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ევექსი\"/>
    </mc:Choice>
  </mc:AlternateContent>
  <xr:revisionPtr revIDLastSave="0" documentId="13_ncr:1_{D1201FE1-23C1-4F93-B25D-1DAB6B9FC56D}" xr6:coauthVersionLast="47" xr6:coauthVersionMax="47" xr10:uidLastSave="{00000000-0000-0000-0000-000000000000}"/>
  <bookViews>
    <workbookView xWindow="-108" yWindow="-108" windowWidth="23256" windowHeight="12456" xr2:uid="{3E701709-FF61-478F-8875-EBFE44F7E957}"/>
  </bookViews>
  <sheets>
    <sheet name="ნაკრები კრებსითი" sheetId="73" r:id="rId1"/>
    <sheet name=" N1 ინტ-კრებს" sheetId="91" r:id="rId2"/>
    <sheet name="N2 წყალ-კანალიზაცია" sheetId="105" r:id="rId3"/>
    <sheet name="N3 ელექტ-კრებს" sheetId="93" r:id="rId4"/>
    <sheet name="N4 IT -კრებს" sheetId="94" r:id="rId5"/>
    <sheet name="N5 ვენტ-კრებს" sheetId="96" r:id="rId6"/>
    <sheet name="N6 გათბ-კრებს" sheetId="97" r:id="rId7"/>
  </sheets>
  <definedNames>
    <definedName name="_xlnm._FilterDatabase" localSheetId="5" hidden="1">'N5 ვენტ-კრებს'!$A$8:$F$107</definedName>
    <definedName name="_xlnm._FilterDatabase" localSheetId="6" hidden="1">'N6 გათბ-კრებს'!$A$5:$F$115</definedName>
    <definedName name="_xlnm.Print_Area" localSheetId="2">'N2 წყალ-კანალიზაცია'!$A$2:$F$61</definedName>
    <definedName name="_xlnm.Print_Area" localSheetId="3">'N3 ელექტ-კრებს'!$A$2:$F$54</definedName>
    <definedName name="_xlnm.Print_Area" localSheetId="4">'N4 IT -კრებს'!$A$2:$F$23</definedName>
    <definedName name="_xlnm.Print_Area" localSheetId="5">'N5 ვენტ-კრებს'!$A$1:$F$95</definedName>
    <definedName name="_xlnm.Print_Area" localSheetId="6">'N6 გათბ-კრებს'!$A$1:$F$112</definedName>
    <definedName name="_xlnm.Print_Area" localSheetId="0">'ნაკრები კრებსითი'!$A$1:$H$14</definedName>
    <definedName name="_xlnm.Print_Titles" localSheetId="2">'N2 წყალ-კანალიზაცია'!#REF!</definedName>
    <definedName name="_xlnm.Print_Titles" localSheetId="3">'N3 ელექტ-კრებს'!#REF!</definedName>
    <definedName name="Summary" localSheetId="1">#REF!</definedName>
    <definedName name="Summary" localSheetId="2">#REF!</definedName>
    <definedName name="Summary" localSheetId="3">#REF!</definedName>
    <definedName name="Summary" localSheetId="4">#REF!</definedName>
    <definedName name="Summary" localSheetId="6">#REF!</definedName>
    <definedName name="Summary" localSheetId="0">#REF!</definedName>
    <definedName name="Summary">#REF!</definedName>
    <definedName name="tcost" localSheetId="1">#REF!</definedName>
    <definedName name="tcost">#REF!</definedName>
    <definedName name="Total">#REF!</definedName>
    <definedName name="Total1">#REF!</definedName>
    <definedName name="Total2">#REF!</definedName>
    <definedName name="Total3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7" i="91" l="1"/>
  <c r="H207" i="91"/>
  <c r="D187" i="91"/>
  <c r="D119" i="91"/>
  <c r="D115" i="91"/>
  <c r="D95" i="91"/>
  <c r="D98" i="91"/>
  <c r="D87" i="91"/>
  <c r="D91" i="91"/>
  <c r="D83" i="91"/>
  <c r="D81" i="91"/>
  <c r="D80" i="91"/>
  <c r="D181" i="91"/>
  <c r="D186" i="91"/>
  <c r="D185" i="91"/>
  <c r="D177" i="91"/>
  <c r="D178" i="91"/>
  <c r="D176" i="91"/>
  <c r="D175" i="91"/>
  <c r="D174" i="91"/>
  <c r="D173" i="91"/>
  <c r="D159" i="91"/>
  <c r="D166" i="91"/>
  <c r="D163" i="91"/>
  <c r="D132" i="91"/>
  <c r="D140" i="91"/>
  <c r="D148" i="91"/>
  <c r="D156" i="91"/>
  <c r="D164" i="91"/>
  <c r="D157" i="91"/>
  <c r="K123" i="91"/>
  <c r="D93" i="91" l="1"/>
  <c r="D94" i="91" s="1"/>
  <c r="D170" i="91"/>
  <c r="D204" i="91"/>
  <c r="D53" i="91"/>
  <c r="D51" i="91"/>
  <c r="D75" i="91"/>
  <c r="D74" i="91"/>
  <c r="D69" i="91"/>
  <c r="D70" i="91"/>
  <c r="D71" i="91"/>
  <c r="D68" i="91"/>
  <c r="D66" i="91"/>
  <c r="D67" i="91"/>
  <c r="D65" i="91"/>
  <c r="D62" i="91"/>
  <c r="D63" i="91"/>
  <c r="D59" i="91"/>
  <c r="D58" i="91"/>
  <c r="D57" i="91"/>
  <c r="D56" i="91"/>
  <c r="D55" i="91"/>
  <c r="D52" i="91"/>
  <c r="D48" i="91"/>
  <c r="D47" i="91"/>
  <c r="D49" i="91"/>
  <c r="D46" i="91"/>
  <c r="D44" i="91"/>
  <c r="D40" i="91"/>
  <c r="D39" i="91"/>
  <c r="D38" i="91"/>
  <c r="D36" i="91"/>
  <c r="D35" i="91"/>
  <c r="D34" i="91"/>
  <c r="D32" i="91"/>
  <c r="D31" i="91"/>
  <c r="D33" i="91"/>
  <c r="D30" i="91"/>
  <c r="D28" i="91"/>
  <c r="D26" i="91"/>
  <c r="D25" i="91"/>
  <c r="D24" i="91"/>
  <c r="D27" i="91"/>
  <c r="D23" i="91"/>
  <c r="D182" i="91"/>
  <c r="D180" i="91"/>
  <c r="D171" i="91"/>
  <c r="D162" i="91"/>
  <c r="D152" i="91"/>
  <c r="D151" i="91"/>
  <c r="D149" i="91"/>
  <c r="D144" i="91"/>
  <c r="D143" i="91"/>
  <c r="D141" i="91"/>
  <c r="D136" i="91"/>
  <c r="D135" i="91"/>
  <c r="D127" i="91"/>
  <c r="D133" i="91"/>
  <c r="D128" i="91"/>
  <c r="D125" i="91"/>
  <c r="D124" i="91"/>
  <c r="D190" i="91"/>
  <c r="D188" i="91"/>
  <c r="D122" i="91"/>
  <c r="D121" i="91"/>
  <c r="D120" i="91"/>
  <c r="D118" i="91"/>
  <c r="D117" i="91"/>
  <c r="D116" i="91"/>
  <c r="D111" i="91"/>
  <c r="D107" i="91"/>
  <c r="D104" i="91"/>
  <c r="D103" i="91"/>
  <c r="D100" i="91"/>
  <c r="D101" i="91"/>
  <c r="D99" i="91"/>
  <c r="D97" i="91"/>
  <c r="D92" i="91"/>
  <c r="D90" i="91"/>
  <c r="D89" i="91"/>
  <c r="D88" i="91"/>
  <c r="D86" i="91"/>
  <c r="D85" i="91"/>
  <c r="D84" i="91"/>
  <c r="D10" i="91"/>
  <c r="D102" i="97"/>
  <c r="D101" i="97"/>
  <c r="D100" i="97"/>
  <c r="D99" i="97"/>
  <c r="D98" i="97"/>
  <c r="D97" i="97"/>
  <c r="D96" i="97"/>
  <c r="D95" i="97"/>
  <c r="D94" i="97"/>
  <c r="D93" i="97"/>
  <c r="D91" i="97"/>
  <c r="D92" i="97" s="1"/>
  <c r="D90" i="97"/>
  <c r="D89" i="97"/>
  <c r="D88" i="97"/>
  <c r="D86" i="97"/>
  <c r="D87" i="97" s="1"/>
  <c r="D62" i="97"/>
  <c r="D61" i="97"/>
  <c r="D60" i="97"/>
  <c r="D59" i="97"/>
  <c r="D58" i="97"/>
  <c r="D57" i="97"/>
  <c r="D56" i="97"/>
  <c r="D30" i="97"/>
  <c r="D29" i="97"/>
  <c r="D28" i="97"/>
  <c r="D27" i="97"/>
  <c r="D26" i="97"/>
  <c r="D25" i="97"/>
  <c r="D24" i="97"/>
  <c r="D23" i="97"/>
  <c r="D80" i="96"/>
  <c r="D79" i="96"/>
  <c r="D78" i="96"/>
  <c r="D72" i="96"/>
  <c r="D73" i="91" l="1"/>
  <c r="D41" i="91"/>
  <c r="L123" i="91"/>
  <c r="D60" i="91"/>
  <c r="D139" i="91"/>
  <c r="D145" i="91"/>
  <c r="D18" i="91"/>
  <c r="D154" i="91"/>
  <c r="D109" i="91"/>
  <c r="D131" i="91"/>
  <c r="D72" i="91"/>
  <c r="D112" i="91"/>
  <c r="D37" i="91"/>
  <c r="D50" i="91"/>
  <c r="D82" i="91"/>
  <c r="D205" i="91"/>
  <c r="D183" i="91"/>
  <c r="D184" i="91"/>
  <c r="D169" i="91"/>
  <c r="D167" i="91"/>
  <c r="D168" i="91"/>
  <c r="D160" i="91"/>
  <c r="D161" i="91"/>
  <c r="D155" i="91"/>
  <c r="D153" i="91"/>
  <c r="D146" i="91"/>
  <c r="D147" i="91"/>
  <c r="D137" i="91"/>
  <c r="D138" i="91"/>
  <c r="D129" i="91"/>
  <c r="D130" i="91"/>
  <c r="D113" i="91"/>
  <c r="D108" i="91"/>
  <c r="D528" i="94"/>
  <c r="D76" i="91" l="1"/>
  <c r="D77" i="91"/>
  <c r="D19" i="91"/>
  <c r="D54" i="91"/>
  <c r="D78" i="91" l="1"/>
  <c r="D20" i="91"/>
  <c r="I216" i="91" l="1"/>
  <c r="F207" i="91" l="1"/>
  <c r="I208" i="91" s="1"/>
  <c r="I209" i="91" l="1"/>
  <c r="H9" i="73"/>
  <c r="E14" i="73"/>
  <c r="F14" i="73"/>
  <c r="G14" i="73"/>
  <c r="I210" i="91" l="1"/>
  <c r="I211" i="91" s="1"/>
  <c r="H13" i="73"/>
  <c r="I212" i="91" l="1"/>
  <c r="I213" i="91" s="1"/>
  <c r="I214" i="91" s="1"/>
  <c r="I215" i="91" s="1"/>
  <c r="I217" i="91" s="1"/>
  <c r="I218" i="91" s="1"/>
  <c r="I219" i="91" s="1"/>
  <c r="H12" i="73"/>
  <c r="H11" i="73" l="1"/>
  <c r="H10" i="73" l="1"/>
  <c r="H8" i="73" l="1"/>
  <c r="H14" i="73" s="1"/>
  <c r="D14" i="73"/>
</calcChain>
</file>

<file path=xl/sharedStrings.xml><?xml version="1.0" encoding="utf-8"?>
<sst xmlns="http://schemas.openxmlformats.org/spreadsheetml/2006/main" count="1124" uniqueCount="447">
  <si>
    <t xml:space="preserve"> </t>
  </si>
  <si>
    <t>მასალა</t>
  </si>
  <si>
    <t>ხელფასი</t>
  </si>
  <si>
    <t>ჯამი</t>
  </si>
  <si>
    <t>სულ</t>
  </si>
  <si>
    <t>ც</t>
  </si>
  <si>
    <t>კომპ</t>
  </si>
  <si>
    <t>ცალი</t>
  </si>
  <si>
    <t>მ</t>
  </si>
  <si>
    <t>ქურო  d 25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</si>
  <si>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</si>
  <si>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</si>
  <si>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</si>
  <si>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</si>
  <si>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</si>
  <si>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</si>
  <si>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</si>
  <si>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</si>
  <si>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დაგროვილი საპენსიო გადასახადი (ხელფასიდან) 2%</t>
  </si>
  <si>
    <t>დ.ღ.გ.   18%</t>
  </si>
  <si>
    <t>სულ ხარჯთაღიცხვით</t>
  </si>
  <si>
    <t>ნაკრები ხარჯთაღრიცხვა</t>
  </si>
  <si>
    <t>ხარჯთ. N1</t>
  </si>
  <si>
    <t>მილის სამაგრი დ=25</t>
  </si>
  <si>
    <t xml:space="preserve"> ელექტროტექნიკური ნაწილი </t>
  </si>
  <si>
    <t>N</t>
  </si>
  <si>
    <t xml:space="preserve">სამუშაოს დასახელება </t>
  </si>
  <si>
    <t>განზ. ერთ.</t>
  </si>
  <si>
    <t>გეგმიური მოგება</t>
  </si>
  <si>
    <t xml:space="preserve">ზედნადები ხარჯები ხელფასზე </t>
  </si>
  <si>
    <t>კაბელები</t>
  </si>
  <si>
    <t>რაოდენობა</t>
  </si>
  <si>
    <t>ზედნადები ხარჯები</t>
  </si>
  <si>
    <t>ზოლოვანი სანათების მონტაჟი</t>
  </si>
  <si>
    <t>ზოლოვანი სანათი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</si>
  <si>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</si>
  <si>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ფიბრობეტონის პანელი სისქით მინ 1.2 სმ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</si>
  <si>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</si>
  <si>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სვეტების დამუშავება და დაფარვა ბეტონის ლაქით</t>
  </si>
  <si>
    <t>კედლის დეკორატიული გაფორმება იუსტიციის სახლის წარწერებით</t>
  </si>
  <si>
    <t>მონაცემთა გადაცემის და IT ქსელები</t>
  </si>
  <si>
    <t xml:space="preserve"> ჯამი:</t>
  </si>
  <si>
    <t>ტ</t>
  </si>
  <si>
    <t>ელექტროდი</t>
  </si>
  <si>
    <t>კგ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</si>
  <si>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</si>
  <si>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</si>
  <si>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r>
      <t>მ</t>
    </r>
    <r>
      <rPr>
        <b/>
        <vertAlign val="superscript"/>
        <sz val="10"/>
        <rFont val="Sylfaen"/>
        <family val="1"/>
      </rPr>
      <t>2</t>
    </r>
  </si>
  <si>
    <r>
      <t>მ</t>
    </r>
    <r>
      <rPr>
        <b/>
        <vertAlign val="superscript"/>
        <sz val="10"/>
        <rFont val="Sylfaen"/>
        <family val="1"/>
      </rPr>
      <t>3</t>
    </r>
  </si>
  <si>
    <t>კვ.მ</t>
  </si>
  <si>
    <t>პროფილი CD 60/27</t>
  </si>
  <si>
    <t>მიმმართველი  პროფილი UD 28/27</t>
  </si>
  <si>
    <t>საკიდი პირდაპირი 60/27 (დეტალი ES)</t>
  </si>
  <si>
    <t xml:space="preserve">შურუპი თვითმჭრელი ((LN 9) 3.5*35 </t>
  </si>
  <si>
    <t>მ2</t>
  </si>
  <si>
    <t>გეგმიური დაგროვება</t>
  </si>
  <si>
    <t>გათბობა-გაგრილების სამუშაოები</t>
  </si>
  <si>
    <t>თავი I მოწყობილობის მონტაჟი</t>
  </si>
  <si>
    <t>ზედნადები ხარჯები ( ხელფასიდან)</t>
  </si>
  <si>
    <t>გეგმიური დაგროვება (მოწყობილობის გამოკლებით)</t>
  </si>
  <si>
    <t>თავი I-ს  ჯამი</t>
  </si>
  <si>
    <t>თავი II-ს ჯამი</t>
  </si>
  <si>
    <t>ინტერიერი</t>
  </si>
  <si>
    <t>ელექტროობა</t>
  </si>
  <si>
    <t>IT</t>
  </si>
  <si>
    <t>გათბობა</t>
  </si>
  <si>
    <t>ხარჯთ. N2</t>
  </si>
  <si>
    <t>ხარჯთ. N3</t>
  </si>
  <si>
    <t>ხარჯთ. N4</t>
  </si>
  <si>
    <t>ხარჯთ. N5</t>
  </si>
  <si>
    <t>ხარჯთ. N6</t>
  </si>
  <si>
    <t>მ²</t>
  </si>
  <si>
    <t xml:space="preserve">გაუთვალისწინებელი ხარჯები </t>
  </si>
  <si>
    <t>ერთ.ფასი</t>
  </si>
  <si>
    <t>ვენტილაცია</t>
  </si>
  <si>
    <t>I მოწყობილობა</t>
  </si>
  <si>
    <t xml:space="preserve">თავი I-ს ჯამი </t>
  </si>
  <si>
    <t>II ჰაერსატარები</t>
  </si>
  <si>
    <t>cali</t>
  </si>
  <si>
    <t>grm</t>
  </si>
  <si>
    <t>Total Refrigerant charge.</t>
  </si>
  <si>
    <t>kg</t>
  </si>
  <si>
    <t>samagri spilenZis milebisaTvis.</t>
  </si>
  <si>
    <t>მილსადენების მონტაჟი დ-50მმ</t>
  </si>
  <si>
    <t>პლასტმასის  მინაბოჭკოვანი მილი Ø50</t>
  </si>
  <si>
    <t>ქურო დ-50</t>
  </si>
  <si>
    <t>უკუსარქველის მონტაჟი დ-50მმ</t>
  </si>
  <si>
    <r>
      <t>მ</t>
    </r>
    <r>
      <rPr>
        <vertAlign val="superscript"/>
        <sz val="10"/>
        <rFont val="Sylfaen"/>
        <family val="1"/>
      </rPr>
      <t>2</t>
    </r>
  </si>
  <si>
    <t>მოდინებითი სავენტილაციო სისტემა #01.                             გამწოვი სავენტილაციო სისტემა #01.</t>
  </si>
  <si>
    <t>კომპ.</t>
  </si>
  <si>
    <t xml:space="preserve">      სახარჯთაღრიცხვო ღირებულება ( ლარი)</t>
  </si>
  <si>
    <t>saventilacio sistemebis damxmare samontaJo masalebi</t>
  </si>
  <si>
    <r>
      <t>miltuCi (flianeci):</t>
    </r>
    <r>
      <rPr>
        <b/>
        <sz val="11"/>
        <rFont val="Times New Roman"/>
        <family val="1"/>
      </rPr>
      <t xml:space="preserve"> d=20mm </t>
    </r>
  </si>
  <si>
    <r>
      <t>კუთხოვანა</t>
    </r>
    <r>
      <rPr>
        <b/>
        <sz val="11"/>
        <rFont val="Times New Roman"/>
        <family val="1"/>
      </rPr>
      <t xml:space="preserve"> d=20mm </t>
    </r>
  </si>
  <si>
    <t>G-Clamp</t>
  </si>
  <si>
    <t>წებოვანი შუასადები</t>
  </si>
  <si>
    <t>gaTboba-gagrilebis sistema #01.</t>
  </si>
  <si>
    <t>gaTboba-gagrilebis sistema #02.</t>
  </si>
  <si>
    <t xml:space="preserve">პლასტმასის  მინაბოჭკოვანი  მილი d=25მმ  </t>
  </si>
  <si>
    <t xml:space="preserve">მილსადენების მონტაჟი                                          d=25 მმ  PN10 მოწყობა </t>
  </si>
  <si>
    <t>სამკაპი      Ø50/50/50</t>
  </si>
  <si>
    <t>სიფონის მონტაჟი დ-50მმ</t>
  </si>
  <si>
    <t>თავი II   სადრენაჟო სისტემა</t>
  </si>
  <si>
    <r>
      <t>მუხლი  90</t>
    </r>
    <r>
      <rPr>
        <sz val="10"/>
        <rFont val="Calibri"/>
        <family val="2"/>
        <charset val="204"/>
      </rPr>
      <t>°         Ø50</t>
    </r>
    <r>
      <rPr>
        <sz val="10"/>
        <rFont val="Arial"/>
        <family val="2"/>
      </rPr>
      <t xml:space="preserve">  </t>
    </r>
  </si>
  <si>
    <t xml:space="preserve">თავი II-ს ჯამი </t>
  </si>
  <si>
    <r>
      <t>პოლიპროპილენის მუხლი d=25მმ  90</t>
    </r>
    <r>
      <rPr>
        <vertAlign val="superscript"/>
        <sz val="10"/>
        <rFont val="Sylfaen"/>
        <family val="1"/>
      </rPr>
      <t>0</t>
    </r>
  </si>
  <si>
    <r>
      <t xml:space="preserve">kauCukis Tboizolacia </t>
    </r>
    <r>
      <rPr>
        <b/>
        <sz val="10"/>
        <rFont val="Arial"/>
        <family val="2"/>
        <charset val="204"/>
      </rPr>
      <t xml:space="preserve">D25 (H=6mm) </t>
    </r>
    <r>
      <rPr>
        <b/>
        <sz val="10"/>
        <rFont val="AcadNusx"/>
      </rPr>
      <t xml:space="preserve"> spilenZis milebisaTvis</t>
    </r>
  </si>
  <si>
    <r>
      <t xml:space="preserve">kauCukis Tboizolacia </t>
    </r>
    <r>
      <rPr>
        <b/>
        <sz val="10"/>
        <rFont val="Arial"/>
        <family val="2"/>
        <charset val="204"/>
      </rPr>
      <t xml:space="preserve">D50(H=6mm) </t>
    </r>
    <r>
      <rPr>
        <b/>
        <sz val="10"/>
        <rFont val="AcadNusx"/>
      </rPr>
      <t xml:space="preserve"> spilenZis milebisaTvis</t>
    </r>
  </si>
  <si>
    <t>ხარჯთაღრიცხვა N1-3</t>
  </si>
  <si>
    <t>ხარჯთაღრიცხვა N1-4</t>
  </si>
  <si>
    <t>ხარჯთაღრიცხვა N1-5</t>
  </si>
  <si>
    <t>ხარჯთაღრიცხვა N1-6</t>
  </si>
  <si>
    <t>ხარჯთაღრიცხვა N1-1</t>
  </si>
  <si>
    <t xml:space="preserve">ჯამი </t>
  </si>
  <si>
    <t>ავარიული სანათი</t>
  </si>
  <si>
    <t>ქვიშა-ცემენტის ხსნარი</t>
  </si>
  <si>
    <r>
      <t>მ</t>
    </r>
    <r>
      <rPr>
        <vertAlign val="superscript"/>
        <sz val="10"/>
        <rFont val="AcadNusx"/>
      </rPr>
      <t>3</t>
    </r>
  </si>
  <si>
    <t>მილის სამაგრი დ=50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</si>
  <si>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</si>
  <si>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</si>
  <si>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</si>
  <si>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>ხარჯთაღრიცხვა N1-2</t>
  </si>
  <si>
    <t>არსებული ალუმინის ვიტრაჟების დემონტაჟი</t>
  </si>
  <si>
    <t>უკუსარქველის მონტაჟი დ-25მმ</t>
  </si>
  <si>
    <t>სიფონის მონტაჟი დ-25მმ</t>
  </si>
  <si>
    <t>ქ. თბილისი, ა. წერეთლის ქუჩა #123-ში მდებარე
 სს. "ევექსი"-ს პოლიკნინიკა</t>
  </si>
  <si>
    <t>პაჩპანელი 24 პორტიანი Cat6 FTP</t>
  </si>
  <si>
    <t>ც.</t>
  </si>
  <si>
    <t>როუტერი (პარამეტრები დაზუსტდეს დამკვეთთან)</t>
  </si>
  <si>
    <t>24G პორტიანი სვიჩი 2Gjgabit UPlink 1U 19"</t>
  </si>
  <si>
    <t>WIFI AP POE კვებით (პარამეტრები დაზუსტდეს დამკვეთთან)</t>
  </si>
  <si>
    <t>კაბელის ორგანაიზერი</t>
  </si>
  <si>
    <t>1 x RJ45 Cat5e. FTP Socket</t>
  </si>
  <si>
    <t>FTP Keystone Cat6 ეს</t>
  </si>
  <si>
    <t>ელ.გამანაწილებელი 8 სოკეტით</t>
  </si>
  <si>
    <t>უწყვეტი კვების წყარო 3კვტ 19" რეკში სამონტაჟო UPS 3kva</t>
  </si>
  <si>
    <t>საკომუნიკაციო კარადა რეკი 800x800 42U თერმოსტატით და ვენტილატორით</t>
  </si>
  <si>
    <t>ჭანჭიკები რეკისთვის ( 10 ცალიანი შეკვრა )</t>
  </si>
  <si>
    <t xml:space="preserve">Network Cable Cat6 U/FTP  </t>
  </si>
  <si>
    <t>მ.</t>
  </si>
  <si>
    <t xml:space="preserve">პაჩ-კორდი Cat 6 - FTP (ზომები დაზუსტდეს შემსრულებლის მიერ)  </t>
  </si>
  <si>
    <t xml:space="preserve">8G პორტიანი სვიჩი POE </t>
  </si>
  <si>
    <t>ჰორიზონტალური PDU 8xC13 როზეტები და C14 შესაერთებლით</t>
  </si>
  <si>
    <t>დამხმარე სამონტაჟო მასალა</t>
  </si>
  <si>
    <t xml:space="preserve"> IT ქსელები</t>
  </si>
  <si>
    <t>ვიდეო მეთვალყურეობის სისტემა</t>
  </si>
  <si>
    <t>ვიდეო მეთვალყურეობის დომ კამერა  4MP/2.8MM LENS POE კვებით</t>
  </si>
  <si>
    <t xml:space="preserve">ჩამწერი მოწყობილობა 32 არხიანი რეკში სამონტაჟო </t>
  </si>
  <si>
    <t>8 TB მყარი დისკი</t>
  </si>
  <si>
    <t>სახანძრო სიგნალიზაცია</t>
  </si>
  <si>
    <t>სახანძრო განგაშის სამისამართო პანელი 1 ლუპიანი</t>
  </si>
  <si>
    <t>აკუმულატორი 12V 7Ah</t>
  </si>
  <si>
    <t>სამისამართო კვამლის დეტექტორი</t>
  </si>
  <si>
    <t>სამისამართო თბური დეტექტორი</t>
  </si>
  <si>
    <t>სამისამართო ხელის საგანგაშო ღილაკი</t>
  </si>
  <si>
    <t xml:space="preserve">სამისამართო ხმოვანი სირენა სტრობ სანათით </t>
  </si>
  <si>
    <t xml:space="preserve">I/O მოდული </t>
  </si>
  <si>
    <t xml:space="preserve">სახანძრო სიგნალიზაციის ხანძარმედეგი კაბელი 2x2+0.8mm JE-H(St)H FE 180/E90  </t>
  </si>
  <si>
    <t>მეტრი</t>
  </si>
  <si>
    <t>აუდიო შეტყობინების სისტემა</t>
  </si>
  <si>
    <t>ფლიერი (Player/Matrix)</t>
  </si>
  <si>
    <t>გამაძლიერებელი  80W</t>
  </si>
  <si>
    <t>დინამიკი 5-10W</t>
  </si>
  <si>
    <t>მიკროფონი</t>
  </si>
  <si>
    <t>კაბელი LIHCH FE180 2X1.5</t>
  </si>
  <si>
    <r>
      <rPr>
        <sz val="11"/>
        <color theme="1"/>
        <rFont val="Calibri (Body)"/>
      </rPr>
      <t>უწყვეტი კვების წყარო 1კვტ 19" რეკში სამონტაჟო</t>
    </r>
    <r>
      <rPr>
        <sz val="11"/>
        <color theme="1"/>
        <rFont val="Calibri"/>
        <family val="2"/>
        <charset val="1"/>
        <scheme val="minor"/>
      </rPr>
      <t xml:space="preserve"> UPS 1kva</t>
    </r>
  </si>
  <si>
    <t>წყალმოარაგება</t>
  </si>
  <si>
    <t>სატრანსპორტო ხარჯები მასალებზე</t>
  </si>
  <si>
    <t>პლასტმასის მილი PPR  SDR 8, PN16 D=20</t>
  </si>
  <si>
    <t>პლასტმასის მილი PPR  SDR 8, PN16 D=25</t>
  </si>
  <si>
    <t>პლასტმასის მილი PPR  SDR 8, PN16 D=32</t>
  </si>
  <si>
    <t>იზოლაცია 20..60 D=20</t>
  </si>
  <si>
    <t>იზოლაცია 20..60 D=25</t>
  </si>
  <si>
    <t>იზოლაცია 20..60 D=32</t>
  </si>
  <si>
    <t>მუხლი-90 D=20</t>
  </si>
  <si>
    <t>მუხლი-90 D=25</t>
  </si>
  <si>
    <t>მუხლი-90 D=32</t>
  </si>
  <si>
    <t>სამკაპი-90 D=20/20</t>
  </si>
  <si>
    <t>სამკაპი-90 D=20/20/25</t>
  </si>
  <si>
    <t>სამკაპი-90 D=25/25/20</t>
  </si>
  <si>
    <t xml:space="preserve">სამკაპი-90 D=25/25 </t>
  </si>
  <si>
    <t>სამკაპი-90 D=32/32/25</t>
  </si>
  <si>
    <t>გადამყვანი D=25/20</t>
  </si>
  <si>
    <t>გადამყვანი D=32/25</t>
  </si>
  <si>
    <t>შემრევი (ნიჟარა)</t>
  </si>
  <si>
    <t>შემრევი (ხელსაბანი)</t>
  </si>
  <si>
    <t>ონკანი D=20</t>
  </si>
  <si>
    <t>ონკანი D=25</t>
  </si>
  <si>
    <t>ონკანი D=32</t>
  </si>
  <si>
    <t>მრიცხველი D=32</t>
  </si>
  <si>
    <t>უკუსარქველი D=32</t>
  </si>
  <si>
    <t>ფილტრი D=32</t>
  </si>
  <si>
    <t>წყალგამაცხელებელი ავზი (დენზე მომუშავე)  V=100LT</t>
  </si>
  <si>
    <t>სამაგრები ,საკიდები მილგაყვანილობის ღირებულების 20%</t>
  </si>
  <si>
    <t>სამაგრები ,საკიდები, ქუროები მილგაყვანილობის ღირებულების 20%</t>
  </si>
  <si>
    <t>კანალიზაცია</t>
  </si>
  <si>
    <t>კანალზიაციის მილი PVC D=50</t>
  </si>
  <si>
    <t>კანალზიაციის მილი PVC D=110</t>
  </si>
  <si>
    <t>მუხლი-45 D=50</t>
  </si>
  <si>
    <t>მუხლი-45 D=110</t>
  </si>
  <si>
    <t>სამკაპი -45 D=50/50</t>
  </si>
  <si>
    <t>სამკაპი -45 D=110/110/50</t>
  </si>
  <si>
    <t xml:space="preserve">სამკაპი -45 D=110/110 </t>
  </si>
  <si>
    <t>სამკაპი -90 D=110/110/50</t>
  </si>
  <si>
    <t>სამკაპი -90 D=50/50</t>
  </si>
  <si>
    <t xml:space="preserve">სამკაპი -90 D=110/110 </t>
  </si>
  <si>
    <t>გადამყვანი D=110/50</t>
  </si>
  <si>
    <t>ტრაპი D=50</t>
  </si>
  <si>
    <t>ხელსაბანი</t>
  </si>
  <si>
    <t>უნიტაზი</t>
  </si>
  <si>
    <t>ნიჟარა</t>
  </si>
  <si>
    <t>სარევიზიო ხუფი D=50</t>
  </si>
  <si>
    <t>სარევიზიო ხუფი D=110</t>
  </si>
  <si>
    <t>საჰაერო ქუდი D=110</t>
  </si>
  <si>
    <t>წაყლ-კანალიზაცია</t>
  </si>
  <si>
    <t>III სართული</t>
  </si>
  <si>
    <r>
      <t>კაბელი Cu 5x10     მმ</t>
    </r>
    <r>
      <rPr>
        <vertAlign val="superscript"/>
        <sz val="10"/>
        <color theme="1"/>
        <rFont val="Sylfaen"/>
        <family val="1"/>
        <charset val="204"/>
      </rPr>
      <t xml:space="preserve">2        </t>
    </r>
    <r>
      <rPr>
        <sz val="10"/>
        <color theme="1"/>
        <rFont val="Sylfaen"/>
        <family val="1"/>
        <charset val="204"/>
      </rPr>
      <t xml:space="preserve">(ВВГнг-LS-0.66)       ან  ანალოგი                                                 </t>
    </r>
  </si>
  <si>
    <r>
      <t>კაბელი Cu 5x4       მმ</t>
    </r>
    <r>
      <rPr>
        <vertAlign val="superscript"/>
        <sz val="10"/>
        <color theme="1"/>
        <rFont val="Sylfaen"/>
        <family val="1"/>
        <charset val="204"/>
      </rPr>
      <t xml:space="preserve">2        </t>
    </r>
    <r>
      <rPr>
        <sz val="10"/>
        <color theme="1"/>
        <rFont val="Sylfaen"/>
        <family val="1"/>
        <charset val="204"/>
      </rPr>
      <t xml:space="preserve">(ВВГнг-LS-0.66)       ან  ანალოგი                                                 </t>
    </r>
  </si>
  <si>
    <r>
      <t>კაბელი Cu 5x1.5    მმ</t>
    </r>
    <r>
      <rPr>
        <vertAlign val="superscript"/>
        <sz val="10"/>
        <color theme="1"/>
        <rFont val="Sylfaen"/>
        <family val="1"/>
        <charset val="204"/>
      </rPr>
      <t xml:space="preserve">2        </t>
    </r>
    <r>
      <rPr>
        <sz val="10"/>
        <color theme="1"/>
        <rFont val="Sylfaen"/>
        <family val="1"/>
        <charset val="204"/>
      </rPr>
      <t xml:space="preserve">(ВВГнг-LS-0.66)       ან  ანალოგი                                                 </t>
    </r>
  </si>
  <si>
    <r>
      <t>კაბელი Cu 3x2.5    მმ</t>
    </r>
    <r>
      <rPr>
        <vertAlign val="superscript"/>
        <sz val="10"/>
        <color theme="1"/>
        <rFont val="Sylfaen"/>
        <family val="1"/>
        <charset val="204"/>
      </rPr>
      <t xml:space="preserve">2        </t>
    </r>
    <r>
      <rPr>
        <sz val="10"/>
        <color theme="1"/>
        <rFont val="Sylfaen"/>
        <family val="1"/>
        <charset val="204"/>
      </rPr>
      <t xml:space="preserve">(ВВГнг-LS-0.66)       ან  ანალოგი                                                 </t>
    </r>
  </si>
  <si>
    <r>
      <t>კაბელი Cu 3x1.5    მმ</t>
    </r>
    <r>
      <rPr>
        <vertAlign val="superscript"/>
        <sz val="10"/>
        <color theme="1"/>
        <rFont val="Sylfaen"/>
        <family val="1"/>
        <charset val="204"/>
      </rPr>
      <t xml:space="preserve">2        </t>
    </r>
    <r>
      <rPr>
        <sz val="10"/>
        <color theme="1"/>
        <rFont val="Sylfaen"/>
        <family val="1"/>
        <charset val="204"/>
      </rPr>
      <t xml:space="preserve">(ВВГнг-LS-0.66)       ან  ანალოგი                                                 </t>
    </r>
  </si>
  <si>
    <t>პლასტმასის გოფრირებული მილი Ф 32 მმ</t>
  </si>
  <si>
    <t>პლასტმასის გოფრირებული მილი Ф 20 მმ</t>
  </si>
  <si>
    <t>პლასტმასის გოფრირებული მილი Ф 16 მმ</t>
  </si>
  <si>
    <r>
      <t>მთავარი ელ</t>
    </r>
    <r>
      <rPr>
        <b/>
        <sz val="10"/>
        <color rgb="FF000000"/>
        <rFont val="AcadNusx"/>
      </rPr>
      <t xml:space="preserve">. </t>
    </r>
    <r>
      <rPr>
        <b/>
        <sz val="10"/>
        <color rgb="FF000000"/>
        <rFont val="Sylfaen"/>
        <family val="1"/>
        <charset val="204"/>
      </rPr>
      <t>გამანაწილებელი კარადა MDB</t>
    </r>
  </si>
  <si>
    <t>მთავარი ელ. გამანაწილებელი კარადა გ\მ</t>
  </si>
  <si>
    <t>თერმო მაგნიტური ამომრთველი  125  ა. 4 პოლუსა</t>
  </si>
  <si>
    <t>ავტომატური  ამომრთველი   63      ა. 3 პოლუსა</t>
  </si>
  <si>
    <t>ავტომატური  ამომრთველი   32      ა. 3 პოლუსა</t>
  </si>
  <si>
    <t>ავტომატური  ამომრთველი   25     ა. 3 პოლუსა</t>
  </si>
  <si>
    <t>ძრავის დაცვის ავტომატი 0,2-0,63 ა.     220/380 ვ</t>
  </si>
  <si>
    <t>ავტომატური  ამომრთველი   25     ა. 2 პოლუსა</t>
  </si>
  <si>
    <t>ელ. გამანაწილებელი ფარი შ\მ</t>
  </si>
  <si>
    <t>ავტომატური  ამომრთველი   160  ა.  3 პოლუსა</t>
  </si>
  <si>
    <r>
      <t>ავტომატური</t>
    </r>
    <r>
      <rPr>
        <sz val="10"/>
        <color theme="1"/>
        <rFont val="AcadNusx"/>
      </rPr>
      <t xml:space="preserve"> </t>
    </r>
    <r>
      <rPr>
        <sz val="10"/>
        <color theme="1"/>
        <rFont val="Sylfaen"/>
        <family val="1"/>
        <charset val="204"/>
      </rPr>
      <t xml:space="preserve"> ამომრთველი  25    ა. 1 პოლუსა</t>
    </r>
  </si>
  <si>
    <t>დიფერენციალური ამომრთველი  25 ა. 30mA 1P+N</t>
  </si>
  <si>
    <t>ავტომატური  ამომრთველი   16    ა. 3 პოლუსა</t>
  </si>
  <si>
    <r>
      <t>ავტომატური</t>
    </r>
    <r>
      <rPr>
        <sz val="10"/>
        <color theme="1"/>
        <rFont val="AcadNusx"/>
      </rPr>
      <t xml:space="preserve"> </t>
    </r>
    <r>
      <rPr>
        <sz val="10"/>
        <color theme="1"/>
        <rFont val="Sylfaen"/>
        <family val="1"/>
        <charset val="204"/>
      </rPr>
      <t xml:space="preserve"> ამომრთველი  16    ა. 1 პოლუსა</t>
    </r>
  </si>
  <si>
    <r>
      <t>ავტომატური</t>
    </r>
    <r>
      <rPr>
        <sz val="10"/>
        <color theme="1"/>
        <rFont val="AcadNusx"/>
      </rPr>
      <t xml:space="preserve"> </t>
    </r>
    <r>
      <rPr>
        <sz val="10"/>
        <color theme="1"/>
        <rFont val="Sylfaen"/>
        <family val="1"/>
        <charset val="204"/>
      </rPr>
      <t xml:space="preserve"> ამომრთველი  10    ა. 1 პოლუსა</t>
    </r>
  </si>
  <si>
    <t>ფურნიტური</t>
  </si>
  <si>
    <t>როზეტი დამიწების კონტურით</t>
  </si>
  <si>
    <t xml:space="preserve">ჩამრთველი  I  იანი </t>
  </si>
  <si>
    <t xml:space="preserve">ჩამრთველი  II იანი </t>
  </si>
  <si>
    <t>როზეტის და ჩამრთველის კოლოფი</t>
  </si>
  <si>
    <t>სანათი</t>
  </si>
  <si>
    <t>LED პანელი 600x600 მმ. (ამსტრონგი)</t>
  </si>
  <si>
    <t>LED წერტილოვანი</t>
  </si>
  <si>
    <t>EXIT სანათ</t>
  </si>
  <si>
    <r>
      <t>ელ</t>
    </r>
    <r>
      <rPr>
        <b/>
        <sz val="10"/>
        <color rgb="FF000000"/>
        <rFont val="AcadNusx"/>
      </rPr>
      <t xml:space="preserve">. </t>
    </r>
    <r>
      <rPr>
        <b/>
        <sz val="10"/>
        <color rgb="FF000000"/>
        <rFont val="Sylfaen"/>
        <family val="1"/>
        <charset val="204"/>
      </rPr>
      <t>გამანაწილებელი ფარი DB.4</t>
    </r>
    <r>
      <rPr>
        <sz val="11"/>
        <color theme="1"/>
        <rFont val="Calibri"/>
        <family val="2"/>
        <charset val="1"/>
        <scheme val="minor"/>
      </rPr>
      <t/>
    </r>
  </si>
  <si>
    <r>
      <t>ელ</t>
    </r>
    <r>
      <rPr>
        <b/>
        <sz val="10"/>
        <color rgb="FF000000"/>
        <rFont val="AcadNusx"/>
      </rPr>
      <t xml:space="preserve">. </t>
    </r>
    <r>
      <rPr>
        <b/>
        <sz val="10"/>
        <color rgb="FF000000"/>
        <rFont val="Sylfaen"/>
        <family val="1"/>
        <charset val="204"/>
      </rPr>
      <t>გამანაწილებელი ფარი DBL.4</t>
    </r>
    <r>
      <rPr>
        <sz val="11"/>
        <color theme="1"/>
        <rFont val="Calibri"/>
        <family val="2"/>
        <charset val="1"/>
        <scheme val="minor"/>
      </rPr>
      <t/>
    </r>
  </si>
  <si>
    <t>სამაგრები ,საკიდები გოფრირებული მილების ღირებულების 20%</t>
  </si>
  <si>
    <r>
      <t xml:space="preserve">gare Sesrulebis: centraluri modinebiTi saventilacio danadgari </t>
    </r>
    <r>
      <rPr>
        <b/>
        <sz val="11"/>
        <color rgb="FF0000CC"/>
        <rFont val="Arial"/>
        <family val="2"/>
        <charset val="204"/>
      </rPr>
      <t>L=10300m3/h</t>
    </r>
    <r>
      <rPr>
        <sz val="11"/>
        <rFont val="AcadNusx"/>
      </rPr>
      <t xml:space="preserve"> warmadobis da </t>
    </r>
    <r>
      <rPr>
        <b/>
        <sz val="11"/>
        <rFont val="Arial"/>
        <family val="2"/>
        <charset val="204"/>
      </rPr>
      <t xml:space="preserve">DP=550Pa </t>
    </r>
    <r>
      <rPr>
        <sz val="11"/>
        <rFont val="AcadNusx"/>
      </rPr>
      <t>statikuri</t>
    </r>
    <r>
      <rPr>
        <b/>
        <sz val="11"/>
        <rFont val="Arial"/>
        <family val="2"/>
        <charset val="204"/>
      </rPr>
      <t xml:space="preserve"> </t>
    </r>
    <r>
      <rPr>
        <sz val="11"/>
        <rFont val="AcadNusx"/>
      </rPr>
      <t>wneviT, aRWurvili: gamwovi centridanuli ventilatoriT (</t>
    </r>
    <r>
      <rPr>
        <b/>
        <sz val="11"/>
        <color rgb="FFFF0000"/>
        <rFont val="Arial"/>
        <family val="2"/>
        <charset val="204"/>
      </rPr>
      <t>L=9400m3/h</t>
    </r>
    <r>
      <rPr>
        <sz val="11"/>
        <rFont val="AcadNusx"/>
      </rPr>
      <t xml:space="preserve"> warmadobis da </t>
    </r>
    <r>
      <rPr>
        <b/>
        <sz val="11"/>
        <rFont val="Arial"/>
        <family val="2"/>
        <charset val="204"/>
      </rPr>
      <t xml:space="preserve">DP=550Pa </t>
    </r>
    <r>
      <rPr>
        <sz val="11"/>
        <rFont val="AcadNusx"/>
      </rPr>
      <t xml:space="preserve">statikuri wneviT) sruli avtomatikiT, marTvis pultiT, samsvliani sarqvelebiT, antivibraciuli sadgamebiT, haerSemrevi seqciiT, firfitovani rekuperatoris seqciiT: </t>
    </r>
    <r>
      <rPr>
        <b/>
        <sz val="11"/>
        <color rgb="FF0000CC"/>
        <rFont val="AcadNusx"/>
      </rPr>
      <t>(minimaluri efeqturoba: zamTarSi-50%.zafxulSi-25%)</t>
    </r>
    <r>
      <rPr>
        <sz val="11"/>
        <rFont val="AcadNusx"/>
      </rPr>
      <t>, maT Soris:</t>
    </r>
  </si>
  <si>
    <r>
      <t xml:space="preserve">sruli avtomatikiT aRWurvili da ekologiurad sufTa samacivro agentze </t>
    </r>
    <r>
      <rPr>
        <b/>
        <sz val="11"/>
        <color rgb="FF0000CC"/>
        <rFont val="Arial"/>
        <family val="2"/>
        <charset val="204"/>
      </rPr>
      <t>R410A</t>
    </r>
    <r>
      <rPr>
        <sz val="11"/>
        <rFont val="AcadNusx"/>
      </rPr>
      <t xml:space="preserve"> momuSave,</t>
    </r>
    <r>
      <rPr>
        <b/>
        <sz val="11"/>
        <rFont val="Arial"/>
        <family val="2"/>
        <charset val="204"/>
      </rPr>
      <t xml:space="preserve">  </t>
    </r>
    <r>
      <rPr>
        <b/>
        <sz val="11"/>
        <color rgb="FF0000CC"/>
        <rFont val="Arial"/>
        <family val="2"/>
        <charset val="204"/>
      </rPr>
      <t xml:space="preserve">VRF </t>
    </r>
    <r>
      <rPr>
        <sz val="11"/>
        <rFont val="AcadNusx"/>
      </rPr>
      <t xml:space="preserve">sistemis </t>
    </r>
    <r>
      <rPr>
        <b/>
        <sz val="11"/>
        <rFont val="AcadNusx"/>
      </rPr>
      <t>2 milovani</t>
    </r>
    <r>
      <rPr>
        <sz val="11"/>
        <rFont val="AcadNusx"/>
      </rPr>
      <t xml:space="preserve"> gare bloki </t>
    </r>
    <r>
      <rPr>
        <b/>
        <sz val="11"/>
        <rFont val="AcadNusx"/>
      </rPr>
      <t xml:space="preserve">(inventoruli) </t>
    </r>
    <r>
      <rPr>
        <sz val="11"/>
        <rFont val="AcadNusx"/>
      </rPr>
      <t>aRWurvili antivibraciuli samagrebiT, romlis energetukuli maCvenebelia</t>
    </r>
    <r>
      <rPr>
        <b/>
        <sz val="11"/>
        <color rgb="FF0000CC"/>
        <rFont val="Calibri"/>
        <family val="2"/>
        <charset val="204"/>
        <scheme val="minor"/>
      </rPr>
      <t xml:space="preserve"> </t>
    </r>
    <r>
      <rPr>
        <b/>
        <sz val="11"/>
        <color rgb="FF0000CC"/>
        <rFont val="Arial"/>
        <family val="2"/>
        <charset val="204"/>
      </rPr>
      <t>Q=60,0kw</t>
    </r>
    <r>
      <rPr>
        <sz val="11"/>
        <rFont val="AcadNusx"/>
      </rPr>
      <t xml:space="preserve">  sicivis simZlavre </t>
    </r>
    <r>
      <rPr>
        <b/>
        <sz val="11"/>
        <color rgb="FF0000CC"/>
        <rFont val="Arial"/>
        <family val="2"/>
        <charset val="204"/>
      </rPr>
      <t>t=+40ºC,</t>
    </r>
    <r>
      <rPr>
        <sz val="11"/>
        <rFont val="AcadNusx"/>
      </rPr>
      <t xml:space="preserve"> zafxulis  gare temperaturis dros. xolo gaTbobis simZlavre </t>
    </r>
    <r>
      <rPr>
        <b/>
        <sz val="11"/>
        <color rgb="FFFF0000"/>
        <rFont val="Arial"/>
        <family val="2"/>
        <charset val="204"/>
      </rPr>
      <t>Q=60,0kw. t=-8ºC,</t>
    </r>
    <r>
      <rPr>
        <sz val="11"/>
        <rFont val="AcadNusx"/>
      </rPr>
      <t xml:space="preserve"> zamTris gare temperaturis dros.</t>
    </r>
  </si>
  <si>
    <r>
      <t>1.2. haeris zedapiruli gamacivebeli/gamaTbobeli:</t>
    </r>
    <r>
      <rPr>
        <b/>
        <sz val="11"/>
        <rFont val="Arial"/>
        <family val="2"/>
        <charset val="204"/>
      </rPr>
      <t xml:space="preserve"> (DX-COIL): </t>
    </r>
    <r>
      <rPr>
        <b/>
        <sz val="11"/>
        <color indexed="12"/>
        <rFont val="Arial"/>
        <family val="2"/>
        <charset val="204"/>
      </rPr>
      <t xml:space="preserve">Q=60,0 kw, t1=+40°C. ,t2= 23°C. </t>
    </r>
    <r>
      <rPr>
        <b/>
        <sz val="11"/>
        <color rgb="FFFF0000"/>
        <rFont val="Arial"/>
        <family val="2"/>
        <charset val="204"/>
      </rPr>
      <t xml:space="preserve">Q=60,0 kw, t1=-8°C. ,t2=22°C. </t>
    </r>
  </si>
  <si>
    <r>
      <t xml:space="preserve">1.2. xmaur damxSobi </t>
    </r>
    <r>
      <rPr>
        <b/>
        <sz val="11"/>
        <rFont val="Arial"/>
        <family val="2"/>
        <charset val="204"/>
      </rPr>
      <t>L=1,5 m</t>
    </r>
    <r>
      <rPr>
        <sz val="11"/>
        <rFont val="Arial"/>
        <family val="2"/>
        <charset val="204"/>
      </rPr>
      <t xml:space="preserve"> </t>
    </r>
    <r>
      <rPr>
        <sz val="11"/>
        <rFont val="AcadNusx"/>
      </rPr>
      <t>sigrZis (modineba).</t>
    </r>
  </si>
  <si>
    <r>
      <t xml:space="preserve">1.3. xmaur damxSobi </t>
    </r>
    <r>
      <rPr>
        <b/>
        <sz val="11"/>
        <rFont val="Arial"/>
        <family val="2"/>
        <charset val="204"/>
      </rPr>
      <t>L=1,5 m</t>
    </r>
    <r>
      <rPr>
        <sz val="11"/>
        <rFont val="Arial"/>
        <family val="2"/>
        <charset val="204"/>
      </rPr>
      <t xml:space="preserve"> </t>
    </r>
    <r>
      <rPr>
        <sz val="11"/>
        <rFont val="AcadNusx"/>
      </rPr>
      <t>sigrZis (gawova).</t>
    </r>
  </si>
  <si>
    <r>
      <t>1.4. haeris filtri maRali klasis gamwmendiT:</t>
    </r>
    <r>
      <rPr>
        <b/>
        <sz val="11"/>
        <rFont val="Arial"/>
        <family val="2"/>
        <charset val="204"/>
      </rPr>
      <t xml:space="preserve"> G4, F7.</t>
    </r>
  </si>
  <si>
    <r>
      <t xml:space="preserve">modinebiTi, mrgvali saventilacio difuzori haeris regulirebadi damperebiTa da plenum boqsiT: </t>
    </r>
    <r>
      <rPr>
        <b/>
        <sz val="11"/>
        <color theme="1"/>
        <rFont val="Arial"/>
        <family val="2"/>
        <charset val="204"/>
      </rPr>
      <t>L=100m3/h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(D=150).</t>
    </r>
  </si>
  <si>
    <r>
      <t xml:space="preserve">modinebiTi, mrgvali saventilacio difuzori haeris regulirebadi damperebiTa da plenum boqsiT: </t>
    </r>
    <r>
      <rPr>
        <b/>
        <sz val="11"/>
        <color theme="1"/>
        <rFont val="Arial"/>
        <family val="2"/>
        <charset val="204"/>
      </rPr>
      <t>L=200m3/h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(D=200).</t>
    </r>
  </si>
  <si>
    <r>
      <t xml:space="preserve">modinebiTi, mrgvali saventilacio difuzori haeris regulirebadi damperebiTa da plenum boqsiT: </t>
    </r>
    <r>
      <rPr>
        <b/>
        <sz val="11"/>
        <color theme="1"/>
        <rFont val="Arial"/>
        <family val="2"/>
        <charset val="204"/>
      </rPr>
      <t>L=250m3/h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(D=250).</t>
    </r>
  </si>
  <si>
    <r>
      <t xml:space="preserve">modinebiTi, mrgvali saventilacio difuzori haeris regulirebadi damperebiTa da plenum boqsiT: </t>
    </r>
    <r>
      <rPr>
        <b/>
        <sz val="11"/>
        <color theme="1"/>
        <rFont val="Arial"/>
        <family val="2"/>
        <charset val="204"/>
      </rPr>
      <t>L=300m3/h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(D=250).</t>
    </r>
  </si>
  <si>
    <r>
      <t xml:space="preserve">modinebiTi, mrgvali saventilacio difuzori haeris regulirebadi damperebiTa da plenum boqsiT: </t>
    </r>
    <r>
      <rPr>
        <b/>
        <sz val="11"/>
        <color theme="1"/>
        <rFont val="Arial"/>
        <family val="2"/>
        <charset val="204"/>
      </rPr>
      <t>L=350m3/h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(D=300).</t>
    </r>
  </si>
  <si>
    <r>
      <t xml:space="preserve">modinebiTi, mrgvali saventilacio difuzori haeris regulirebadi damperebiTa da plenum boqsiT: </t>
    </r>
    <r>
      <rPr>
        <b/>
        <sz val="11"/>
        <color theme="1"/>
        <rFont val="Arial"/>
        <family val="2"/>
        <charset val="204"/>
      </rPr>
      <t>L=400m3/h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(D=300).</t>
    </r>
  </si>
  <si>
    <r>
      <t xml:space="preserve">gamwovi saventilacio difuzori haeris regulirebadi damperebiTa da plenum boqsiT: </t>
    </r>
    <r>
      <rPr>
        <b/>
        <sz val="11"/>
        <color theme="1"/>
        <rFont val="Arial"/>
        <family val="2"/>
        <charset val="204"/>
      </rPr>
      <t>L=100m3/h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(300X300).</t>
    </r>
  </si>
  <si>
    <r>
      <t xml:space="preserve">gamwovi saventilacio difuzori haeris regulirebadi damperebiTa da plenum boqsiT: </t>
    </r>
    <r>
      <rPr>
        <b/>
        <sz val="11"/>
        <color theme="1"/>
        <rFont val="Arial"/>
        <family val="2"/>
        <charset val="204"/>
      </rPr>
      <t>L=200m3/h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(300X300).</t>
    </r>
  </si>
  <si>
    <r>
      <t xml:space="preserve">gamwovi saventilacio difuzori haeris regulirebadi damperebiTa da plenum boqsiT: </t>
    </r>
    <r>
      <rPr>
        <b/>
        <sz val="11"/>
        <color theme="1"/>
        <rFont val="Arial"/>
        <family val="2"/>
        <charset val="204"/>
      </rPr>
      <t>L=250m3/h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(300X300).</t>
    </r>
  </si>
  <si>
    <r>
      <t xml:space="preserve">gamwovi saventilacio difuzori haeris regulirebadi damperebiTa da plenum boqsiT: </t>
    </r>
    <r>
      <rPr>
        <b/>
        <sz val="11"/>
        <color theme="1"/>
        <rFont val="Arial"/>
        <family val="2"/>
        <charset val="204"/>
      </rPr>
      <t>L=300m3/h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(300X300).</t>
    </r>
  </si>
  <si>
    <r>
      <t xml:space="preserve">gamwovi saventilacio difuzori haeris regulirebadi damperebiTa da plenum boqsiT: </t>
    </r>
    <r>
      <rPr>
        <b/>
        <sz val="11"/>
        <color theme="1"/>
        <rFont val="Arial"/>
        <family val="2"/>
        <charset val="204"/>
      </rPr>
      <t>L=350m3/h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(370X370).</t>
    </r>
  </si>
  <si>
    <r>
      <t xml:space="preserve">gamwovi saventilacio difuzori haeris regulirebadi damperebiTa da plenum boqsiT: </t>
    </r>
    <r>
      <rPr>
        <b/>
        <sz val="11"/>
        <color theme="1"/>
        <rFont val="Arial"/>
        <family val="2"/>
        <charset val="204"/>
      </rPr>
      <t>L=600m3/h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(600X600).</t>
    </r>
  </si>
  <si>
    <r>
      <t xml:space="preserve">gamwovi saventilacio difuzori haeris regulirebadi damperebiTa da plenum boqsiT: </t>
    </r>
    <r>
      <rPr>
        <b/>
        <sz val="11"/>
        <color theme="1"/>
        <rFont val="Arial"/>
        <family val="2"/>
        <charset val="204"/>
      </rPr>
      <t>L=650m3/h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(600X600).</t>
    </r>
  </si>
  <si>
    <r>
      <t xml:space="preserve">gamwovi saventilacio difuzori haeris regulirebadi damperebiTa da plenum boqsiT: </t>
    </r>
    <r>
      <rPr>
        <b/>
        <sz val="11"/>
        <color theme="1"/>
        <rFont val="Arial"/>
        <family val="2"/>
        <charset val="204"/>
      </rPr>
      <t>L=700m3/h</t>
    </r>
    <r>
      <rPr>
        <sz val="11"/>
        <color theme="1"/>
        <rFont val="AcadNusx"/>
      </rPr>
      <t xml:space="preserve"> </t>
    </r>
    <r>
      <rPr>
        <b/>
        <sz val="11"/>
        <color theme="1"/>
        <rFont val="Arial"/>
        <family val="2"/>
        <charset val="204"/>
      </rPr>
      <t>(600X600).</t>
    </r>
  </si>
  <si>
    <t>tualetebis gamwovi saventilacio sistema #01.</t>
  </si>
  <si>
    <r>
      <t xml:space="preserve">gamwovi centridanuli ventilatori </t>
    </r>
    <r>
      <rPr>
        <b/>
        <sz val="11"/>
        <color theme="1"/>
        <rFont val="Arial"/>
        <family val="2"/>
        <charset val="204"/>
      </rPr>
      <t xml:space="preserve">L=300m3/h </t>
    </r>
    <r>
      <rPr>
        <sz val="11"/>
        <color theme="1"/>
        <rFont val="AcadNusx"/>
      </rPr>
      <t xml:space="preserve">warmadobis da </t>
    </r>
    <r>
      <rPr>
        <b/>
        <sz val="11"/>
        <color theme="1"/>
        <rFont val="Arial"/>
        <family val="2"/>
        <charset val="204"/>
      </rPr>
      <t>DP=200Pa</t>
    </r>
    <r>
      <rPr>
        <sz val="11"/>
        <color theme="1"/>
        <rFont val="Arial"/>
        <family val="2"/>
        <charset val="204"/>
      </rPr>
      <t xml:space="preserve"> </t>
    </r>
    <r>
      <rPr>
        <sz val="11"/>
        <color theme="1"/>
        <rFont val="AcadNusx"/>
      </rPr>
      <t>statikuri wnevis. xmaurdamxSobi:</t>
    </r>
    <r>
      <rPr>
        <sz val="11"/>
        <color theme="1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L=0,6m.</t>
    </r>
  </si>
  <si>
    <r>
      <t xml:space="preserve">mrgvali gamwovi saventilacio difuzori, haeris regulirebadi damperebiT: </t>
    </r>
    <r>
      <rPr>
        <b/>
        <sz val="11"/>
        <rFont val="Arial"/>
        <family val="2"/>
        <charset val="204"/>
      </rPr>
      <t>L=100m3/h</t>
    </r>
    <r>
      <rPr>
        <sz val="11"/>
        <rFont val="AcadNusx"/>
      </rPr>
      <t xml:space="preserve"> </t>
    </r>
    <r>
      <rPr>
        <b/>
        <sz val="11"/>
        <rFont val="Arial"/>
        <family val="2"/>
        <charset val="204"/>
      </rPr>
      <t>(D=125).</t>
    </r>
  </si>
  <si>
    <t>tualetebis gamwovi saventilacio sistema #02.</t>
  </si>
  <si>
    <r>
      <t xml:space="preserve">gamwovi centridanuli ventilatori </t>
    </r>
    <r>
      <rPr>
        <b/>
        <sz val="11"/>
        <color theme="1"/>
        <rFont val="Arial"/>
        <family val="2"/>
        <charset val="204"/>
      </rPr>
      <t xml:space="preserve">L=500m3/h </t>
    </r>
    <r>
      <rPr>
        <sz val="11"/>
        <color theme="1"/>
        <rFont val="AcadNusx"/>
      </rPr>
      <t xml:space="preserve">warmadobis da </t>
    </r>
    <r>
      <rPr>
        <b/>
        <sz val="11"/>
        <color theme="1"/>
        <rFont val="Arial"/>
        <family val="2"/>
        <charset val="204"/>
      </rPr>
      <t>DP=150Pa</t>
    </r>
    <r>
      <rPr>
        <sz val="11"/>
        <color theme="1"/>
        <rFont val="Arial"/>
        <family val="2"/>
        <charset val="204"/>
      </rPr>
      <t xml:space="preserve"> </t>
    </r>
    <r>
      <rPr>
        <sz val="11"/>
        <color theme="1"/>
        <rFont val="AcadNusx"/>
      </rPr>
      <t>statikuri wnevis. xmaurdamxSobi:</t>
    </r>
    <r>
      <rPr>
        <sz val="11"/>
        <color theme="1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L=0,6m.</t>
    </r>
  </si>
  <si>
    <r>
      <t>moqnili haersatari izolaciiT:</t>
    </r>
    <r>
      <rPr>
        <b/>
        <sz val="11"/>
        <rFont val="фкшфд"/>
        <charset val="1"/>
      </rPr>
      <t xml:space="preserve"> D=100.</t>
    </r>
    <r>
      <rPr>
        <b/>
        <sz val="11"/>
        <rFont val="Arial"/>
        <family val="2"/>
        <charset val="204"/>
      </rPr>
      <t xml:space="preserve"> </t>
    </r>
  </si>
  <si>
    <r>
      <t>moqnili haersatari izolaciiT:</t>
    </r>
    <r>
      <rPr>
        <b/>
        <sz val="11"/>
        <rFont val="фкшфд"/>
        <charset val="1"/>
      </rPr>
      <t xml:space="preserve"> D=150.</t>
    </r>
    <r>
      <rPr>
        <b/>
        <sz val="11"/>
        <rFont val="Arial"/>
        <family val="2"/>
        <charset val="204"/>
      </rPr>
      <t xml:space="preserve"> </t>
    </r>
  </si>
  <si>
    <r>
      <t>moqnili haersatari izolaciiT:</t>
    </r>
    <r>
      <rPr>
        <b/>
        <sz val="11"/>
        <rFont val="фкшфд"/>
        <charset val="1"/>
      </rPr>
      <t xml:space="preserve"> D=200.</t>
    </r>
    <r>
      <rPr>
        <b/>
        <sz val="11"/>
        <rFont val="Arial"/>
        <family val="2"/>
        <charset val="204"/>
      </rPr>
      <t xml:space="preserve"> </t>
    </r>
  </si>
  <si>
    <r>
      <t>moqnili haersatari izolaciiT:</t>
    </r>
    <r>
      <rPr>
        <b/>
        <sz val="11"/>
        <rFont val="фкшфд"/>
        <charset val="1"/>
      </rPr>
      <t xml:space="preserve"> D=250.</t>
    </r>
    <r>
      <rPr>
        <b/>
        <sz val="11"/>
        <rFont val="Arial"/>
        <family val="2"/>
        <charset val="204"/>
      </rPr>
      <t xml:space="preserve"> </t>
    </r>
  </si>
  <si>
    <r>
      <t>moqnili haersatari izolaciiT:</t>
    </r>
    <r>
      <rPr>
        <b/>
        <sz val="11"/>
        <rFont val="фкшфд"/>
        <charset val="1"/>
      </rPr>
      <t xml:space="preserve"> D=300.</t>
    </r>
    <r>
      <rPr>
        <b/>
        <sz val="11"/>
        <rFont val="Arial"/>
        <family val="2"/>
        <charset val="204"/>
      </rPr>
      <t xml:space="preserve"> </t>
    </r>
  </si>
  <si>
    <r>
      <t xml:space="preserve">haeris maregulirebeli sarqveli: </t>
    </r>
    <r>
      <rPr>
        <b/>
        <sz val="11"/>
        <color theme="1"/>
        <rFont val="фкшфд"/>
        <charset val="1"/>
      </rPr>
      <t>(150X150).</t>
    </r>
  </si>
  <si>
    <r>
      <t xml:space="preserve">haeris maregulirebeli sarqveli: </t>
    </r>
    <r>
      <rPr>
        <b/>
        <sz val="11"/>
        <color theme="1"/>
        <rFont val="фкшфд"/>
        <charset val="1"/>
      </rPr>
      <t>(400X300).</t>
    </r>
  </si>
  <si>
    <r>
      <t xml:space="preserve">haeris maregulirebeli sarqveli: </t>
    </r>
    <r>
      <rPr>
        <b/>
        <sz val="11"/>
        <color theme="1"/>
        <rFont val="фкшфд"/>
        <charset val="1"/>
      </rPr>
      <t>(450X300).</t>
    </r>
  </si>
  <si>
    <r>
      <t xml:space="preserve">haeris maregulirebeli sarqveli: </t>
    </r>
    <r>
      <rPr>
        <b/>
        <sz val="11"/>
        <color theme="1"/>
        <rFont val="фкшфд"/>
        <charset val="1"/>
      </rPr>
      <t>(550X400).</t>
    </r>
  </si>
  <si>
    <r>
      <t xml:space="preserve">haeris maregulirebeli sarqveli: </t>
    </r>
    <r>
      <rPr>
        <b/>
        <sz val="11"/>
        <color theme="1"/>
        <rFont val="фкшфд"/>
        <charset val="1"/>
      </rPr>
      <t>(950X400).</t>
    </r>
  </si>
  <si>
    <r>
      <t xml:space="preserve">saxanZro sarqveli: </t>
    </r>
    <r>
      <rPr>
        <b/>
        <sz val="11"/>
        <color theme="1"/>
        <rFont val="фкшфд"/>
        <charset val="1"/>
      </rPr>
      <t>(1100X450).</t>
    </r>
    <r>
      <rPr>
        <b/>
        <sz val="11"/>
        <color theme="1"/>
        <rFont val="Arial"/>
        <family val="2"/>
        <charset val="204"/>
      </rPr>
      <t xml:space="preserve"> </t>
    </r>
  </si>
  <si>
    <r>
      <t xml:space="preserve">saxanZro sarqveli: </t>
    </r>
    <r>
      <rPr>
        <b/>
        <sz val="11"/>
        <color theme="1"/>
        <rFont val="фкшфд"/>
        <charset val="1"/>
      </rPr>
      <t>(1100X500).</t>
    </r>
    <r>
      <rPr>
        <b/>
        <sz val="11"/>
        <color theme="1"/>
        <rFont val="Arial"/>
        <family val="2"/>
        <charset val="204"/>
      </rPr>
      <t xml:space="preserve"> </t>
    </r>
  </si>
  <si>
    <r>
      <t xml:space="preserve">foladis moTuTiebuli haersatari </t>
    </r>
    <r>
      <rPr>
        <b/>
        <sz val="11"/>
        <rFont val="AcadNusx"/>
      </rPr>
      <t xml:space="preserve">(modineba): </t>
    </r>
    <r>
      <rPr>
        <b/>
        <sz val="11"/>
        <rFont val="Arial"/>
        <family val="2"/>
        <charset val="204"/>
      </rPr>
      <t>d=0,55mm.</t>
    </r>
  </si>
  <si>
    <r>
      <t>m</t>
    </r>
    <r>
      <rPr>
        <sz val="11"/>
        <rFont val="Arial"/>
        <family val="2"/>
        <charset val="204"/>
      </rPr>
      <t>2</t>
    </r>
    <r>
      <rPr>
        <sz val="10"/>
        <rFont val="Arial"/>
        <family val="2"/>
      </rPr>
      <t/>
    </r>
  </si>
  <si>
    <r>
      <t xml:space="preserve">foladis moTuTiebuli haersatari </t>
    </r>
    <r>
      <rPr>
        <b/>
        <sz val="11"/>
        <rFont val="AcadNusx"/>
      </rPr>
      <t xml:space="preserve">(modineba): </t>
    </r>
    <r>
      <rPr>
        <b/>
        <sz val="11"/>
        <rFont val="Arial"/>
        <family val="2"/>
        <charset val="204"/>
      </rPr>
      <t>d=0,8mm.</t>
    </r>
  </si>
  <si>
    <r>
      <t xml:space="preserve">foladis moTuTiebuli haersatari </t>
    </r>
    <r>
      <rPr>
        <b/>
        <sz val="11"/>
        <rFont val="AcadNusx"/>
      </rPr>
      <t xml:space="preserve">(gawova): </t>
    </r>
    <r>
      <rPr>
        <b/>
        <sz val="11"/>
        <rFont val="Arial"/>
        <family val="2"/>
        <charset val="204"/>
      </rPr>
      <t>d=0,55mm.</t>
    </r>
  </si>
  <si>
    <r>
      <t>m</t>
    </r>
    <r>
      <rPr>
        <sz val="11"/>
        <rFont val="Arial"/>
        <family val="2"/>
        <charset val="204"/>
      </rPr>
      <t>3</t>
    </r>
    <r>
      <rPr>
        <sz val="10"/>
        <rFont val="Arial"/>
        <family val="2"/>
      </rPr>
      <t/>
    </r>
  </si>
  <si>
    <r>
      <t xml:space="preserve">foladis moTuTiebuli haersatari </t>
    </r>
    <r>
      <rPr>
        <b/>
        <sz val="11"/>
        <rFont val="AcadNusx"/>
      </rPr>
      <t xml:space="preserve">(gawova): </t>
    </r>
    <r>
      <rPr>
        <b/>
        <sz val="11"/>
        <rFont val="Arial"/>
        <family val="2"/>
        <charset val="204"/>
      </rPr>
      <t>d=0,8mm.</t>
    </r>
  </si>
  <si>
    <r>
      <t xml:space="preserve">foladis moTuTiebuli haersatarebis Semosva: </t>
    </r>
    <r>
      <rPr>
        <b/>
        <sz val="11"/>
        <rFont val="Arial"/>
        <family val="2"/>
        <charset val="204"/>
      </rPr>
      <t>d=0,55mm.</t>
    </r>
  </si>
  <si>
    <r>
      <t xml:space="preserve">kauCukis TviTwebvadi Tboizolacia </t>
    </r>
    <r>
      <rPr>
        <b/>
        <sz val="11"/>
        <rFont val="Arial"/>
        <family val="2"/>
        <charset val="204"/>
      </rPr>
      <t>(H=9mm)</t>
    </r>
    <r>
      <rPr>
        <sz val="11"/>
        <rFont val="AcadNusx"/>
      </rPr>
      <t xml:space="preserve"> Tunuqis haersatarebisaTvis. </t>
    </r>
  </si>
  <si>
    <t>Ø15.9 Pipe.</t>
  </si>
  <si>
    <t>Ø28.6 Pipe.</t>
  </si>
  <si>
    <t>Branch joint:FQZHD-03.</t>
  </si>
  <si>
    <t>AHU Kit:AHUKZ-04D.</t>
  </si>
  <si>
    <r>
      <t xml:space="preserve">kauCukis Tboizolacia </t>
    </r>
    <r>
      <rPr>
        <b/>
        <sz val="11"/>
        <rFont val="Arial"/>
        <family val="2"/>
        <charset val="204"/>
      </rPr>
      <t>Ø15.9 (H=9mm)</t>
    </r>
    <r>
      <rPr>
        <sz val="11"/>
        <rFont val="AcadNusx"/>
      </rPr>
      <t xml:space="preserve"> spilenZis milebisaTvis</t>
    </r>
  </si>
  <si>
    <r>
      <t xml:space="preserve">kauCukis Tboizolacia </t>
    </r>
    <r>
      <rPr>
        <b/>
        <sz val="11"/>
        <rFont val="Arial"/>
        <family val="2"/>
        <charset val="204"/>
      </rPr>
      <t>Ø28.6 (H=9mm)</t>
    </r>
    <r>
      <rPr>
        <sz val="11"/>
        <rFont val="AcadNusx"/>
      </rPr>
      <t xml:space="preserve"> spilenZis milebisaTvis</t>
    </r>
  </si>
  <si>
    <r>
      <t xml:space="preserve">moqnili haersatari izolaciiT: </t>
    </r>
    <r>
      <rPr>
        <b/>
        <sz val="11"/>
        <color theme="1"/>
        <rFont val="фкшфд"/>
        <charset val="1"/>
      </rPr>
      <t>(D=125).</t>
    </r>
  </si>
  <si>
    <r>
      <t xml:space="preserve">saxanZro sarqveli: </t>
    </r>
    <r>
      <rPr>
        <b/>
        <sz val="11"/>
        <color theme="1"/>
        <rFont val="фкшфд"/>
        <charset val="1"/>
      </rPr>
      <t>(200X150).</t>
    </r>
    <r>
      <rPr>
        <b/>
        <sz val="11"/>
        <color theme="1"/>
        <rFont val="Arial"/>
        <family val="2"/>
        <charset val="204"/>
      </rPr>
      <t xml:space="preserve"> </t>
    </r>
  </si>
  <si>
    <r>
      <t xml:space="preserve">saxanZro sarqveli: </t>
    </r>
    <r>
      <rPr>
        <b/>
        <sz val="11"/>
        <color theme="1"/>
        <rFont val="фкшфд"/>
        <charset val="1"/>
      </rPr>
      <t>(200X200).</t>
    </r>
    <r>
      <rPr>
        <b/>
        <sz val="11"/>
        <color theme="1"/>
        <rFont val="Arial"/>
        <family val="2"/>
        <charset val="204"/>
      </rPr>
      <t xml:space="preserve"> </t>
    </r>
  </si>
  <si>
    <r>
      <t xml:space="preserve">foladis moTuTiebuli haersatari: </t>
    </r>
    <r>
      <rPr>
        <b/>
        <sz val="11"/>
        <rFont val="Arial"/>
        <family val="2"/>
        <charset val="204"/>
      </rPr>
      <t>d=0,55mm.</t>
    </r>
  </si>
  <si>
    <r>
      <t xml:space="preserve">sruli avtomatikiT aRWurvili da ekologiurad sufTa samacivro agentze </t>
    </r>
    <r>
      <rPr>
        <b/>
        <sz val="11"/>
        <color rgb="FF0000CC"/>
        <rFont val="Arial"/>
        <family val="2"/>
        <charset val="204"/>
      </rPr>
      <t>R410A</t>
    </r>
    <r>
      <rPr>
        <sz val="11"/>
        <rFont val="AcadNusx"/>
      </rPr>
      <t xml:space="preserve"> momuSave,</t>
    </r>
    <r>
      <rPr>
        <b/>
        <sz val="11"/>
        <rFont val="Arial"/>
        <family val="2"/>
        <charset val="204"/>
      </rPr>
      <t xml:space="preserve">  </t>
    </r>
    <r>
      <rPr>
        <b/>
        <sz val="11"/>
        <color rgb="FF0000CC"/>
        <rFont val="Arial"/>
        <family val="2"/>
        <charset val="204"/>
      </rPr>
      <t xml:space="preserve">VRF </t>
    </r>
    <r>
      <rPr>
        <sz val="11"/>
        <rFont val="AcadNusx"/>
      </rPr>
      <t xml:space="preserve">sistemis </t>
    </r>
    <r>
      <rPr>
        <b/>
        <sz val="11"/>
        <rFont val="AcadNusx"/>
      </rPr>
      <t>2 milovani</t>
    </r>
    <r>
      <rPr>
        <sz val="11"/>
        <rFont val="AcadNusx"/>
      </rPr>
      <t xml:space="preserve"> gare bloki </t>
    </r>
    <r>
      <rPr>
        <b/>
        <sz val="11"/>
        <rFont val="AcadNusx"/>
      </rPr>
      <t xml:space="preserve">(inventoruli) </t>
    </r>
    <r>
      <rPr>
        <sz val="11"/>
        <rFont val="AcadNusx"/>
      </rPr>
      <t>aRWurvili antivibraciuli samagrebiT, romlis energetukuli maCvenebelia</t>
    </r>
    <r>
      <rPr>
        <b/>
        <sz val="11"/>
        <color rgb="FF0000CC"/>
        <rFont val="Calibri"/>
        <family val="2"/>
        <charset val="204"/>
        <scheme val="minor"/>
      </rPr>
      <t xml:space="preserve"> </t>
    </r>
    <r>
      <rPr>
        <b/>
        <sz val="11"/>
        <color rgb="FF0000CC"/>
        <rFont val="Arial"/>
        <family val="2"/>
        <charset val="204"/>
      </rPr>
      <t>Q=45,0kw</t>
    </r>
    <r>
      <rPr>
        <sz val="11"/>
        <rFont val="AcadNusx"/>
      </rPr>
      <t xml:space="preserve">  sicivis simZlavre </t>
    </r>
    <r>
      <rPr>
        <b/>
        <sz val="11"/>
        <color rgb="FF0000CC"/>
        <rFont val="Arial"/>
        <family val="2"/>
        <charset val="204"/>
      </rPr>
      <t>t=+40ºC,</t>
    </r>
    <r>
      <rPr>
        <sz val="11"/>
        <rFont val="AcadNusx"/>
      </rPr>
      <t xml:space="preserve"> zafxulis  gare temperaturis dros. xolo gaTbobis simZlavre </t>
    </r>
    <r>
      <rPr>
        <b/>
        <sz val="11"/>
        <color rgb="FFFF0000"/>
        <rFont val="Arial"/>
        <family val="2"/>
        <charset val="204"/>
      </rPr>
      <t>Q=32,0kw. t=-8ºC,</t>
    </r>
    <r>
      <rPr>
        <sz val="11"/>
        <rFont val="AcadNusx"/>
      </rPr>
      <t xml:space="preserve"> zamTris gare temperaturis dros.</t>
    </r>
  </si>
  <si>
    <t>Ø6.35 Pipe.</t>
  </si>
  <si>
    <t>Ø12.7 Pipe.</t>
  </si>
  <si>
    <t>Ø19.1 Pipe.</t>
  </si>
  <si>
    <t>Ø22.2 Pipe.</t>
  </si>
  <si>
    <t>Ø25.4 Pipe.</t>
  </si>
  <si>
    <t>Reducer:Φ12.7&lt;-&gt;Φ15.9.</t>
  </si>
  <si>
    <t>Reducer:Φ22.2&lt;-&gt;Φ25.4.</t>
  </si>
  <si>
    <t>Branch joint:FQZHD-02.</t>
  </si>
  <si>
    <r>
      <t xml:space="preserve">kauCukis Tboizolacia </t>
    </r>
    <r>
      <rPr>
        <b/>
        <sz val="11"/>
        <rFont val="Arial"/>
        <family val="2"/>
        <charset val="204"/>
      </rPr>
      <t>Ø6.35 (H=9mm)</t>
    </r>
    <r>
      <rPr>
        <sz val="11"/>
        <rFont val="AcadNusx"/>
      </rPr>
      <t xml:space="preserve"> spilenZis milebisaTvis</t>
    </r>
  </si>
  <si>
    <r>
      <t xml:space="preserve">kauCukis Tboizolacia </t>
    </r>
    <r>
      <rPr>
        <b/>
        <sz val="11"/>
        <rFont val="Arial"/>
        <family val="2"/>
        <charset val="204"/>
      </rPr>
      <t>Ø12.7 (H=9mm)</t>
    </r>
    <r>
      <rPr>
        <sz val="11"/>
        <rFont val="AcadNusx"/>
      </rPr>
      <t xml:space="preserve"> spilenZis milebisaTvis</t>
    </r>
  </si>
  <si>
    <r>
      <t xml:space="preserve">kauCukis Tboizolacia </t>
    </r>
    <r>
      <rPr>
        <b/>
        <sz val="11"/>
        <rFont val="Arial"/>
        <family val="2"/>
        <charset val="204"/>
      </rPr>
      <t>Ø19.1 (H=9mm)</t>
    </r>
    <r>
      <rPr>
        <sz val="11"/>
        <rFont val="AcadNusx"/>
      </rPr>
      <t xml:space="preserve"> spilenZis milebisaTvis</t>
    </r>
  </si>
  <si>
    <r>
      <t xml:space="preserve">kauCukis Tboizolacia </t>
    </r>
    <r>
      <rPr>
        <b/>
        <sz val="11"/>
        <rFont val="Arial"/>
        <family val="2"/>
        <charset val="204"/>
      </rPr>
      <t>Ø22.2 (H=9mm)</t>
    </r>
    <r>
      <rPr>
        <sz val="11"/>
        <rFont val="AcadNusx"/>
      </rPr>
      <t xml:space="preserve"> spilenZis milebisaTvis</t>
    </r>
  </si>
  <si>
    <r>
      <t xml:space="preserve">kauCukis Tboizolacia </t>
    </r>
    <r>
      <rPr>
        <b/>
        <sz val="11"/>
        <rFont val="Arial"/>
        <family val="2"/>
        <charset val="204"/>
      </rPr>
      <t>Ø25.4 (H=9mm)</t>
    </r>
    <r>
      <rPr>
        <sz val="11"/>
        <rFont val="AcadNusx"/>
      </rPr>
      <t xml:space="preserve"> spilenZis milebisaTvis</t>
    </r>
  </si>
  <si>
    <t>ფენკოილები</t>
  </si>
  <si>
    <r>
      <t xml:space="preserve"> ekologiurad sufTa samacivro agentze </t>
    </r>
    <r>
      <rPr>
        <b/>
        <sz val="11"/>
        <color rgb="FF0000CC"/>
        <rFont val="Arial"/>
        <family val="2"/>
        <charset val="204"/>
      </rPr>
      <t>R410A,</t>
    </r>
    <r>
      <rPr>
        <sz val="11"/>
        <rFont val="AcadNusx"/>
      </rPr>
      <t xml:space="preserve"> momuSave </t>
    </r>
    <r>
      <rPr>
        <b/>
        <sz val="11"/>
        <color rgb="FF0000CC"/>
        <rFont val="Arial"/>
        <family val="2"/>
        <charset val="204"/>
      </rPr>
      <t>VRF</t>
    </r>
    <r>
      <rPr>
        <sz val="11"/>
        <rFont val="AcadNusx"/>
      </rPr>
      <t xml:space="preserve"> sistemis , </t>
    </r>
    <r>
      <rPr>
        <b/>
        <sz val="11"/>
        <rFont val="AcadNusx"/>
      </rPr>
      <t>Weris arxuli 2 milovani</t>
    </r>
    <r>
      <rPr>
        <sz val="11"/>
        <rFont val="AcadNusx"/>
      </rPr>
      <t xml:space="preserve"> fenkoili aRWurvili: sruli avtomatikiT, marTvis pultiT, TermostatiT, haeris gamwmendi filtriT, xmaurdamxSobebiT, antivibraciuli samagrebiT, romlis, Tboteqnikuri maCveneblebia: siTbos_</t>
    </r>
    <r>
      <rPr>
        <b/>
        <sz val="11"/>
        <color rgb="FFFF0000"/>
        <rFont val="Arial"/>
        <family val="2"/>
        <charset val="204"/>
      </rPr>
      <t>Qx=1,0kw</t>
    </r>
    <r>
      <rPr>
        <sz val="11"/>
        <rFont val="AcadNusx"/>
      </rPr>
      <t xml:space="preserve"> da sicivis_</t>
    </r>
    <r>
      <rPr>
        <b/>
        <sz val="11"/>
        <color rgb="FF0000CC"/>
        <rFont val="Arial"/>
        <family val="2"/>
        <charset val="204"/>
      </rPr>
      <t>Qx=1,0kw</t>
    </r>
    <r>
      <rPr>
        <sz val="11"/>
        <rFont val="AcadNusx"/>
      </rPr>
      <t>. haeris xarji:</t>
    </r>
    <r>
      <rPr>
        <b/>
        <sz val="11"/>
        <rFont val="Arial"/>
        <family val="2"/>
        <charset val="204"/>
      </rPr>
      <t xml:space="preserve"> L=550m3/h. DP=70pa.</t>
    </r>
    <r>
      <rPr>
        <sz val="11"/>
        <rFont val="AcadNusx"/>
      </rPr>
      <t xml:space="preserve"> (xmauris done:</t>
    </r>
    <r>
      <rPr>
        <b/>
        <sz val="11"/>
        <rFont val="Arial"/>
        <family val="2"/>
        <charset val="204"/>
      </rPr>
      <t xml:space="preserve"> &lt;40 DBA</t>
    </r>
    <r>
      <rPr>
        <sz val="11"/>
        <rFont val="AcadNusx"/>
      </rPr>
      <t>).</t>
    </r>
  </si>
  <si>
    <r>
      <t xml:space="preserve"> ekologiurad sufTa samacivro agentze </t>
    </r>
    <r>
      <rPr>
        <b/>
        <sz val="11"/>
        <color rgb="FF0000CC"/>
        <rFont val="Arial"/>
        <family val="2"/>
        <charset val="204"/>
      </rPr>
      <t>R410A,</t>
    </r>
    <r>
      <rPr>
        <sz val="11"/>
        <rFont val="AcadNusx"/>
      </rPr>
      <t xml:space="preserve"> momuSave </t>
    </r>
    <r>
      <rPr>
        <b/>
        <sz val="11"/>
        <color rgb="FF0000CC"/>
        <rFont val="Arial"/>
        <family val="2"/>
        <charset val="204"/>
      </rPr>
      <t>VRF</t>
    </r>
    <r>
      <rPr>
        <sz val="11"/>
        <rFont val="AcadNusx"/>
      </rPr>
      <t xml:space="preserve"> sistemis , </t>
    </r>
    <r>
      <rPr>
        <b/>
        <sz val="11"/>
        <rFont val="AcadNusx"/>
      </rPr>
      <t>Weris arxuli 2 milovani</t>
    </r>
    <r>
      <rPr>
        <sz val="11"/>
        <rFont val="AcadNusx"/>
      </rPr>
      <t xml:space="preserve"> fenkoili aRWurvili: sruli avtomatikiT, marTvis pultiT, TermostatiT, haeris gamwmendi filtriT, xmaurdamxSobebiT, antivibraciuli samagrebiT, romlis, Tboteqnikuri maCveneblebia: siTbos_</t>
    </r>
    <r>
      <rPr>
        <b/>
        <sz val="11"/>
        <color rgb="FFFF0000"/>
        <rFont val="Arial"/>
        <family val="2"/>
        <charset val="204"/>
      </rPr>
      <t>Qx=1,0kw</t>
    </r>
    <r>
      <rPr>
        <sz val="11"/>
        <rFont val="AcadNusx"/>
      </rPr>
      <t xml:space="preserve"> da sicivis_</t>
    </r>
    <r>
      <rPr>
        <b/>
        <sz val="11"/>
        <color rgb="FF0000CC"/>
        <rFont val="Arial"/>
        <family val="2"/>
        <charset val="204"/>
      </rPr>
      <t>Qx=1,5kw</t>
    </r>
    <r>
      <rPr>
        <sz val="11"/>
        <rFont val="AcadNusx"/>
      </rPr>
      <t>. haeris xarji:</t>
    </r>
    <r>
      <rPr>
        <b/>
        <sz val="11"/>
        <rFont val="Arial"/>
        <family val="2"/>
        <charset val="204"/>
      </rPr>
      <t xml:space="preserve"> L=550m3/h. DP=70pa.</t>
    </r>
    <r>
      <rPr>
        <sz val="11"/>
        <rFont val="AcadNusx"/>
      </rPr>
      <t xml:space="preserve"> (xmauris done:</t>
    </r>
    <r>
      <rPr>
        <b/>
        <sz val="11"/>
        <rFont val="Arial"/>
        <family val="2"/>
        <charset val="204"/>
      </rPr>
      <t xml:space="preserve"> &lt;40 DBA</t>
    </r>
    <r>
      <rPr>
        <sz val="11"/>
        <rFont val="AcadNusx"/>
      </rPr>
      <t>).</t>
    </r>
  </si>
  <si>
    <r>
      <t xml:space="preserve"> ekologiurad sufTa samacivro agentze </t>
    </r>
    <r>
      <rPr>
        <b/>
        <sz val="11"/>
        <color rgb="FF0000CC"/>
        <rFont val="Arial"/>
        <family val="2"/>
        <charset val="204"/>
      </rPr>
      <t>R410A,</t>
    </r>
    <r>
      <rPr>
        <sz val="11"/>
        <rFont val="AcadNusx"/>
      </rPr>
      <t xml:space="preserve"> momuSave </t>
    </r>
    <r>
      <rPr>
        <b/>
        <sz val="11"/>
        <color rgb="FF0000CC"/>
        <rFont val="Arial"/>
        <family val="2"/>
        <charset val="204"/>
      </rPr>
      <t>VRF</t>
    </r>
    <r>
      <rPr>
        <sz val="11"/>
        <rFont val="AcadNusx"/>
      </rPr>
      <t xml:space="preserve"> sistemis , </t>
    </r>
    <r>
      <rPr>
        <b/>
        <sz val="11"/>
        <rFont val="AcadNusx"/>
      </rPr>
      <t>Weris arxuli 2 milovani</t>
    </r>
    <r>
      <rPr>
        <sz val="11"/>
        <rFont val="AcadNusx"/>
      </rPr>
      <t xml:space="preserve"> fenkoili aRWurvili: sruli avtomatikiT, marTvis pultiT, TermostatiT, haeris gamwmendi filtriT, xmaurdamxSobebiT, antivibraciuli samagrebiT, romlis, Tboteqnikuri maCveneblebia: siTbos_</t>
    </r>
    <r>
      <rPr>
        <b/>
        <sz val="11"/>
        <color rgb="FFFF0000"/>
        <rFont val="Arial"/>
        <family val="2"/>
        <charset val="204"/>
      </rPr>
      <t>Qx=1,5kw</t>
    </r>
    <r>
      <rPr>
        <sz val="11"/>
        <rFont val="AcadNusx"/>
      </rPr>
      <t xml:space="preserve"> da sicivis_</t>
    </r>
    <r>
      <rPr>
        <b/>
        <sz val="11"/>
        <color rgb="FF0000CC"/>
        <rFont val="Arial"/>
        <family val="2"/>
        <charset val="204"/>
      </rPr>
      <t>Qx=1,5kw</t>
    </r>
    <r>
      <rPr>
        <sz val="11"/>
        <rFont val="AcadNusx"/>
      </rPr>
      <t>. haeris xarji:</t>
    </r>
    <r>
      <rPr>
        <b/>
        <sz val="11"/>
        <rFont val="Arial"/>
        <family val="2"/>
        <charset val="204"/>
      </rPr>
      <t xml:space="preserve"> L=550m3/h. DP=70pa.</t>
    </r>
    <r>
      <rPr>
        <sz val="11"/>
        <rFont val="AcadNusx"/>
      </rPr>
      <t xml:space="preserve"> (xmauris done:</t>
    </r>
    <r>
      <rPr>
        <b/>
        <sz val="11"/>
        <rFont val="Arial"/>
        <family val="2"/>
        <charset val="204"/>
      </rPr>
      <t xml:space="preserve"> &lt;40 DBA</t>
    </r>
    <r>
      <rPr>
        <sz val="11"/>
        <rFont val="AcadNusx"/>
      </rPr>
      <t>).</t>
    </r>
  </si>
  <si>
    <r>
      <t xml:space="preserve"> ekologiurad sufTa samacivro agentze </t>
    </r>
    <r>
      <rPr>
        <b/>
        <sz val="11"/>
        <color rgb="FF0000CC"/>
        <rFont val="Arial"/>
        <family val="2"/>
        <charset val="204"/>
      </rPr>
      <t>R410A,</t>
    </r>
    <r>
      <rPr>
        <sz val="11"/>
        <rFont val="AcadNusx"/>
      </rPr>
      <t xml:space="preserve"> momuSave </t>
    </r>
    <r>
      <rPr>
        <b/>
        <sz val="11"/>
        <color rgb="FF0000CC"/>
        <rFont val="Arial"/>
        <family val="2"/>
        <charset val="204"/>
      </rPr>
      <t>VRF</t>
    </r>
    <r>
      <rPr>
        <sz val="11"/>
        <rFont val="AcadNusx"/>
      </rPr>
      <t xml:space="preserve"> sistemis , </t>
    </r>
    <r>
      <rPr>
        <b/>
        <sz val="11"/>
        <rFont val="AcadNusx"/>
      </rPr>
      <t>Weris arxuli 2 milovani</t>
    </r>
    <r>
      <rPr>
        <sz val="11"/>
        <rFont val="AcadNusx"/>
      </rPr>
      <t xml:space="preserve"> fenkoili aRWurvili: sruli avtomatikiT, marTvis pultiT, TermostatiT, haeris gamwmendi filtriT, xmaurdamxSobebiT, antivibraciuli samagrebiT, romlis, Tboteqnikuri maCveneblebia: siTbos_</t>
    </r>
    <r>
      <rPr>
        <b/>
        <sz val="11"/>
        <color rgb="FFFF0000"/>
        <rFont val="Arial"/>
        <family val="2"/>
        <charset val="204"/>
      </rPr>
      <t>Qx=1,5kw</t>
    </r>
    <r>
      <rPr>
        <sz val="11"/>
        <rFont val="AcadNusx"/>
      </rPr>
      <t xml:space="preserve"> da sicivis_</t>
    </r>
    <r>
      <rPr>
        <b/>
        <sz val="11"/>
        <color rgb="FF0000CC"/>
        <rFont val="Arial"/>
        <family val="2"/>
        <charset val="204"/>
      </rPr>
      <t>Qx=2,0kw</t>
    </r>
    <r>
      <rPr>
        <sz val="11"/>
        <rFont val="AcadNusx"/>
      </rPr>
      <t>. haeris xarji:</t>
    </r>
    <r>
      <rPr>
        <b/>
        <sz val="11"/>
        <rFont val="Arial"/>
        <family val="2"/>
        <charset val="204"/>
      </rPr>
      <t xml:space="preserve"> L=550m3/h. DP=70pa.</t>
    </r>
    <r>
      <rPr>
        <sz val="11"/>
        <rFont val="AcadNusx"/>
      </rPr>
      <t xml:space="preserve"> (xmauris done:</t>
    </r>
    <r>
      <rPr>
        <b/>
        <sz val="11"/>
        <rFont val="Arial"/>
        <family val="2"/>
        <charset val="204"/>
      </rPr>
      <t xml:space="preserve"> &lt;40 DBA</t>
    </r>
    <r>
      <rPr>
        <sz val="11"/>
        <rFont val="AcadNusx"/>
      </rPr>
      <t>).</t>
    </r>
  </si>
  <si>
    <r>
      <t xml:space="preserve"> ekologiurad sufTa samacivro agentze </t>
    </r>
    <r>
      <rPr>
        <b/>
        <sz val="11"/>
        <color rgb="FF0000CC"/>
        <rFont val="Arial"/>
        <family val="2"/>
        <charset val="204"/>
      </rPr>
      <t>R410A,</t>
    </r>
    <r>
      <rPr>
        <sz val="11"/>
        <rFont val="AcadNusx"/>
      </rPr>
      <t xml:space="preserve"> momuSave </t>
    </r>
    <r>
      <rPr>
        <b/>
        <sz val="11"/>
        <color rgb="FF0000CC"/>
        <rFont val="Arial"/>
        <family val="2"/>
        <charset val="204"/>
      </rPr>
      <t>VRF</t>
    </r>
    <r>
      <rPr>
        <sz val="11"/>
        <rFont val="AcadNusx"/>
      </rPr>
      <t xml:space="preserve"> sistemis , </t>
    </r>
    <r>
      <rPr>
        <b/>
        <sz val="11"/>
        <rFont val="AcadNusx"/>
      </rPr>
      <t>Weris arxuli 2 milovani</t>
    </r>
    <r>
      <rPr>
        <sz val="11"/>
        <rFont val="AcadNusx"/>
      </rPr>
      <t xml:space="preserve"> fenkoili aRWurvili: sruli avtomatikiT, marTvis pultiT, TermostatiT, haeris gamwmendi filtriT, xmaurdamxSobebiT, antivibraciuli samagrebiT, romlis, Tboteqnikuri maCveneblebia: siTbos_</t>
    </r>
    <r>
      <rPr>
        <b/>
        <sz val="11"/>
        <color rgb="FFFF0000"/>
        <rFont val="Arial"/>
        <family val="2"/>
        <charset val="204"/>
      </rPr>
      <t>Qx=1,5kw</t>
    </r>
    <r>
      <rPr>
        <sz val="11"/>
        <rFont val="AcadNusx"/>
      </rPr>
      <t xml:space="preserve"> da sicivis_</t>
    </r>
    <r>
      <rPr>
        <b/>
        <sz val="11"/>
        <color rgb="FF0000CC"/>
        <rFont val="Arial"/>
        <family val="2"/>
        <charset val="204"/>
      </rPr>
      <t>Qx=3,0kw</t>
    </r>
    <r>
      <rPr>
        <sz val="11"/>
        <rFont val="AcadNusx"/>
      </rPr>
      <t>. haeris xarji:</t>
    </r>
    <r>
      <rPr>
        <b/>
        <sz val="11"/>
        <rFont val="Arial"/>
        <family val="2"/>
        <charset val="204"/>
      </rPr>
      <t xml:space="preserve"> L=550m3/h. DP=70pa.</t>
    </r>
    <r>
      <rPr>
        <sz val="11"/>
        <rFont val="AcadNusx"/>
      </rPr>
      <t xml:space="preserve"> (xmauris done:</t>
    </r>
    <r>
      <rPr>
        <b/>
        <sz val="11"/>
        <rFont val="Arial"/>
        <family val="2"/>
        <charset val="204"/>
      </rPr>
      <t xml:space="preserve"> &lt;40 DBA</t>
    </r>
    <r>
      <rPr>
        <sz val="11"/>
        <rFont val="AcadNusx"/>
      </rPr>
      <t>).</t>
    </r>
  </si>
  <si>
    <r>
      <t xml:space="preserve"> ekologiurad sufTa samacivro agentze </t>
    </r>
    <r>
      <rPr>
        <b/>
        <sz val="11"/>
        <color rgb="FF0000CC"/>
        <rFont val="Arial"/>
        <family val="2"/>
        <charset val="204"/>
      </rPr>
      <t>R410A,</t>
    </r>
    <r>
      <rPr>
        <sz val="11"/>
        <rFont val="AcadNusx"/>
      </rPr>
      <t xml:space="preserve"> momuSave </t>
    </r>
    <r>
      <rPr>
        <b/>
        <sz val="11"/>
        <color rgb="FF0000CC"/>
        <rFont val="Arial"/>
        <family val="2"/>
        <charset val="204"/>
      </rPr>
      <t>VRF</t>
    </r>
    <r>
      <rPr>
        <sz val="11"/>
        <rFont val="AcadNusx"/>
      </rPr>
      <t xml:space="preserve"> sistemis , </t>
    </r>
    <r>
      <rPr>
        <b/>
        <sz val="11"/>
        <rFont val="AcadNusx"/>
      </rPr>
      <t>Weris arxuli 2 milovani</t>
    </r>
    <r>
      <rPr>
        <sz val="11"/>
        <rFont val="AcadNusx"/>
      </rPr>
      <t xml:space="preserve"> fenkoili aRWurvili: sruli avtomatikiT, marTvis pultiT, TermostatiT, haeris gamwmendi filtriT, xmaurdamxSobebiT, antivibraciuli samagrebiT, romlis, Tboteqnikuri maCveneblebia: siTbos_</t>
    </r>
    <r>
      <rPr>
        <b/>
        <sz val="11"/>
        <color rgb="FFFF0000"/>
        <rFont val="Arial"/>
        <family val="2"/>
        <charset val="204"/>
      </rPr>
      <t>Qx=2,0kw</t>
    </r>
    <r>
      <rPr>
        <sz val="11"/>
        <rFont val="AcadNusx"/>
      </rPr>
      <t xml:space="preserve"> da sicivis_</t>
    </r>
    <r>
      <rPr>
        <b/>
        <sz val="11"/>
        <color rgb="FF0000CC"/>
        <rFont val="Arial"/>
        <family val="2"/>
        <charset val="204"/>
      </rPr>
      <t>Qx=3,5kw</t>
    </r>
    <r>
      <rPr>
        <sz val="11"/>
        <rFont val="AcadNusx"/>
      </rPr>
      <t>. haeris xarji:</t>
    </r>
    <r>
      <rPr>
        <b/>
        <sz val="11"/>
        <rFont val="Arial"/>
        <family val="2"/>
        <charset val="204"/>
      </rPr>
      <t xml:space="preserve"> L=550m3/h. DP=70pa.</t>
    </r>
    <r>
      <rPr>
        <sz val="11"/>
        <rFont val="AcadNusx"/>
      </rPr>
      <t xml:space="preserve"> (xmauris done:</t>
    </r>
    <r>
      <rPr>
        <b/>
        <sz val="11"/>
        <rFont val="Arial"/>
        <family val="2"/>
        <charset val="204"/>
      </rPr>
      <t xml:space="preserve"> &lt;40 DBA</t>
    </r>
    <r>
      <rPr>
        <sz val="11"/>
        <rFont val="AcadNusx"/>
      </rPr>
      <t>).</t>
    </r>
  </si>
  <si>
    <r>
      <t xml:space="preserve"> ekologiurad sufTa samacivro agentze </t>
    </r>
    <r>
      <rPr>
        <b/>
        <sz val="11"/>
        <color rgb="FF0000CC"/>
        <rFont val="Arial"/>
        <family val="2"/>
        <charset val="204"/>
      </rPr>
      <t>R410A,</t>
    </r>
    <r>
      <rPr>
        <sz val="11"/>
        <rFont val="AcadNusx"/>
      </rPr>
      <t xml:space="preserve"> momuSave </t>
    </r>
    <r>
      <rPr>
        <b/>
        <sz val="11"/>
        <color rgb="FF0000CC"/>
        <rFont val="Arial"/>
        <family val="2"/>
        <charset val="204"/>
      </rPr>
      <t>VRF</t>
    </r>
    <r>
      <rPr>
        <sz val="11"/>
        <rFont val="AcadNusx"/>
      </rPr>
      <t xml:space="preserve"> sistemis , </t>
    </r>
    <r>
      <rPr>
        <b/>
        <sz val="11"/>
        <rFont val="AcadNusx"/>
      </rPr>
      <t>Weris arxuli 2 milovani</t>
    </r>
    <r>
      <rPr>
        <sz val="11"/>
        <rFont val="AcadNusx"/>
      </rPr>
      <t xml:space="preserve"> fenkoili aRWurvili: sruli avtomatikiT, marTvis pultiT, TermostatiT, haeris gamwmendi filtriT, xmaurdamxSobebiT, antivibraciuli samagrebiT, romlis, Tboteqnikuri maCveneblebia: siTbos_</t>
    </r>
    <r>
      <rPr>
        <b/>
        <sz val="11"/>
        <color rgb="FFFF0000"/>
        <rFont val="Arial"/>
        <family val="2"/>
        <charset val="204"/>
      </rPr>
      <t>Qx=3,5kw</t>
    </r>
    <r>
      <rPr>
        <sz val="11"/>
        <rFont val="AcadNusx"/>
      </rPr>
      <t xml:space="preserve"> da sicivis_</t>
    </r>
    <r>
      <rPr>
        <b/>
        <sz val="11"/>
        <color rgb="FF0000CC"/>
        <rFont val="Arial"/>
        <family val="2"/>
        <charset val="204"/>
      </rPr>
      <t>Qx=2,5kw</t>
    </r>
    <r>
      <rPr>
        <sz val="11"/>
        <rFont val="AcadNusx"/>
      </rPr>
      <t>. haeris xarji:</t>
    </r>
    <r>
      <rPr>
        <b/>
        <sz val="11"/>
        <rFont val="Arial"/>
        <family val="2"/>
        <charset val="204"/>
      </rPr>
      <t xml:space="preserve"> L=550m3/h. DP=70pa.</t>
    </r>
    <r>
      <rPr>
        <sz val="11"/>
        <rFont val="AcadNusx"/>
      </rPr>
      <t xml:space="preserve"> (xmauris done:</t>
    </r>
    <r>
      <rPr>
        <b/>
        <sz val="11"/>
        <rFont val="Arial"/>
        <family val="2"/>
        <charset val="204"/>
      </rPr>
      <t xml:space="preserve"> &lt;40 DBA</t>
    </r>
    <r>
      <rPr>
        <sz val="11"/>
        <rFont val="AcadNusx"/>
      </rPr>
      <t>).</t>
    </r>
  </si>
  <si>
    <r>
      <t xml:space="preserve">momsaxurebis luqi: </t>
    </r>
    <r>
      <rPr>
        <b/>
        <sz val="11"/>
        <color theme="1"/>
        <rFont val="Arial"/>
        <family val="2"/>
        <charset val="204"/>
      </rPr>
      <t xml:space="preserve">(600X600). </t>
    </r>
  </si>
  <si>
    <r>
      <t xml:space="preserve">Weris modinebiTi, orrigiani, saventilacio cxaura, haeris regulirebadi damperebiT: </t>
    </r>
    <r>
      <rPr>
        <b/>
        <sz val="11"/>
        <color rgb="FF0000CC"/>
        <rFont val="Arial"/>
        <family val="2"/>
        <charset val="204"/>
      </rPr>
      <t>L=550m3/h.</t>
    </r>
    <r>
      <rPr>
        <sz val="11"/>
        <color rgb="FF0000CC"/>
        <rFont val="AcadNusx"/>
      </rPr>
      <t xml:space="preserve"> </t>
    </r>
    <r>
      <rPr>
        <b/>
        <sz val="11"/>
        <color rgb="FF0000CC"/>
        <rFont val="Arial"/>
        <family val="2"/>
        <charset val="204"/>
      </rPr>
      <t>600X200.</t>
    </r>
  </si>
  <si>
    <r>
      <t xml:space="preserve">Weris gamwovi, orrigiani, saventilacio cxaura, haeris regulirebadi damperebiT: </t>
    </r>
    <r>
      <rPr>
        <b/>
        <sz val="11"/>
        <color rgb="FFFF0000"/>
        <rFont val="Arial"/>
        <family val="2"/>
        <charset val="204"/>
      </rPr>
      <t>L=550m3/h.</t>
    </r>
    <r>
      <rPr>
        <sz val="11"/>
        <color rgb="FFFF0000"/>
        <rFont val="AcadNusx"/>
      </rPr>
      <t xml:space="preserve"> </t>
    </r>
    <r>
      <rPr>
        <b/>
        <sz val="11"/>
        <color rgb="FFFF0000"/>
        <rFont val="Arial"/>
        <family val="2"/>
        <charset val="204"/>
      </rPr>
      <t>600X300.</t>
    </r>
  </si>
  <si>
    <r>
      <t xml:space="preserve">foladis moTuTiebuli haersatari </t>
    </r>
    <r>
      <rPr>
        <b/>
        <sz val="11"/>
        <rFont val="Arial"/>
        <family val="2"/>
        <charset val="204"/>
      </rPr>
      <t>d=0,55mm.</t>
    </r>
  </si>
  <si>
    <r>
      <t>m</t>
    </r>
    <r>
      <rPr>
        <sz val="11"/>
        <rFont val="Arial"/>
        <family val="2"/>
        <charset val="204"/>
      </rPr>
      <t>2</t>
    </r>
  </si>
  <si>
    <r>
      <t xml:space="preserve">sruli avtomatikiT aRWurvili da ekologiurad sufTa samacivro agentze </t>
    </r>
    <r>
      <rPr>
        <b/>
        <sz val="11"/>
        <color rgb="FF0000CC"/>
        <rFont val="Arial"/>
        <family val="2"/>
        <charset val="204"/>
      </rPr>
      <t>R410A</t>
    </r>
    <r>
      <rPr>
        <sz val="11"/>
        <rFont val="AcadNusx"/>
      </rPr>
      <t xml:space="preserve"> momuSave,</t>
    </r>
    <r>
      <rPr>
        <b/>
        <sz val="11"/>
        <rFont val="Arial"/>
        <family val="2"/>
        <charset val="204"/>
      </rPr>
      <t xml:space="preserve">  </t>
    </r>
    <r>
      <rPr>
        <b/>
        <sz val="11"/>
        <color rgb="FF0000CC"/>
        <rFont val="Arial"/>
        <family val="2"/>
        <charset val="204"/>
      </rPr>
      <t xml:space="preserve">VRF </t>
    </r>
    <r>
      <rPr>
        <sz val="11"/>
        <rFont val="AcadNusx"/>
      </rPr>
      <t xml:space="preserve">sistemis </t>
    </r>
    <r>
      <rPr>
        <b/>
        <sz val="11"/>
        <rFont val="AcadNusx"/>
      </rPr>
      <t>2 milovani</t>
    </r>
    <r>
      <rPr>
        <sz val="11"/>
        <rFont val="AcadNusx"/>
      </rPr>
      <t xml:space="preserve"> gare bloki </t>
    </r>
    <r>
      <rPr>
        <b/>
        <sz val="11"/>
        <rFont val="AcadNusx"/>
      </rPr>
      <t xml:space="preserve">(inventoruli) </t>
    </r>
    <r>
      <rPr>
        <sz val="11"/>
        <rFont val="AcadNusx"/>
      </rPr>
      <t>aRWurvili antivibraciuli samagrebiT, romlis energetukuli maCvenebelia</t>
    </r>
    <r>
      <rPr>
        <b/>
        <sz val="11"/>
        <color rgb="FF0000CC"/>
        <rFont val="Calibri"/>
        <family val="2"/>
        <charset val="204"/>
        <scheme val="minor"/>
      </rPr>
      <t xml:space="preserve"> </t>
    </r>
    <r>
      <rPr>
        <b/>
        <sz val="11"/>
        <color rgb="FF0000CC"/>
        <rFont val="Arial"/>
        <family val="2"/>
        <charset val="204"/>
      </rPr>
      <t>Q=45,0kw</t>
    </r>
    <r>
      <rPr>
        <sz val="11"/>
        <rFont val="AcadNusx"/>
      </rPr>
      <t xml:space="preserve">  sicivis simZlavre </t>
    </r>
    <r>
      <rPr>
        <b/>
        <sz val="11"/>
        <color rgb="FF0000CC"/>
        <rFont val="Arial"/>
        <family val="2"/>
        <charset val="204"/>
      </rPr>
      <t>t=+40ºC,</t>
    </r>
    <r>
      <rPr>
        <sz val="11"/>
        <rFont val="AcadNusx"/>
      </rPr>
      <t xml:space="preserve"> zafxulis  gare temperaturis dros. xolo gaTbobis simZlavre </t>
    </r>
    <r>
      <rPr>
        <b/>
        <sz val="11"/>
        <color rgb="FFFF0000"/>
        <rFont val="Arial"/>
        <family val="2"/>
        <charset val="204"/>
      </rPr>
      <t>Q=28,0kw. t=-8ºC,</t>
    </r>
    <r>
      <rPr>
        <sz val="11"/>
        <rFont val="AcadNusx"/>
      </rPr>
      <t xml:space="preserve"> zamTris gare temperaturis dros.</t>
    </r>
  </si>
  <si>
    <r>
      <t xml:space="preserve"> ekologiurad sufTa samacivro agentze </t>
    </r>
    <r>
      <rPr>
        <b/>
        <sz val="11"/>
        <color rgb="FF0000CC"/>
        <rFont val="Arial"/>
        <family val="2"/>
        <charset val="204"/>
      </rPr>
      <t>R410A,</t>
    </r>
    <r>
      <rPr>
        <sz val="11"/>
        <rFont val="AcadNusx"/>
      </rPr>
      <t xml:space="preserve"> momuSave </t>
    </r>
    <r>
      <rPr>
        <b/>
        <sz val="11"/>
        <color rgb="FF0000CC"/>
        <rFont val="Arial"/>
        <family val="2"/>
        <charset val="204"/>
      </rPr>
      <t>VRF</t>
    </r>
    <r>
      <rPr>
        <sz val="11"/>
        <rFont val="AcadNusx"/>
      </rPr>
      <t xml:space="preserve"> sistemis , </t>
    </r>
    <r>
      <rPr>
        <b/>
        <sz val="11"/>
        <rFont val="AcadNusx"/>
      </rPr>
      <t>Weris arxuli 2 milovani</t>
    </r>
    <r>
      <rPr>
        <sz val="11"/>
        <rFont val="AcadNusx"/>
      </rPr>
      <t xml:space="preserve"> fenkoili aRWurvili: sruli avtomatikiT, marTvis pultiT, TermostatiT, haeris gamwmendi filtriT, xmaurdamxSobebiT, antivibraciuli samagrebiT, romlis, Tboteqnikuri maCveneblebia: siTbos_</t>
    </r>
    <r>
      <rPr>
        <b/>
        <sz val="11"/>
        <color rgb="FFFF0000"/>
        <rFont val="Arial"/>
        <family val="2"/>
        <charset val="204"/>
      </rPr>
      <t>Qx=1,5kw</t>
    </r>
    <r>
      <rPr>
        <sz val="11"/>
        <rFont val="AcadNusx"/>
      </rPr>
      <t xml:space="preserve"> da sicivis_</t>
    </r>
    <r>
      <rPr>
        <b/>
        <sz val="11"/>
        <color rgb="FF0000CC"/>
        <rFont val="Arial"/>
        <family val="2"/>
        <charset val="204"/>
      </rPr>
      <t>Qx=2,5kw</t>
    </r>
    <r>
      <rPr>
        <sz val="11"/>
        <rFont val="AcadNusx"/>
      </rPr>
      <t>. haeris xarji:</t>
    </r>
    <r>
      <rPr>
        <b/>
        <sz val="11"/>
        <rFont val="Arial"/>
        <family val="2"/>
        <charset val="204"/>
      </rPr>
      <t xml:space="preserve"> L=550m3/h. DP=70pa.</t>
    </r>
    <r>
      <rPr>
        <sz val="11"/>
        <rFont val="AcadNusx"/>
      </rPr>
      <t xml:space="preserve"> (xmauris done:</t>
    </r>
    <r>
      <rPr>
        <b/>
        <sz val="11"/>
        <rFont val="Arial"/>
        <family val="2"/>
        <charset val="204"/>
      </rPr>
      <t xml:space="preserve"> &lt;40 DBA</t>
    </r>
    <r>
      <rPr>
        <sz val="11"/>
        <rFont val="AcadNusx"/>
      </rPr>
      <t>).</t>
    </r>
  </si>
  <si>
    <r>
      <t xml:space="preserve"> ekologiurad sufTa samacivro agentze </t>
    </r>
    <r>
      <rPr>
        <b/>
        <sz val="11"/>
        <color rgb="FF0000CC"/>
        <rFont val="Arial"/>
        <family val="2"/>
        <charset val="204"/>
      </rPr>
      <t>R410A,</t>
    </r>
    <r>
      <rPr>
        <sz val="11"/>
        <rFont val="AcadNusx"/>
      </rPr>
      <t xml:space="preserve"> momuSave </t>
    </r>
    <r>
      <rPr>
        <b/>
        <sz val="11"/>
        <color rgb="FF0000CC"/>
        <rFont val="Arial"/>
        <family val="2"/>
        <charset val="204"/>
      </rPr>
      <t>VRF</t>
    </r>
    <r>
      <rPr>
        <sz val="11"/>
        <rFont val="AcadNusx"/>
      </rPr>
      <t xml:space="preserve"> sistemis , </t>
    </r>
    <r>
      <rPr>
        <b/>
        <sz val="11"/>
        <rFont val="AcadNusx"/>
      </rPr>
      <t>Weris arxuli 2 milovani</t>
    </r>
    <r>
      <rPr>
        <sz val="11"/>
        <rFont val="AcadNusx"/>
      </rPr>
      <t xml:space="preserve"> fenkoili aRWurvili: sruli avtomatikiT, marTvis pultiT, TermostatiT, haeris gamwmendi filtriT, xmaurdamxSobebiT, antivibraciuli samagrebiT, romlis, Tboteqnikuri maCveneblebia: siTbos_</t>
    </r>
    <r>
      <rPr>
        <b/>
        <sz val="11"/>
        <color rgb="FFFF0000"/>
        <rFont val="Arial"/>
        <family val="2"/>
        <charset val="204"/>
      </rPr>
      <t>Qx=2,0kw</t>
    </r>
    <r>
      <rPr>
        <sz val="11"/>
        <rFont val="AcadNusx"/>
      </rPr>
      <t xml:space="preserve"> da sicivis_</t>
    </r>
    <r>
      <rPr>
        <b/>
        <sz val="11"/>
        <color rgb="FF0000CC"/>
        <rFont val="Arial"/>
        <family val="2"/>
        <charset val="204"/>
      </rPr>
      <t>Qx=3,0kw</t>
    </r>
    <r>
      <rPr>
        <sz val="11"/>
        <rFont val="AcadNusx"/>
      </rPr>
      <t>. haeris xarji:</t>
    </r>
    <r>
      <rPr>
        <b/>
        <sz val="11"/>
        <rFont val="Arial"/>
        <family val="2"/>
        <charset val="204"/>
      </rPr>
      <t xml:space="preserve"> L=550m3/h. DP=70pa.</t>
    </r>
    <r>
      <rPr>
        <sz val="11"/>
        <rFont val="AcadNusx"/>
      </rPr>
      <t xml:space="preserve"> (xmauris done:</t>
    </r>
    <r>
      <rPr>
        <b/>
        <sz val="11"/>
        <rFont val="Arial"/>
        <family val="2"/>
        <charset val="204"/>
      </rPr>
      <t xml:space="preserve"> &lt;40 DBA</t>
    </r>
    <r>
      <rPr>
        <sz val="11"/>
        <rFont val="AcadNusx"/>
      </rPr>
      <t>).</t>
    </r>
  </si>
  <si>
    <t>ბლოკის კედლის დემონტაჟი (557,1კვ.მ)</t>
  </si>
  <si>
    <t>თაბაშირმუყაოს ტიხრის დემონტაჟი</t>
  </si>
  <si>
    <t>კერამიკული ფილის საფარის დემონტაჟი</t>
  </si>
  <si>
    <t>ვინილის საფარის დემონტაჟი</t>
  </si>
  <si>
    <t>იატაკის კონსტრუქციის დემონტაჟი</t>
  </si>
  <si>
    <t>ლითონის კონსტრუქციაზე მოწყობილი ხის იატაკის დემონტაჟი</t>
  </si>
  <si>
    <t>იატაკის კონსტრუქციის (პანელების) დემონტაჟი</t>
  </si>
  <si>
    <t xml:space="preserve">სამშენებლო ნაგვის გატანა 25 კმ-ზე </t>
  </si>
  <si>
    <t>მ3</t>
  </si>
  <si>
    <t>იატაკის მოჭიმვა ქვიშა-ცემენტის ხსნარით საშ. სისქით 80მმ (კიბის უჯრედის ჩათვლით)</t>
  </si>
  <si>
    <t>კერამოგრანიტის იატაკის მოწყობა</t>
  </si>
  <si>
    <t>კერემოგრანიტის ფილა</t>
  </si>
  <si>
    <t>წებო ცემენტი</t>
  </si>
  <si>
    <t>ნაკერების შემავსებელი ფუგა</t>
  </si>
  <si>
    <t>კერამიკული იატაკის მოწყობა</t>
  </si>
  <si>
    <t>კერემიკული ფილა</t>
  </si>
  <si>
    <t>ვინთვითსწორებადი იატაკის მოწყობა ვინილის იატაკისთვის</t>
  </si>
  <si>
    <t>ცერეზიტი</t>
  </si>
  <si>
    <t>ვინილის იატაკის მოწყობა</t>
  </si>
  <si>
    <t>ვინილი</t>
  </si>
  <si>
    <t>კაუჩუკის იატაკის მოწყობა</t>
  </si>
  <si>
    <t xml:space="preserve">კაუჩუკი </t>
  </si>
  <si>
    <t>ლამინირებული იატაკის მოწყობა</t>
  </si>
  <si>
    <t>ლამინტატი</t>
  </si>
  <si>
    <t>დასაგები ღრუბელი</t>
  </si>
  <si>
    <t>ფანერა</t>
  </si>
  <si>
    <t xml:space="preserve">პლინტუსი   </t>
  </si>
  <si>
    <t>გრ</t>
  </si>
  <si>
    <t>ლურსმანი</t>
  </si>
  <si>
    <t>სილიკონი</t>
  </si>
  <si>
    <t>კერამიკული პლინტუსი  მოწყობა</t>
  </si>
  <si>
    <t xml:space="preserve">მდფ პლინტუსის მოწყობა </t>
  </si>
  <si>
    <t>კრემოგრანიტის პლინტუსი  მოწყობა</t>
  </si>
  <si>
    <t>კერამოგრანიტი ფილა</t>
  </si>
  <si>
    <t>კედლები</t>
  </si>
  <si>
    <t>კერამიკული კედლის მოწყობა (ფართუკი)</t>
  </si>
  <si>
    <t>კერამიკული კედლის მოწყობა (კაფელი)</t>
  </si>
  <si>
    <t>კედლების დაზუმფარება და შეფითხვნა</t>
  </si>
  <si>
    <t>ინტერიერის ფითხი</t>
  </si>
  <si>
    <t>კედლების შეღებვა წყალემულსიური საღებავით ორჯერ (საღებავი ვერნილაკი ან კაპაროლი)</t>
  </si>
  <si>
    <t>საღებავი</t>
  </si>
  <si>
    <t>წვრილი საკედლე ბლოკის მოწყობა 20*20*40</t>
  </si>
  <si>
    <t xml:space="preserve">ბლოკი </t>
  </si>
  <si>
    <t>ცემენტის ხნარი</t>
  </si>
  <si>
    <t>კუბ.მ</t>
  </si>
  <si>
    <t>თაბაშირმუყაოს ტიხრის მოწყობა ხანძარმედეგი ფილით</t>
  </si>
  <si>
    <t>თაბაშირმუყაოს ხანძარმედეგი ფილა</t>
  </si>
  <si>
    <t>პროფილის დამაგრძელებელი</t>
  </si>
  <si>
    <t>ქვაბამბა 50მმ</t>
  </si>
  <si>
    <t>თაბაშირმუყაოს ტიხრის მოწყობა თაბაშირმუყაოს ფილით</t>
  </si>
  <si>
    <t>თაბაშირმუყაოს  ფილა</t>
  </si>
  <si>
    <t>თაბაშირმუყაოს ტიხრის მოწყობა თაბაშირმუყაოს ნესტგამძლე ფილით</t>
  </si>
  <si>
    <t>თაბაშირმუყაოს ნესტგამძლე ფილა</t>
  </si>
  <si>
    <t>ქვაბამბა 40მმ</t>
  </si>
  <si>
    <t>თაბაშირმუყაოს კომბინირებული ტიხრის მოწყობა თაბაშირმუყაოს ნესტგამძლე ფილით</t>
  </si>
  <si>
    <t>თაბაშირმუყაოს მოწყობა თაბაშირმუყაოს ფილით</t>
  </si>
  <si>
    <t>თაბაშირმუყაოს ფილა</t>
  </si>
  <si>
    <t>თაბაშირმუყაოს მოწყობა თაბაშირმუყაოს ნესტგამძლე ფილით</t>
  </si>
  <si>
    <t>თაბაშირმუყაოს მოწყობა თაბაშირმუყაოს ცეცხლმედეგი ფილით</t>
  </si>
  <si>
    <t>თაბაშირმუყაოს ცეცხლმედეგი ფილა</t>
  </si>
  <si>
    <t>თაბაშირმუყაოს  მოწყობა თაბაშირმუყაოს  ფილით</t>
  </si>
  <si>
    <t>კონსტრუქცია</t>
  </si>
  <si>
    <t>რკ/ბეტონის კიბის საძირკვლის მოწყობა ბეტონი ბ25 W8</t>
  </si>
  <si>
    <t xml:space="preserve"> ბეტონი ბ25 W8</t>
  </si>
  <si>
    <t>არმატურა დ=8</t>
  </si>
  <si>
    <t>არმატურა დ=10</t>
  </si>
  <si>
    <t>არმატურა დ=14</t>
  </si>
  <si>
    <t>საყალიბე მასალა</t>
  </si>
  <si>
    <t>ტნ</t>
  </si>
  <si>
    <t>ჩასატანებელი დეტალების მოწყობა (ანკერი, საყელური ქანჩი) იხ.პროექტი</t>
  </si>
  <si>
    <t>რკ/ბეტონის კიბის საძირკვლის კედლის მოწყობა ბეტონი ბ25 W8</t>
  </si>
  <si>
    <t>ლიფტის კონსტრუქციის მოწყობა</t>
  </si>
  <si>
    <t>ოთკუთხა მილი 150*4</t>
  </si>
  <si>
    <t>კუთხოვნა 80*80</t>
  </si>
  <si>
    <t>ლითონის სვეტის მოწყობა</t>
  </si>
  <si>
    <t>ფურცლოვანი ფოლადი</t>
  </si>
  <si>
    <t>ბლოკის კედლის არმატურა</t>
  </si>
  <si>
    <t>არმატურა</t>
  </si>
  <si>
    <t>რკ/ბეტონის კიბის საძირკვლის მოწყობა ბეტონი ბ25 W8 (ფოლადის კიბისთის)</t>
  </si>
  <si>
    <t>არმატურა დ=12</t>
  </si>
  <si>
    <t>ლითონის კიბის მოწყობა</t>
  </si>
  <si>
    <t>შველერი #20</t>
  </si>
  <si>
    <t>ჩასატანებელი დეტალების მოწყობა (ანკერი, საყელური ქანჩი) იხ.პროექტი (ჩდ-1)</t>
  </si>
  <si>
    <t>ჩასატანებელი დეტალების მოწყობა (ანკერი, საყელური ქანჩი) იხ.პროექტი (ჩდ-2)</t>
  </si>
  <si>
    <t>ლითონის ვერტიკალური კავშირების მოწყობა</t>
  </si>
  <si>
    <t>მილკვადრატი 80*80*3მმ</t>
  </si>
  <si>
    <t>რკ/ბეტონის ანტრესოლის მოწყობა ბეტონი ბ25 W8</t>
  </si>
  <si>
    <t>ოთკუთხა მილი 100*4</t>
  </si>
  <si>
    <t>ლითონის გადახურვის მოწყობა</t>
  </si>
  <si>
    <t>ოთკუთხა მილი 80*60*3</t>
  </si>
  <si>
    <t>ორტესებური #20</t>
  </si>
  <si>
    <t>ლითონკონსტრუქციების შეღებვა ანტიკოროზიული საღებავით ორჯერ (საღებავი ვერნილაკი ან კაპაროლი)</t>
  </si>
  <si>
    <t>ხარაჩოების მოწყობა დაშლა</t>
  </si>
  <si>
    <t xml:space="preserve"> რემონტის შემდგომ გენერალური დასუფთავება </t>
  </si>
  <si>
    <t>დღე</t>
  </si>
  <si>
    <t>დამხმარე მუშა საშ 40 დღე 4-ადამიანი</t>
  </si>
  <si>
    <t>ერთფრთიანი კარი შიდა ჩამკეტით</t>
  </si>
  <si>
    <t>ერთფრთიანი კარი, გასაღებით</t>
  </si>
  <si>
    <t>ორფრთიანი კარი ასიმეტრიული ჭრით (900 მმ+300მმ),გასაღებით</t>
  </si>
  <si>
    <t>ორფრთიანი კარი სიმეტრიული ჭრით, გასაღებით</t>
  </si>
  <si>
    <t>ხანძარმედეგი საევაკუაციო ერთფრთიანი კარი</t>
  </si>
  <si>
    <t>ხანძარმედეგი საევაკუაციო ორფრთიანი  კარი ასიმეტრიული ჭრით  (900 მმ+300მმ)</t>
  </si>
  <si>
    <r>
      <t>მ</t>
    </r>
    <r>
      <rPr>
        <b/>
        <vertAlign val="superscript"/>
        <sz val="10"/>
        <rFont val="Sylfaen"/>
        <family val="1"/>
      </rPr>
      <t>2</t>
    </r>
    <r>
      <rPr>
        <sz val="11"/>
        <color theme="1"/>
        <rFont val="Calibri"/>
        <family val="2"/>
        <charset val="1"/>
        <scheme val="minor"/>
      </rPr>
      <t/>
    </r>
  </si>
  <si>
    <t>კარებები</t>
  </si>
  <si>
    <r>
      <t>მ</t>
    </r>
    <r>
      <rPr>
        <b/>
        <vertAlign val="superscript"/>
        <sz val="10"/>
        <rFont val="Sylfaen"/>
        <family val="1"/>
        <charset val="204"/>
      </rPr>
      <t>3</t>
    </r>
  </si>
  <si>
    <t>იატაკის ჰიდროიზოლაცია მემბრანით</t>
  </si>
  <si>
    <t>29-1/</t>
  </si>
  <si>
    <t>პლინტუსის გამოყვანა</t>
  </si>
  <si>
    <t>ამსტრონგის შეკიდული ჭერის მოწყობა კომპლექტში კარკასის ჩათვლით</t>
  </si>
  <si>
    <t>ლითონის შეკიდული ჭერის მოწყობა კომპლექტში კარკასის ჩათვლით</t>
  </si>
  <si>
    <t>ჭერი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</si>
</sst>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0.0"/>
    <numFmt numFmtId="167" formatCode="0.000"/>
    <numFmt numFmtId="168" formatCode="_-* #,##0.00\ _₽_-;\-* #,##0.00\ _₽_-;_-* &quot;-&quot;??\ _₽_-;_-@_-"/>
    <numFmt numFmtId="169" formatCode="0.0000"/>
    <numFmt numFmtId="170" formatCode="_-* #,##0.00\ _₾_-;\-* #,##0.00\ _₾_-;_-* &quot;-&quot;??\ _₾_-;_-@_-"/>
    <numFmt numFmtId="171" formatCode="0_);[Red]\(0\)"/>
    <numFmt numFmtId="172" formatCode="0.0_);[Red]\(0.0\)"/>
    <numFmt numFmtId="173" formatCode="_-* #,##0.0_-;\-* #,##0.0_-;_-* &quot;-&quot;??_-;_-@_-"/>
  </numFmts>
  <fonts count="10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4"/>
      <color theme="1"/>
      <name val="AcadNusx"/>
    </font>
    <font>
      <sz val="11"/>
      <color theme="1"/>
      <name val="AcadNusx"/>
    </font>
    <font>
      <b/>
      <sz val="11"/>
      <color theme="1"/>
      <name val="AcadNusx"/>
    </font>
    <font>
      <sz val="11"/>
      <name val="Sylfaen"/>
      <family val="1"/>
    </font>
    <font>
      <sz val="8"/>
      <name val="Calibri"/>
      <family val="2"/>
      <charset val="1"/>
      <scheme val="minor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1"/>
      <color theme="1"/>
      <name val="Sylfae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charset val="204"/>
      <scheme val="minor"/>
    </font>
    <font>
      <b/>
      <sz val="11"/>
      <name val="AcadNusx"/>
    </font>
    <font>
      <sz val="11"/>
      <name val="AcadNusx"/>
    </font>
    <font>
      <sz val="14"/>
      <color theme="1"/>
      <name val="AcadNusx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cadNusx"/>
    </font>
    <font>
      <b/>
      <sz val="10"/>
      <color theme="1"/>
      <name val="Arial"/>
      <family val="2"/>
      <charset val="204"/>
    </font>
    <font>
      <sz val="10"/>
      <color theme="1"/>
      <name val="AcadMtav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cadNusx"/>
    </font>
    <font>
      <sz val="9"/>
      <name val="AcadNusx"/>
    </font>
    <font>
      <vertAlign val="superscript"/>
      <sz val="10"/>
      <name val="AcadNusx"/>
    </font>
    <font>
      <b/>
      <sz val="9"/>
      <name val="Arial"/>
      <family val="2"/>
      <charset val="204"/>
    </font>
    <font>
      <b/>
      <sz val="10"/>
      <name val="Sylfaen"/>
      <family val="1"/>
      <charset val="204"/>
    </font>
    <font>
      <b/>
      <vertAlign val="superscript"/>
      <sz val="10"/>
      <name val="Sylfaen"/>
      <family val="1"/>
    </font>
    <font>
      <vertAlign val="superscript"/>
      <sz val="10"/>
      <name val="Sylfaen"/>
      <family val="1"/>
    </font>
    <font>
      <b/>
      <sz val="11"/>
      <name val="AcadMtavr"/>
    </font>
    <font>
      <b/>
      <sz val="12"/>
      <name val="AcadNusx"/>
    </font>
    <font>
      <b/>
      <sz val="14"/>
      <name val="AcadNusx"/>
    </font>
    <font>
      <sz val="12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1"/>
      <color theme="1"/>
      <name val="Sylfaen"/>
      <family val="1"/>
    </font>
    <font>
      <b/>
      <sz val="11"/>
      <name val="Times New Roman"/>
      <family val="1"/>
    </font>
    <font>
      <b/>
      <sz val="11"/>
      <name val="Sylfaen"/>
      <family val="1"/>
    </font>
    <font>
      <sz val="10"/>
      <name val="Calibri"/>
      <family val="2"/>
      <charset val="204"/>
    </font>
    <font>
      <sz val="10"/>
      <color theme="1"/>
      <name val="Sylfae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фкшфд"/>
      <charset val="1"/>
    </font>
    <font>
      <b/>
      <sz val="11"/>
      <color rgb="FF0000CC"/>
      <name val="Arial"/>
      <family val="2"/>
      <charset val="204"/>
    </font>
    <font>
      <b/>
      <sz val="11"/>
      <color rgb="FF0000CC"/>
      <name val="Calibri"/>
      <family val="2"/>
      <charset val="204"/>
      <scheme val="minor"/>
    </font>
    <font>
      <b/>
      <sz val="11"/>
      <color indexed="12"/>
      <name val="Arial"/>
      <family val="2"/>
      <charset val="204"/>
    </font>
    <font>
      <sz val="10"/>
      <name val="Sylfaen"/>
      <family val="1"/>
      <charset val="1"/>
    </font>
    <font>
      <sz val="10"/>
      <name val="AcadNusx"/>
      <family val="2"/>
      <charset val="1"/>
    </font>
    <font>
      <sz val="11"/>
      <name val="Arial"/>
      <family val="2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2"/>
      <name val="Sylfaen"/>
      <family val="1"/>
      <charset val="1"/>
    </font>
    <font>
      <b/>
      <sz val="11"/>
      <name val="Sylfaen"/>
      <family val="1"/>
      <charset val="1"/>
    </font>
    <font>
      <sz val="11"/>
      <name val="Sylfaen"/>
      <family val="1"/>
      <charset val="1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 (Body)"/>
    </font>
    <font>
      <sz val="10"/>
      <name val="Arial "/>
      <charset val="1"/>
    </font>
    <font>
      <b/>
      <sz val="10"/>
      <color rgb="FF000000"/>
      <name val="Sylfaen"/>
      <family val="1"/>
      <charset val="204"/>
    </font>
    <font>
      <b/>
      <sz val="10"/>
      <color theme="1"/>
      <name val="Sylfaen"/>
      <family val="1"/>
      <charset val="204"/>
    </font>
    <font>
      <vertAlign val="superscript"/>
      <sz val="10"/>
      <color theme="1"/>
      <name val="Sylfaen"/>
      <family val="1"/>
      <charset val="204"/>
    </font>
    <font>
      <b/>
      <sz val="10"/>
      <color rgb="FF000000"/>
      <name val="AcadNusx"/>
    </font>
    <font>
      <b/>
      <sz val="11"/>
      <color rgb="FF0000CC"/>
      <name val="AcadNusx"/>
    </font>
    <font>
      <b/>
      <sz val="12"/>
      <color theme="1"/>
      <name val="Arial"/>
      <family val="2"/>
      <charset val="204"/>
    </font>
    <font>
      <b/>
      <sz val="11"/>
      <color theme="1"/>
      <name val="фкшфд"/>
      <charset val="1"/>
    </font>
    <font>
      <sz val="13"/>
      <name val="Arial"/>
      <family val="2"/>
      <charset val="204"/>
    </font>
    <font>
      <sz val="11"/>
      <color rgb="FF0000CC"/>
      <name val="AcadNusx"/>
    </font>
    <font>
      <b/>
      <sz val="10"/>
      <name val="Sylfaen"/>
      <family val="1"/>
      <charset val="1"/>
    </font>
    <font>
      <b/>
      <sz val="11"/>
      <name val="Arial"/>
      <family val="2"/>
      <charset val="1"/>
    </font>
    <font>
      <b/>
      <vertAlign val="superscript"/>
      <sz val="10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/>
    <xf numFmtId="164" fontId="5" fillId="0" borderId="0" applyFont="0" applyFill="0" applyBorder="0" applyAlignment="0" applyProtection="0"/>
    <xf numFmtId="0" fontId="16" fillId="0" borderId="0"/>
    <xf numFmtId="0" fontId="16" fillId="0" borderId="0"/>
    <xf numFmtId="165" fontId="7" fillId="0" borderId="0" applyFont="0" applyFill="0" applyBorder="0" applyAlignment="0" applyProtection="0"/>
    <xf numFmtId="0" fontId="16" fillId="0" borderId="0"/>
    <xf numFmtId="164" fontId="12" fillId="0" borderId="0" applyFont="0" applyFill="0" applyBorder="0" applyAlignment="0" applyProtection="0"/>
    <xf numFmtId="0" fontId="16" fillId="0" borderId="0"/>
    <xf numFmtId="0" fontId="19" fillId="0" borderId="0"/>
    <xf numFmtId="0" fontId="5" fillId="0" borderId="0"/>
    <xf numFmtId="164" fontId="5" fillId="0" borderId="0" applyFont="0" applyFill="0" applyBorder="0" applyAlignment="0" applyProtection="0"/>
    <xf numFmtId="0" fontId="12" fillId="0" borderId="0"/>
    <xf numFmtId="0" fontId="7" fillId="0" borderId="0"/>
    <xf numFmtId="0" fontId="5" fillId="0" borderId="0"/>
    <xf numFmtId="0" fontId="27" fillId="0" borderId="0"/>
    <xf numFmtId="0" fontId="5" fillId="0" borderId="0"/>
    <xf numFmtId="0" fontId="49" fillId="0" borderId="0"/>
    <xf numFmtId="0" fontId="16" fillId="0" borderId="0"/>
    <xf numFmtId="0" fontId="5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2" fillId="0" borderId="0"/>
    <xf numFmtId="0" fontId="1" fillId="0" borderId="0"/>
  </cellStyleXfs>
  <cellXfs count="459">
    <xf numFmtId="0" fontId="0" fillId="0" borderId="0" xfId="0"/>
    <xf numFmtId="0" fontId="9" fillId="0" borderId="0" xfId="2" applyFont="1"/>
    <xf numFmtId="0" fontId="9" fillId="2" borderId="0" xfId="2" applyFont="1" applyFill="1"/>
    <xf numFmtId="0" fontId="15" fillId="0" borderId="1" xfId="5" applyFont="1" applyBorder="1" applyAlignment="1">
      <alignment horizontal="center" vertical="center"/>
    </xf>
    <xf numFmtId="0" fontId="8" fillId="0" borderId="0" xfId="5" applyFont="1" applyAlignment="1">
      <alignment vertical="center" wrapText="1"/>
    </xf>
    <xf numFmtId="0" fontId="8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168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0" borderId="0" xfId="5" applyFont="1" applyAlignment="1" applyProtection="1">
      <alignment vertical="center"/>
      <protection locked="0"/>
    </xf>
    <xf numFmtId="0" fontId="25" fillId="0" borderId="0" xfId="5" applyFont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165" fontId="15" fillId="0" borderId="1" xfId="4" applyFont="1" applyFill="1" applyBorder="1" applyAlignment="1">
      <alignment horizontal="center" vertical="center"/>
    </xf>
    <xf numFmtId="0" fontId="11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0" fontId="15" fillId="0" borderId="1" xfId="5" applyFont="1" applyBorder="1" applyAlignment="1" applyProtection="1">
      <alignment vertical="center"/>
      <protection locked="0"/>
    </xf>
    <xf numFmtId="0" fontId="8" fillId="0" borderId="0" xfId="5" applyFont="1" applyAlignment="1" applyProtection="1">
      <alignment vertical="center"/>
      <protection locked="0"/>
    </xf>
    <xf numFmtId="0" fontId="8" fillId="2" borderId="0" xfId="5" applyFont="1" applyFill="1" applyAlignment="1" applyProtection="1">
      <alignment vertical="center"/>
      <protection locked="0"/>
    </xf>
    <xf numFmtId="0" fontId="8" fillId="2" borderId="0" xfId="5" applyFont="1" applyFill="1" applyAlignment="1">
      <alignment vertical="center"/>
    </xf>
    <xf numFmtId="0" fontId="17" fillId="0" borderId="0" xfId="5" applyFont="1" applyAlignment="1">
      <alignment vertical="center"/>
    </xf>
    <xf numFmtId="0" fontId="17" fillId="2" borderId="0" xfId="5" applyFont="1" applyFill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center"/>
    </xf>
    <xf numFmtId="0" fontId="30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33" fillId="2" borderId="0" xfId="0" applyFont="1" applyFill="1"/>
    <xf numFmtId="0" fontId="10" fillId="2" borderId="0" xfId="16" applyFont="1" applyFill="1" applyAlignment="1">
      <alignment horizontal="center" vertical="center"/>
    </xf>
    <xf numFmtId="0" fontId="9" fillId="2" borderId="0" xfId="16" applyFont="1" applyFill="1" applyAlignment="1">
      <alignment horizontal="center" vertical="center"/>
    </xf>
    <xf numFmtId="0" fontId="5" fillId="2" borderId="0" xfId="16" applyFill="1"/>
    <xf numFmtId="0" fontId="20" fillId="2" borderId="0" xfId="16" applyFont="1" applyFill="1" applyAlignment="1">
      <alignment horizontal="center" vertical="center" wrapText="1"/>
    </xf>
    <xf numFmtId="0" fontId="36" fillId="2" borderId="0" xfId="16" applyFont="1" applyFill="1" applyAlignment="1">
      <alignment horizontal="center" vertical="center" wrapText="1"/>
    </xf>
    <xf numFmtId="0" fontId="9" fillId="2" borderId="0" xfId="16" applyFont="1" applyFill="1" applyAlignment="1">
      <alignment horizontal="center" vertical="center" wrapText="1"/>
    </xf>
    <xf numFmtId="0" fontId="10" fillId="2" borderId="1" xfId="16" applyFont="1" applyFill="1" applyBorder="1" applyAlignment="1">
      <alignment horizontal="center" vertical="center" wrapText="1"/>
    </xf>
    <xf numFmtId="0" fontId="9" fillId="2" borderId="1" xfId="16" applyFont="1" applyFill="1" applyBorder="1" applyAlignment="1">
      <alignment vertical="center" wrapText="1"/>
    </xf>
    <xf numFmtId="0" fontId="33" fillId="2" borderId="0" xfId="16" applyFont="1" applyFill="1"/>
    <xf numFmtId="0" fontId="37" fillId="2" borderId="0" xfId="16" applyFont="1" applyFill="1"/>
    <xf numFmtId="0" fontId="30" fillId="2" borderId="0" xfId="16" applyFont="1" applyFill="1"/>
    <xf numFmtId="0" fontId="10" fillId="2" borderId="0" xfId="16" applyFont="1" applyFill="1" applyAlignment="1">
      <alignment horizontal="center" vertical="center" wrapText="1"/>
    </xf>
    <xf numFmtId="0" fontId="9" fillId="2" borderId="0" xfId="16" applyFont="1" applyFill="1" applyAlignment="1">
      <alignment vertical="center" wrapText="1"/>
    </xf>
    <xf numFmtId="0" fontId="10" fillId="2" borderId="1" xfId="16" applyFont="1" applyFill="1" applyBorder="1" applyAlignment="1">
      <alignment vertical="center" wrapText="1"/>
    </xf>
    <xf numFmtId="0" fontId="41" fillId="2" borderId="0" xfId="16" applyFont="1" applyFill="1" applyAlignment="1">
      <alignment horizontal="center" vertical="center" wrapText="1"/>
    </xf>
    <xf numFmtId="0" fontId="18" fillId="2" borderId="0" xfId="16" applyFont="1" applyFill="1" applyAlignment="1">
      <alignment vertical="center" wrapText="1"/>
    </xf>
    <xf numFmtId="0" fontId="38" fillId="2" borderId="0" xfId="16" applyFont="1" applyFill="1" applyAlignment="1">
      <alignment vertical="center" wrapText="1"/>
    </xf>
    <xf numFmtId="0" fontId="42" fillId="2" borderId="0" xfId="16" applyFont="1" applyFill="1" applyAlignment="1">
      <alignment vertical="center" wrapText="1"/>
    </xf>
    <xf numFmtId="0" fontId="10" fillId="2" borderId="0" xfId="16" applyFont="1" applyFill="1" applyAlignment="1">
      <alignment vertical="center" wrapText="1"/>
    </xf>
    <xf numFmtId="0" fontId="41" fillId="2" borderId="0" xfId="16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55" fillId="0" borderId="1" xfId="0" applyFont="1" applyBorder="1" applyAlignment="1">
      <alignment vertical="center" wrapText="1"/>
    </xf>
    <xf numFmtId="0" fontId="13" fillId="0" borderId="1" xfId="7" applyFont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/>
    </xf>
    <xf numFmtId="0" fontId="30" fillId="0" borderId="0" xfId="36" applyFont="1"/>
    <xf numFmtId="0" fontId="13" fillId="0" borderId="0" xfId="36" applyFont="1" applyAlignment="1">
      <alignment horizontal="center" vertical="center"/>
    </xf>
    <xf numFmtId="0" fontId="14" fillId="0" borderId="0" xfId="36" applyFont="1" applyAlignment="1">
      <alignment horizontal="center" vertical="center"/>
    </xf>
    <xf numFmtId="0" fontId="60" fillId="0" borderId="0" xfId="36" applyFont="1" applyAlignment="1">
      <alignment horizontal="center" vertical="center" wrapText="1"/>
    </xf>
    <xf numFmtId="0" fontId="14" fillId="0" borderId="0" xfId="36" applyFont="1" applyAlignment="1">
      <alignment horizontal="center" vertical="center" wrapText="1"/>
    </xf>
    <xf numFmtId="0" fontId="51" fillId="2" borderId="1" xfId="36" applyFont="1" applyFill="1" applyBorder="1" applyAlignment="1">
      <alignment horizontal="center" vertical="center"/>
    </xf>
    <xf numFmtId="164" fontId="14" fillId="2" borderId="1" xfId="37" applyFont="1" applyFill="1" applyBorder="1" applyAlignment="1">
      <alignment horizontal="center" vertical="center" wrapText="1"/>
    </xf>
    <xf numFmtId="0" fontId="58" fillId="2" borderId="1" xfId="36" applyFont="1" applyFill="1" applyBorder="1" applyAlignment="1">
      <alignment horizontal="center" vertical="center" wrapText="1"/>
    </xf>
    <xf numFmtId="164" fontId="13" fillId="2" borderId="1" xfId="37" applyFont="1" applyFill="1" applyBorder="1" applyAlignment="1">
      <alignment horizontal="center" vertical="center" wrapText="1"/>
    </xf>
    <xf numFmtId="49" fontId="13" fillId="2" borderId="1" xfId="36" applyNumberFormat="1" applyFont="1" applyFill="1" applyBorder="1" applyAlignment="1">
      <alignment horizontal="center" vertical="center"/>
    </xf>
    <xf numFmtId="169" fontId="13" fillId="2" borderId="1" xfId="36" applyNumberFormat="1" applyFont="1" applyFill="1" applyBorder="1" applyAlignment="1">
      <alignment horizontal="center" vertical="center"/>
    </xf>
    <xf numFmtId="164" fontId="13" fillId="2" borderId="1" xfId="37" applyFont="1" applyFill="1" applyBorder="1" applyAlignment="1">
      <alignment horizontal="center" vertical="center"/>
    </xf>
    <xf numFmtId="2" fontId="14" fillId="2" borderId="1" xfId="36" applyNumberFormat="1" applyFont="1" applyFill="1" applyBorder="1" applyAlignment="1">
      <alignment horizontal="center" vertical="center"/>
    </xf>
    <xf numFmtId="169" fontId="14" fillId="2" borderId="1" xfId="36" applyNumberFormat="1" applyFont="1" applyFill="1" applyBorder="1" applyAlignment="1">
      <alignment horizontal="center" vertical="center"/>
    </xf>
    <xf numFmtId="164" fontId="14" fillId="2" borderId="1" xfId="37" applyFont="1" applyFill="1" applyBorder="1" applyAlignment="1">
      <alignment horizontal="center" vertical="center"/>
    </xf>
    <xf numFmtId="49" fontId="13" fillId="2" borderId="1" xfId="36" applyNumberFormat="1" applyFont="1" applyFill="1" applyBorder="1" applyAlignment="1">
      <alignment horizontal="center" vertical="center" wrapText="1"/>
    </xf>
    <xf numFmtId="0" fontId="30" fillId="2" borderId="1" xfId="36" applyFont="1" applyFill="1" applyBorder="1" applyAlignment="1">
      <alignment horizontal="center" vertical="center"/>
    </xf>
    <xf numFmtId="0" fontId="31" fillId="0" borderId="0" xfId="36" applyFont="1"/>
    <xf numFmtId="0" fontId="34" fillId="0" borderId="0" xfId="7" applyFont="1"/>
    <xf numFmtId="0" fontId="32" fillId="0" borderId="0" xfId="7" applyFont="1"/>
    <xf numFmtId="0" fontId="12" fillId="0" borderId="0" xfId="36" applyFont="1" applyAlignment="1">
      <alignment vertical="center" wrapText="1"/>
    </xf>
    <xf numFmtId="0" fontId="14" fillId="0" borderId="0" xfId="36" applyFont="1" applyAlignment="1">
      <alignment vertical="center" wrapText="1"/>
    </xf>
    <xf numFmtId="0" fontId="29" fillId="0" borderId="0" xfId="36" applyFont="1" applyAlignment="1">
      <alignment horizontal="center" vertical="center" wrapText="1"/>
    </xf>
    <xf numFmtId="0" fontId="16" fillId="0" borderId="0" xfId="36" applyFont="1" applyAlignment="1">
      <alignment horizontal="center" vertical="center" wrapText="1"/>
    </xf>
    <xf numFmtId="0" fontId="16" fillId="0" borderId="0" xfId="36" applyFont="1" applyAlignment="1">
      <alignment vertical="center" wrapText="1"/>
    </xf>
    <xf numFmtId="2" fontId="16" fillId="0" borderId="0" xfId="36" applyNumberFormat="1" applyFont="1" applyAlignment="1">
      <alignment vertical="center" wrapText="1"/>
    </xf>
    <xf numFmtId="0" fontId="13" fillId="0" borderId="0" xfId="36" applyFont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164" fontId="13" fillId="0" borderId="1" xfId="41" applyFont="1" applyFill="1" applyBorder="1" applyAlignment="1">
      <alignment horizontal="center" vertical="center" wrapText="1"/>
    </xf>
    <xf numFmtId="164" fontId="14" fillId="0" borderId="1" xfId="4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vertical="center" wrapText="1"/>
    </xf>
    <xf numFmtId="43" fontId="14" fillId="2" borderId="1" xfId="1" applyFont="1" applyFill="1" applyBorder="1" applyAlignment="1">
      <alignment horizontal="center" vertical="center"/>
    </xf>
    <xf numFmtId="0" fontId="2" fillId="2" borderId="0" xfId="40" applyFill="1"/>
    <xf numFmtId="165" fontId="15" fillId="0" borderId="2" xfId="4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0" fontId="15" fillId="0" borderId="5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11" applyNumberFormat="1" applyFont="1" applyFill="1" applyBorder="1" applyAlignment="1">
      <alignment horizontal="center" vertical="center" wrapText="1"/>
    </xf>
    <xf numFmtId="49" fontId="23" fillId="0" borderId="6" xfId="5" applyNumberFormat="1" applyFont="1" applyBorder="1" applyAlignment="1">
      <alignment horizontal="center" vertical="center" wrapText="1"/>
    </xf>
    <xf numFmtId="0" fontId="15" fillId="0" borderId="6" xfId="16" applyFont="1" applyBorder="1" applyAlignment="1">
      <alignment vertical="center" wrapText="1"/>
    </xf>
    <xf numFmtId="43" fontId="15" fillId="0" borderId="6" xfId="1" applyFont="1" applyFill="1" applyBorder="1" applyAlignment="1">
      <alignment vertical="center"/>
    </xf>
    <xf numFmtId="43" fontId="15" fillId="0" borderId="7" xfId="1" applyFont="1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center" vertical="center"/>
    </xf>
    <xf numFmtId="0" fontId="6" fillId="0" borderId="6" xfId="14" applyFont="1" applyBorder="1" applyAlignment="1">
      <alignment horizontal="left" vertical="center" wrapText="1"/>
    </xf>
    <xf numFmtId="43" fontId="15" fillId="0" borderId="6" xfId="1" applyFont="1" applyBorder="1" applyAlignment="1">
      <alignment horizontal="center" vertical="center" wrapText="1"/>
    </xf>
    <xf numFmtId="43" fontId="15" fillId="0" borderId="6" xfId="1" applyFont="1" applyBorder="1" applyAlignment="1">
      <alignment horizontal="left" vertical="center" wrapText="1"/>
    </xf>
    <xf numFmtId="0" fontId="17" fillId="2" borderId="0" xfId="2" applyFont="1" applyFill="1" applyAlignment="1" applyProtection="1">
      <alignment vertical="center"/>
      <protection locked="0"/>
    </xf>
    <xf numFmtId="0" fontId="14" fillId="2" borderId="0" xfId="16" applyFont="1" applyFill="1" applyAlignment="1">
      <alignment vertical="center" wrapText="1"/>
    </xf>
    <xf numFmtId="2" fontId="30" fillId="0" borderId="0" xfId="36" applyNumberFormat="1" applyFont="1"/>
    <xf numFmtId="2" fontId="14" fillId="0" borderId="4" xfId="36" applyNumberFormat="1" applyFont="1" applyBorder="1" applyAlignment="1">
      <alignment horizontal="center" vertical="center" wrapText="1"/>
    </xf>
    <xf numFmtId="164" fontId="14" fillId="2" borderId="4" xfId="37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left" vertical="center" wrapText="1"/>
    </xf>
    <xf numFmtId="166" fontId="13" fillId="2" borderId="1" xfId="36" applyNumberFormat="1" applyFont="1" applyFill="1" applyBorder="1" applyAlignment="1">
      <alignment horizontal="center" vertical="center" wrapText="1"/>
    </xf>
    <xf numFmtId="165" fontId="17" fillId="0" borderId="1" xfId="4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/>
    </xf>
    <xf numFmtId="43" fontId="23" fillId="0" borderId="1" xfId="1" applyFont="1" applyBorder="1" applyAlignment="1">
      <alignment horizontal="center" vertical="center"/>
    </xf>
    <xf numFmtId="0" fontId="65" fillId="0" borderId="1" xfId="5" applyFont="1" applyBorder="1" applyAlignment="1">
      <alignment horizontal="center" vertical="center"/>
    </xf>
    <xf numFmtId="43" fontId="65" fillId="0" borderId="1" xfId="1" applyFont="1" applyBorder="1" applyAlignment="1">
      <alignment horizontal="center" vertical="center"/>
    </xf>
    <xf numFmtId="0" fontId="23" fillId="0" borderId="1" xfId="5" applyFont="1" applyBorder="1" applyAlignment="1">
      <alignment vertical="center"/>
    </xf>
    <xf numFmtId="0" fontId="23" fillId="0" borderId="1" xfId="14" applyFont="1" applyBorder="1" applyAlignment="1">
      <alignment horizontal="center" vertical="center"/>
    </xf>
    <xf numFmtId="43" fontId="30" fillId="0" borderId="0" xfId="1" applyFont="1"/>
    <xf numFmtId="0" fontId="11" fillId="0" borderId="0" xfId="5" applyFont="1" applyAlignment="1">
      <alignment horizontal="left" vertical="center" wrapText="1"/>
    </xf>
    <xf numFmtId="0" fontId="26" fillId="0" borderId="1" xfId="5" applyFont="1" applyFill="1" applyBorder="1" applyAlignment="1">
      <alignment horizontal="center" vertical="center"/>
    </xf>
    <xf numFmtId="0" fontId="23" fillId="0" borderId="1" xfId="5" applyFont="1" applyFill="1" applyBorder="1" applyAlignment="1">
      <alignment horizontal="left" vertical="center" wrapText="1"/>
    </xf>
    <xf numFmtId="9" fontId="23" fillId="0" borderId="1" xfId="5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43" fontId="23" fillId="0" borderId="1" xfId="1" applyFont="1" applyFill="1" applyBorder="1" applyAlignment="1">
      <alignment horizontal="center" vertical="center"/>
    </xf>
    <xf numFmtId="0" fontId="65" fillId="0" borderId="1" xfId="5" applyFont="1" applyFill="1" applyBorder="1" applyAlignment="1">
      <alignment horizontal="left" vertical="center" wrapText="1"/>
    </xf>
    <xf numFmtId="0" fontId="65" fillId="0" borderId="1" xfId="5" applyFont="1" applyFill="1" applyBorder="1" applyAlignment="1">
      <alignment horizontal="center" vertical="center"/>
    </xf>
    <xf numFmtId="2" fontId="65" fillId="0" borderId="1" xfId="5" applyNumberFormat="1" applyFont="1" applyFill="1" applyBorder="1" applyAlignment="1">
      <alignment horizontal="center" vertical="center"/>
    </xf>
    <xf numFmtId="43" fontId="65" fillId="0" borderId="1" xfId="1" applyFont="1" applyFill="1" applyBorder="1" applyAlignment="1">
      <alignment horizontal="center" vertical="center"/>
    </xf>
    <xf numFmtId="0" fontId="23" fillId="0" borderId="1" xfId="14" applyFont="1" applyFill="1" applyBorder="1" applyAlignment="1">
      <alignment horizontal="left" vertical="center" wrapText="1"/>
    </xf>
    <xf numFmtId="0" fontId="23" fillId="0" borderId="1" xfId="5" applyFont="1" applyFill="1" applyBorder="1" applyAlignment="1">
      <alignment vertical="center"/>
    </xf>
    <xf numFmtId="167" fontId="23" fillId="0" borderId="1" xfId="14" applyNumberFormat="1" applyFont="1" applyFill="1" applyBorder="1" applyAlignment="1">
      <alignment horizontal="center" vertical="center"/>
    </xf>
    <xf numFmtId="0" fontId="23" fillId="0" borderId="1" xfId="14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vertical="center"/>
    </xf>
    <xf numFmtId="0" fontId="11" fillId="0" borderId="1" xfId="5" applyFont="1" applyFill="1" applyBorder="1" applyAlignment="1">
      <alignment vertical="center"/>
    </xf>
    <xf numFmtId="0" fontId="23" fillId="0" borderId="1" xfId="5" applyFont="1" applyFill="1" applyBorder="1" applyAlignment="1">
      <alignment horizontal="center" vertical="center"/>
    </xf>
    <xf numFmtId="0" fontId="65" fillId="0" borderId="1" xfId="14" applyFont="1" applyFill="1" applyBorder="1" applyAlignment="1">
      <alignment horizontal="left" vertical="center" wrapText="1"/>
    </xf>
    <xf numFmtId="0" fontId="15" fillId="0" borderId="1" xfId="5" applyFont="1" applyFill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6" fillId="0" borderId="1" xfId="5" applyFont="1" applyFill="1" applyBorder="1" applyAlignment="1" applyProtection="1">
      <alignment horizontal="left" vertical="center" wrapText="1"/>
      <protection locked="0"/>
    </xf>
    <xf numFmtId="0" fontId="6" fillId="0" borderId="1" xfId="5" applyFont="1" applyFill="1" applyBorder="1" applyAlignment="1">
      <alignment horizontal="left" vertical="center" wrapText="1"/>
    </xf>
    <xf numFmtId="165" fontId="6" fillId="0" borderId="1" xfId="4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left" vertical="center" wrapText="1"/>
    </xf>
    <xf numFmtId="9" fontId="26" fillId="0" borderId="1" xfId="5" applyNumberFormat="1" applyFont="1" applyFill="1" applyBorder="1" applyAlignment="1">
      <alignment horizontal="center" vertical="center"/>
    </xf>
    <xf numFmtId="0" fontId="26" fillId="0" borderId="1" xfId="5" applyFont="1" applyFill="1" applyBorder="1" applyAlignment="1">
      <alignment vertical="center"/>
    </xf>
    <xf numFmtId="0" fontId="48" fillId="0" borderId="1" xfId="36" applyFont="1" applyBorder="1" applyAlignment="1">
      <alignment horizontal="center" vertical="center"/>
    </xf>
    <xf numFmtId="0" fontId="13" fillId="0" borderId="1" xfId="36" applyFont="1" applyBorder="1" applyAlignment="1">
      <alignment horizontal="center" vertical="center"/>
    </xf>
    <xf numFmtId="0" fontId="52" fillId="0" borderId="1" xfId="36" applyFont="1" applyBorder="1" applyAlignment="1">
      <alignment horizontal="center" vertical="center"/>
    </xf>
    <xf numFmtId="164" fontId="48" fillId="0" borderId="1" xfId="37" applyFont="1" applyFill="1" applyBorder="1" applyAlignment="1">
      <alignment horizontal="center" vertical="center"/>
    </xf>
    <xf numFmtId="0" fontId="30" fillId="0" borderId="1" xfId="36" applyFont="1" applyBorder="1"/>
    <xf numFmtId="49" fontId="13" fillId="2" borderId="1" xfId="36" applyNumberFormat="1" applyFont="1" applyFill="1" applyBorder="1" applyAlignment="1">
      <alignment vertical="center"/>
    </xf>
    <xf numFmtId="49" fontId="13" fillId="2" borderId="1" xfId="36" applyNumberFormat="1" applyFont="1" applyFill="1" applyBorder="1" applyAlignment="1">
      <alignment horizontal="left" vertical="center" wrapText="1"/>
    </xf>
    <xf numFmtId="43" fontId="13" fillId="0" borderId="1" xfId="1" applyFont="1" applyBorder="1" applyAlignment="1">
      <alignment horizontal="center" vertical="center"/>
    </xf>
    <xf numFmtId="43" fontId="13" fillId="2" borderId="1" xfId="1" applyFont="1" applyFill="1" applyBorder="1" applyAlignment="1">
      <alignment horizontal="left" vertical="center" wrapText="1"/>
    </xf>
    <xf numFmtId="49" fontId="13" fillId="2" borderId="1" xfId="36" applyNumberFormat="1" applyFont="1" applyFill="1" applyBorder="1" applyAlignment="1">
      <alignment vertical="center" wrapText="1"/>
    </xf>
    <xf numFmtId="0" fontId="13" fillId="0" borderId="1" xfId="36" applyFont="1" applyBorder="1" applyAlignment="1">
      <alignment horizontal="center" vertical="center" wrapText="1"/>
    </xf>
    <xf numFmtId="0" fontId="14" fillId="0" borderId="1" xfId="36" applyFont="1" applyBorder="1" applyAlignment="1">
      <alignment horizontal="center" vertical="center" wrapText="1"/>
    </xf>
    <xf numFmtId="164" fontId="13" fillId="0" borderId="1" xfId="37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/>
    </xf>
    <xf numFmtId="164" fontId="15" fillId="0" borderId="1" xfId="5" applyNumberFormat="1" applyFont="1" applyBorder="1" applyAlignment="1">
      <alignment vertical="center"/>
    </xf>
    <xf numFmtId="0" fontId="14" fillId="0" borderId="1" xfId="36" applyFont="1" applyBorder="1" applyAlignment="1">
      <alignment horizontal="left" vertical="center" wrapText="1"/>
    </xf>
    <xf numFmtId="0" fontId="13" fillId="0" borderId="1" xfId="36" applyFont="1" applyBorder="1" applyAlignment="1">
      <alignment horizontal="left" vertical="center" wrapText="1"/>
    </xf>
    <xf numFmtId="164" fontId="14" fillId="0" borderId="1" xfId="37" applyFont="1" applyFill="1" applyBorder="1" applyAlignment="1">
      <alignment horizontal="center" vertical="center" wrapText="1"/>
    </xf>
    <xf numFmtId="170" fontId="11" fillId="0" borderId="0" xfId="5" applyNumberFormat="1" applyFont="1"/>
    <xf numFmtId="173" fontId="6" fillId="0" borderId="6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/>
    <xf numFmtId="0" fontId="13" fillId="2" borderId="1" xfId="36" applyFont="1" applyFill="1" applyBorder="1" applyAlignment="1">
      <alignment horizontal="left" vertical="center" wrapText="1"/>
    </xf>
    <xf numFmtId="0" fontId="82" fillId="2" borderId="1" xfId="14" applyFont="1" applyFill="1" applyBorder="1" applyAlignment="1">
      <alignment horizontal="left" vertical="center" wrapText="1"/>
    </xf>
    <xf numFmtId="0" fontId="82" fillId="0" borderId="1" xfId="5" applyFont="1" applyBorder="1" applyAlignment="1">
      <alignment horizontal="left" vertical="center" wrapText="1"/>
    </xf>
    <xf numFmtId="0" fontId="82" fillId="2" borderId="1" xfId="5" applyFont="1" applyFill="1" applyBorder="1" applyAlignment="1">
      <alignment horizontal="left" vertical="center" wrapText="1"/>
    </xf>
    <xf numFmtId="9" fontId="76" fillId="2" borderId="1" xfId="5" applyNumberFormat="1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vertical="center" wrapText="1"/>
    </xf>
    <xf numFmtId="9" fontId="83" fillId="0" borderId="1" xfId="5" applyNumberFormat="1" applyFont="1" applyBorder="1" applyAlignment="1">
      <alignment horizontal="center" vertical="center"/>
    </xf>
    <xf numFmtId="2" fontId="83" fillId="0" borderId="1" xfId="5" applyNumberFormat="1" applyFont="1" applyBorder="1" applyAlignment="1">
      <alignment horizontal="center" vertical="center"/>
    </xf>
    <xf numFmtId="0" fontId="83" fillId="0" borderId="1" xfId="5" applyFont="1" applyBorder="1" applyAlignment="1">
      <alignment horizontal="center" vertical="center"/>
    </xf>
    <xf numFmtId="0" fontId="83" fillId="0" borderId="1" xfId="5" applyFont="1" applyBorder="1" applyAlignment="1">
      <alignment vertical="center"/>
    </xf>
    <xf numFmtId="167" fontId="83" fillId="0" borderId="1" xfId="14" applyNumberFormat="1" applyFont="1" applyBorder="1" applyAlignment="1">
      <alignment horizontal="center" vertical="center"/>
    </xf>
    <xf numFmtId="2" fontId="8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1" fontId="4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5" fillId="0" borderId="1" xfId="42" applyFont="1" applyFill="1" applyBorder="1" applyAlignment="1">
      <alignment horizontal="center" vertical="center"/>
    </xf>
    <xf numFmtId="2" fontId="78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3" fillId="0" borderId="1" xfId="33" applyFont="1" applyFill="1" applyBorder="1" applyAlignment="1">
      <alignment horizontal="center" vertical="center" wrapText="1"/>
    </xf>
    <xf numFmtId="0" fontId="13" fillId="0" borderId="1" xfId="16" applyFont="1" applyFill="1" applyBorder="1" applyAlignment="1">
      <alignment vertical="center" wrapText="1"/>
    </xf>
    <xf numFmtId="0" fontId="13" fillId="0" borderId="1" xfId="33" applyFont="1" applyFill="1" applyBorder="1" applyAlignment="1">
      <alignment vertical="center" wrapText="1"/>
    </xf>
    <xf numFmtId="0" fontId="80" fillId="0" borderId="1" xfId="0" applyFont="1" applyFill="1" applyBorder="1" applyAlignment="1">
      <alignment horizontal="center" vertical="center"/>
    </xf>
    <xf numFmtId="0" fontId="76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76" fillId="0" borderId="1" xfId="0" applyFont="1" applyFill="1" applyBorder="1" applyAlignment="1">
      <alignment horizontal="center" vertical="center" wrapText="1"/>
    </xf>
    <xf numFmtId="0" fontId="77" fillId="0" borderId="1" xfId="23" applyFont="1" applyFill="1" applyBorder="1" applyAlignment="1">
      <alignment horizontal="center" vertical="center" wrapText="1"/>
    </xf>
    <xf numFmtId="0" fontId="81" fillId="0" borderId="1" xfId="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61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5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vertical="center"/>
      <protection locked="0"/>
    </xf>
    <xf numFmtId="49" fontId="11" fillId="0" borderId="1" xfId="5" applyNumberFormat="1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vertical="center"/>
    </xf>
    <xf numFmtId="0" fontId="26" fillId="0" borderId="1" xfId="5" applyFont="1" applyFill="1" applyBorder="1" applyAlignment="1" applyProtection="1">
      <alignment horizontal="center" vertical="center"/>
      <protection locked="0"/>
    </xf>
    <xf numFmtId="0" fontId="28" fillId="0" borderId="1" xfId="0" applyFont="1" applyFill="1" applyBorder="1" applyAlignment="1">
      <alignment horizontal="center" vertical="top"/>
    </xf>
    <xf numFmtId="0" fontId="15" fillId="0" borderId="1" xfId="5" applyFont="1" applyFill="1" applyBorder="1" applyAlignment="1" applyProtection="1">
      <alignment horizontal="center" vertical="center"/>
      <protection locked="0"/>
    </xf>
    <xf numFmtId="0" fontId="6" fillId="0" borderId="1" xfId="5" applyFont="1" applyFill="1" applyBorder="1" applyAlignment="1">
      <alignment horizontal="center" vertical="center"/>
    </xf>
    <xf numFmtId="2" fontId="6" fillId="0" borderId="1" xfId="5" applyNumberFormat="1" applyFont="1" applyFill="1" applyBorder="1" applyAlignment="1">
      <alignment horizontal="center" vertical="center"/>
    </xf>
    <xf numFmtId="0" fontId="81" fillId="0" borderId="1" xfId="14" applyFont="1" applyFill="1" applyBorder="1" applyAlignment="1">
      <alignment horizontal="center" vertical="center" wrapText="1"/>
    </xf>
    <xf numFmtId="2" fontId="15" fillId="0" borderId="1" xfId="5" applyNumberFormat="1" applyFont="1" applyFill="1" applyBorder="1" applyAlignment="1">
      <alignment horizontal="center" vertical="center"/>
    </xf>
    <xf numFmtId="9" fontId="81" fillId="0" borderId="1" xfId="5" applyNumberFormat="1" applyFont="1" applyFill="1" applyBorder="1" applyAlignment="1">
      <alignment horizontal="center" vertical="center"/>
    </xf>
    <xf numFmtId="0" fontId="81" fillId="0" borderId="1" xfId="5" applyFont="1" applyFill="1" applyBorder="1" applyAlignment="1">
      <alignment vertical="center"/>
    </xf>
    <xf numFmtId="167" fontId="81" fillId="0" borderId="1" xfId="14" applyNumberFormat="1" applyFont="1" applyFill="1" applyBorder="1" applyAlignment="1">
      <alignment horizontal="center" vertical="center"/>
    </xf>
    <xf numFmtId="0" fontId="11" fillId="0" borderId="1" xfId="14" applyFont="1" applyFill="1" applyBorder="1" applyAlignment="1">
      <alignment horizontal="center" vertical="center"/>
    </xf>
    <xf numFmtId="0" fontId="15" fillId="0" borderId="1" xfId="5" applyFont="1" applyFill="1" applyBorder="1" applyAlignment="1" applyProtection="1">
      <alignment vertical="center"/>
      <protection locked="0"/>
    </xf>
    <xf numFmtId="0" fontId="17" fillId="0" borderId="1" xfId="5" applyFont="1" applyFill="1" applyBorder="1" applyAlignment="1" applyProtection="1">
      <alignment horizontal="center" vertical="center"/>
      <protection locked="0"/>
    </xf>
    <xf numFmtId="165" fontId="11" fillId="0" borderId="1" xfId="4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9" fontId="17" fillId="0" borderId="1" xfId="5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 applyProtection="1">
      <alignment horizontal="center" vertical="center" wrapText="1"/>
      <protection locked="0"/>
    </xf>
    <xf numFmtId="0" fontId="17" fillId="0" borderId="1" xfId="5" applyFont="1" applyFill="1" applyBorder="1" applyAlignment="1">
      <alignment vertical="center"/>
    </xf>
    <xf numFmtId="0" fontId="55" fillId="0" borderId="1" xfId="5" applyFont="1" applyFill="1" applyBorder="1" applyAlignment="1">
      <alignment horizontal="center" vertical="center"/>
    </xf>
    <xf numFmtId="165" fontId="15" fillId="0" borderId="1" xfId="4" applyNumberFormat="1" applyFont="1" applyFill="1" applyBorder="1" applyAlignment="1">
      <alignment horizontal="center" vertical="center"/>
    </xf>
    <xf numFmtId="0" fontId="13" fillId="0" borderId="1" xfId="16" applyFont="1" applyFill="1" applyBorder="1" applyAlignment="1">
      <alignment horizontal="center" vertical="center" wrapText="1"/>
    </xf>
    <xf numFmtId="0" fontId="14" fillId="0" borderId="1" xfId="36" applyFont="1" applyFill="1" applyBorder="1" applyAlignment="1">
      <alignment horizontal="center" vertical="center" wrapText="1"/>
    </xf>
    <xf numFmtId="0" fontId="13" fillId="0" borderId="1" xfId="36" applyFont="1" applyFill="1" applyBorder="1" applyAlignment="1">
      <alignment horizontal="center" vertical="center" wrapText="1"/>
    </xf>
    <xf numFmtId="0" fontId="14" fillId="0" borderId="1" xfId="36" applyFont="1" applyFill="1" applyBorder="1" applyAlignment="1">
      <alignment horizontal="center" vertical="center"/>
    </xf>
    <xf numFmtId="2" fontId="14" fillId="0" borderId="1" xfId="36" applyNumberFormat="1" applyFont="1" applyFill="1" applyBorder="1" applyAlignment="1">
      <alignment horizontal="center" vertical="center" wrapText="1"/>
    </xf>
    <xf numFmtId="166" fontId="14" fillId="0" borderId="1" xfId="36" applyNumberFormat="1" applyFont="1" applyFill="1" applyBorder="1" applyAlignment="1">
      <alignment horizontal="center" vertical="center" wrapText="1"/>
    </xf>
    <xf numFmtId="0" fontId="30" fillId="0" borderId="1" xfId="36" applyFont="1" applyFill="1" applyBorder="1"/>
    <xf numFmtId="0" fontId="29" fillId="0" borderId="1" xfId="7" applyFont="1" applyFill="1" applyBorder="1" applyAlignment="1">
      <alignment horizontal="center" vertical="center"/>
    </xf>
    <xf numFmtId="2" fontId="13" fillId="0" borderId="1" xfId="7" applyNumberFormat="1" applyFont="1" applyFill="1" applyBorder="1" applyAlignment="1">
      <alignment horizontal="center" vertical="center"/>
    </xf>
    <xf numFmtId="49" fontId="13" fillId="0" borderId="1" xfId="36" applyNumberFormat="1" applyFont="1" applyFill="1" applyBorder="1" applyAlignment="1">
      <alignment vertical="center"/>
    </xf>
    <xf numFmtId="49" fontId="13" fillId="0" borderId="1" xfId="36" applyNumberFormat="1" applyFont="1" applyFill="1" applyBorder="1" applyAlignment="1">
      <alignment horizontal="center" vertical="center"/>
    </xf>
    <xf numFmtId="169" fontId="13" fillId="0" borderId="1" xfId="36" applyNumberFormat="1" applyFont="1" applyFill="1" applyBorder="1" applyAlignment="1">
      <alignment horizontal="center" vertical="center"/>
    </xf>
    <xf numFmtId="164" fontId="13" fillId="0" borderId="1" xfId="37" applyFont="1" applyFill="1" applyBorder="1" applyAlignment="1">
      <alignment horizontal="center" vertical="center"/>
    </xf>
    <xf numFmtId="49" fontId="14" fillId="0" borderId="1" xfId="36" applyNumberFormat="1" applyFont="1" applyFill="1" applyBorder="1" applyAlignment="1">
      <alignment vertical="center" wrapText="1"/>
    </xf>
    <xf numFmtId="169" fontId="14" fillId="0" borderId="1" xfId="36" applyNumberFormat="1" applyFont="1" applyFill="1" applyBorder="1" applyAlignment="1">
      <alignment horizontal="center" vertical="center"/>
    </xf>
    <xf numFmtId="164" fontId="14" fillId="0" borderId="1" xfId="37" applyFont="1" applyFill="1" applyBorder="1" applyAlignment="1">
      <alignment horizontal="center" vertical="center"/>
    </xf>
    <xf numFmtId="49" fontId="13" fillId="0" borderId="1" xfId="36" applyNumberFormat="1" applyFont="1" applyFill="1" applyBorder="1" applyAlignment="1">
      <alignment vertical="center" wrapText="1"/>
    </xf>
    <xf numFmtId="2" fontId="14" fillId="0" borderId="1" xfId="36" applyNumberFormat="1" applyFont="1" applyFill="1" applyBorder="1" applyAlignment="1">
      <alignment horizontal="center" vertical="center"/>
    </xf>
    <xf numFmtId="0" fontId="14" fillId="0" borderId="1" xfId="36" applyFont="1" applyFill="1" applyBorder="1" applyAlignment="1">
      <alignment horizontal="left" vertical="center" wrapText="1"/>
    </xf>
    <xf numFmtId="0" fontId="83" fillId="0" borderId="1" xfId="5" applyFont="1" applyFill="1" applyBorder="1" applyAlignment="1">
      <alignment horizontal="center" vertical="center"/>
    </xf>
    <xf numFmtId="0" fontId="83" fillId="0" borderId="1" xfId="14" applyFont="1" applyFill="1" applyBorder="1" applyAlignment="1">
      <alignment horizontal="center" vertical="center"/>
    </xf>
    <xf numFmtId="0" fontId="13" fillId="0" borderId="1" xfId="36" applyFont="1" applyFill="1" applyBorder="1" applyAlignment="1">
      <alignment horizontal="left" vertical="center" wrapText="1"/>
    </xf>
    <xf numFmtId="0" fontId="12" fillId="0" borderId="1" xfId="36" applyFont="1" applyFill="1" applyBorder="1"/>
    <xf numFmtId="169" fontId="14" fillId="0" borderId="1" xfId="36" applyNumberFormat="1" applyFont="1" applyFill="1" applyBorder="1" applyAlignment="1">
      <alignment horizontal="center" vertical="center" wrapText="1"/>
    </xf>
    <xf numFmtId="0" fontId="14" fillId="0" borderId="1" xfId="36" applyFont="1" applyFill="1" applyBorder="1"/>
    <xf numFmtId="0" fontId="14" fillId="0" borderId="1" xfId="9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55" fillId="0" borderId="1" xfId="5" applyFont="1" applyFill="1" applyBorder="1" applyAlignment="1">
      <alignment horizontal="left" vertical="center" wrapText="1"/>
    </xf>
    <xf numFmtId="166" fontId="55" fillId="0" borderId="1" xfId="5" applyNumberFormat="1" applyFont="1" applyFill="1" applyBorder="1" applyAlignment="1">
      <alignment horizontal="center" vertical="center"/>
    </xf>
    <xf numFmtId="0" fontId="26" fillId="0" borderId="1" xfId="5" applyFont="1" applyFill="1" applyBorder="1" applyAlignment="1">
      <alignment vertical="center" wrapText="1"/>
    </xf>
    <xf numFmtId="166" fontId="17" fillId="0" borderId="1" xfId="5" applyNumberFormat="1" applyFont="1" applyFill="1" applyBorder="1" applyAlignment="1">
      <alignment horizontal="center" vertical="center"/>
    </xf>
    <xf numFmtId="0" fontId="67" fillId="0" borderId="1" xfId="2" applyFont="1" applyFill="1" applyBorder="1" applyAlignment="1">
      <alignment horizontal="left" vertical="center" wrapText="1"/>
    </xf>
    <xf numFmtId="0" fontId="67" fillId="0" borderId="1" xfId="2" applyFont="1" applyFill="1" applyBorder="1" applyAlignment="1">
      <alignment horizontal="center" vertical="center" wrapText="1"/>
    </xf>
    <xf numFmtId="0" fontId="67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wrapText="1"/>
    </xf>
    <xf numFmtId="0" fontId="13" fillId="0" borderId="1" xfId="9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/>
    </xf>
    <xf numFmtId="164" fontId="13" fillId="0" borderId="1" xfId="41" applyFont="1" applyFill="1" applyBorder="1" applyAlignment="1">
      <alignment horizontal="center" vertical="center"/>
    </xf>
    <xf numFmtId="0" fontId="50" fillId="0" borderId="1" xfId="0" applyFont="1" applyFill="1" applyBorder="1"/>
    <xf numFmtId="49" fontId="14" fillId="0" borderId="1" xfId="0" applyNumberFormat="1" applyFont="1" applyFill="1" applyBorder="1" applyAlignment="1">
      <alignment horizontal="center"/>
    </xf>
    <xf numFmtId="166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left" vertical="center" wrapText="1"/>
    </xf>
    <xf numFmtId="9" fontId="14" fillId="0" borderId="1" xfId="36" applyNumberFormat="1" applyFont="1" applyFill="1" applyBorder="1" applyAlignment="1">
      <alignment horizontal="center" vertical="center" wrapText="1"/>
    </xf>
    <xf numFmtId="0" fontId="6" fillId="0" borderId="0" xfId="5" applyFont="1" applyAlignment="1" applyProtection="1">
      <alignment horizontal="center" vertical="center"/>
      <protection locked="0"/>
    </xf>
    <xf numFmtId="0" fontId="11" fillId="0" borderId="1" xfId="5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>
      <alignment horizontal="center" vertical="center"/>
    </xf>
    <xf numFmtId="0" fontId="81" fillId="0" borderId="1" xfId="5" applyFont="1" applyFill="1" applyBorder="1" applyAlignment="1">
      <alignment horizontal="center" vertical="center" wrapText="1"/>
    </xf>
    <xf numFmtId="2" fontId="81" fillId="0" borderId="1" xfId="5" applyNumberFormat="1" applyFont="1" applyFill="1" applyBorder="1" applyAlignment="1">
      <alignment horizontal="center" vertical="center"/>
    </xf>
    <xf numFmtId="164" fontId="48" fillId="2" borderId="1" xfId="37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 wrapText="1"/>
    </xf>
    <xf numFmtId="0" fontId="81" fillId="0" borderId="1" xfId="5" applyFont="1" applyFill="1" applyBorder="1" applyAlignment="1">
      <alignment horizontal="center" vertical="center" wrapText="1"/>
    </xf>
    <xf numFmtId="2" fontId="81" fillId="0" borderId="1" xfId="5" applyNumberFormat="1" applyFont="1" applyFill="1" applyBorder="1" applyAlignment="1">
      <alignment horizontal="center" vertical="center"/>
    </xf>
    <xf numFmtId="0" fontId="14" fillId="0" borderId="1" xfId="36" applyFont="1" applyBorder="1" applyAlignment="1">
      <alignment horizontal="center" vertical="center" wrapText="1"/>
    </xf>
    <xf numFmtId="2" fontId="14" fillId="0" borderId="1" xfId="36" applyNumberFormat="1" applyFont="1" applyBorder="1" applyAlignment="1">
      <alignment horizontal="center" vertical="center" wrapText="1"/>
    </xf>
    <xf numFmtId="0" fontId="0" fillId="0" borderId="1" xfId="0" applyBorder="1"/>
    <xf numFmtId="0" fontId="22" fillId="0" borderId="1" xfId="0" applyFont="1" applyBorder="1" applyAlignment="1">
      <alignment horizontal="center" vertical="center"/>
    </xf>
    <xf numFmtId="165" fontId="6" fillId="0" borderId="2" xfId="4" applyFont="1" applyFill="1" applyBorder="1" applyAlignment="1">
      <alignment horizontal="center" vertical="center"/>
    </xf>
    <xf numFmtId="0" fontId="15" fillId="0" borderId="2" xfId="5" applyFont="1" applyFill="1" applyBorder="1" applyAlignment="1" applyProtection="1">
      <alignment vertical="center"/>
      <protection locked="0"/>
    </xf>
    <xf numFmtId="0" fontId="15" fillId="0" borderId="2" xfId="5" applyFont="1" applyFill="1" applyBorder="1" applyAlignment="1" applyProtection="1">
      <alignment horizontal="center" vertical="center"/>
      <protection locked="0"/>
    </xf>
    <xf numFmtId="0" fontId="6" fillId="0" borderId="2" xfId="5" applyFont="1" applyFill="1" applyBorder="1" applyAlignment="1">
      <alignment horizontal="left" vertical="center" wrapText="1"/>
    </xf>
    <xf numFmtId="0" fontId="26" fillId="0" borderId="2" xfId="5" applyFont="1" applyFill="1" applyBorder="1" applyAlignment="1" applyProtection="1">
      <alignment horizontal="center" vertical="center"/>
      <protection locked="0"/>
    </xf>
    <xf numFmtId="0" fontId="5" fillId="2" borderId="1" xfId="16" applyFill="1" applyBorder="1"/>
    <xf numFmtId="165" fontId="15" fillId="0" borderId="2" xfId="4" applyNumberFormat="1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vertical="center" wrapText="1"/>
    </xf>
    <xf numFmtId="0" fontId="62" fillId="0" borderId="1" xfId="16" applyFont="1" applyFill="1" applyBorder="1" applyAlignment="1">
      <alignment horizontal="center" vertical="center"/>
    </xf>
    <xf numFmtId="165" fontId="84" fillId="0" borderId="1" xfId="4" applyFont="1" applyFill="1" applyBorder="1" applyAlignment="1">
      <alignment horizontal="center" vertical="center"/>
    </xf>
    <xf numFmtId="0" fontId="62" fillId="0" borderId="1" xfId="16" applyFont="1" applyFill="1" applyBorder="1" applyAlignment="1">
      <alignment vertical="center" wrapText="1"/>
    </xf>
    <xf numFmtId="0" fontId="62" fillId="0" borderId="1" xfId="16" applyFont="1" applyFill="1" applyBorder="1" applyAlignment="1">
      <alignment horizontal="center" vertical="center" wrapText="1"/>
    </xf>
    <xf numFmtId="0" fontId="33" fillId="0" borderId="1" xfId="16" applyFont="1" applyFill="1" applyBorder="1" applyAlignment="1">
      <alignment vertical="center" wrapText="1"/>
    </xf>
    <xf numFmtId="0" fontId="85" fillId="0" borderId="1" xfId="16" applyFont="1" applyFill="1" applyBorder="1" applyAlignment="1">
      <alignment vertical="center" wrapText="1"/>
    </xf>
    <xf numFmtId="0" fontId="84" fillId="0" borderId="1" xfId="5" applyFont="1" applyFill="1" applyBorder="1" applyAlignment="1" applyProtection="1">
      <alignment horizontal="left" vertical="center" wrapText="1"/>
      <protection locked="0"/>
    </xf>
    <xf numFmtId="0" fontId="86" fillId="0" borderId="1" xfId="5" applyFont="1" applyFill="1" applyBorder="1" applyAlignment="1" applyProtection="1">
      <alignment horizontal="center" vertical="center"/>
      <protection locked="0"/>
    </xf>
    <xf numFmtId="0" fontId="84" fillId="0" borderId="1" xfId="5" applyFont="1" applyFill="1" applyBorder="1" applyAlignment="1" applyProtection="1">
      <alignment horizontal="center" vertical="center"/>
      <protection locked="0"/>
    </xf>
    <xf numFmtId="0" fontId="84" fillId="0" borderId="1" xfId="0" applyFont="1" applyFill="1" applyBorder="1" applyAlignment="1" applyProtection="1">
      <alignment horizontal="center" vertical="center"/>
      <protection locked="0"/>
    </xf>
    <xf numFmtId="0" fontId="84" fillId="0" borderId="1" xfId="5" applyFont="1" applyFill="1" applyBorder="1" applyAlignment="1">
      <alignment horizontal="left" vertical="center" wrapText="1"/>
    </xf>
    <xf numFmtId="0" fontId="84" fillId="0" borderId="1" xfId="5" applyFont="1" applyFill="1" applyBorder="1" applyAlignment="1">
      <alignment horizontal="center" vertical="center"/>
    </xf>
    <xf numFmtId="0" fontId="44" fillId="0" borderId="1" xfId="16" applyFont="1" applyFill="1" applyBorder="1" applyAlignment="1">
      <alignment horizontal="center" vertical="center"/>
    </xf>
    <xf numFmtId="0" fontId="84" fillId="0" borderId="1" xfId="19" applyFont="1" applyFill="1" applyBorder="1" applyAlignment="1">
      <alignment vertical="center" wrapText="1"/>
    </xf>
    <xf numFmtId="0" fontId="84" fillId="0" borderId="1" xfId="19" applyFont="1" applyFill="1" applyBorder="1" applyAlignment="1">
      <alignment horizontal="center" vertical="center"/>
    </xf>
    <xf numFmtId="0" fontId="43" fillId="0" borderId="1" xfId="16" applyFont="1" applyFill="1" applyBorder="1" applyAlignment="1">
      <alignment horizontal="center" vertical="center"/>
    </xf>
    <xf numFmtId="0" fontId="32" fillId="0" borderId="1" xfId="1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13" fillId="0" borderId="2" xfId="16" applyFont="1" applyFill="1" applyBorder="1" applyAlignment="1">
      <alignment horizontal="center" vertical="center" wrapText="1"/>
    </xf>
    <xf numFmtId="0" fontId="84" fillId="0" borderId="2" xfId="19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 wrapText="1"/>
    </xf>
    <xf numFmtId="0" fontId="87" fillId="0" borderId="9" xfId="0" applyFont="1" applyBorder="1" applyAlignment="1">
      <alignment horizontal="center"/>
    </xf>
    <xf numFmtId="0" fontId="88" fillId="0" borderId="1" xfId="36" applyFont="1" applyBorder="1" applyAlignment="1">
      <alignment vertical="center" wrapText="1"/>
    </xf>
    <xf numFmtId="43" fontId="33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8" fillId="0" borderId="1" xfId="35" applyFont="1" applyBorder="1" applyAlignment="1">
      <alignment horizontal="center" vertical="center"/>
    </xf>
    <xf numFmtId="0" fontId="87" fillId="0" borderId="9" xfId="0" applyFont="1" applyBorder="1" applyAlignment="1">
      <alignment vertical="center" wrapText="1"/>
    </xf>
    <xf numFmtId="0" fontId="86" fillId="0" borderId="2" xfId="19" applyFont="1" applyFill="1" applyBorder="1" applyAlignment="1">
      <alignment horizontal="center" vertical="center" wrapText="1"/>
    </xf>
    <xf numFmtId="0" fontId="90" fillId="0" borderId="1" xfId="1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85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8" fillId="0" borderId="1" xfId="5" applyFont="1" applyFill="1" applyBorder="1" applyAlignment="1" applyProtection="1">
      <alignment horizontal="center" vertical="center" wrapText="1"/>
      <protection locked="0"/>
    </xf>
    <xf numFmtId="0" fontId="85" fillId="0" borderId="8" xfId="0" applyFont="1" applyBorder="1" applyAlignment="1">
      <alignment vertical="center" wrapText="1"/>
    </xf>
    <xf numFmtId="0" fontId="6" fillId="0" borderId="0" xfId="5" applyFont="1" applyAlignment="1" applyProtection="1">
      <alignment vertical="center"/>
      <protection locked="0"/>
    </xf>
    <xf numFmtId="0" fontId="63" fillId="0" borderId="0" xfId="0" applyFont="1" applyAlignment="1">
      <alignment vertical="center"/>
    </xf>
    <xf numFmtId="165" fontId="15" fillId="0" borderId="10" xfId="4" applyFont="1" applyFill="1" applyBorder="1" applyAlignment="1">
      <alignment horizontal="center" vertical="center"/>
    </xf>
    <xf numFmtId="0" fontId="92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vertical="center" wrapText="1"/>
    </xf>
    <xf numFmtId="0" fontId="67" fillId="0" borderId="1" xfId="0" applyFont="1" applyBorder="1" applyAlignment="1">
      <alignment horizontal="center" vertical="center" wrapText="1"/>
    </xf>
    <xf numFmtId="0" fontId="91" fillId="0" borderId="1" xfId="0" applyFont="1" applyFill="1" applyBorder="1" applyAlignment="1">
      <alignment vertical="center" wrapText="1"/>
    </xf>
    <xf numFmtId="0" fontId="92" fillId="0" borderId="1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horizontal="center" vertical="center" wrapText="1"/>
    </xf>
    <xf numFmtId="0" fontId="91" fillId="0" borderId="1" xfId="0" applyFont="1" applyFill="1" applyBorder="1" applyAlignment="1">
      <alignment horizontal="center" vertical="center" wrapText="1"/>
    </xf>
    <xf numFmtId="0" fontId="91" fillId="3" borderId="1" xfId="0" applyFont="1" applyFill="1" applyBorder="1" applyAlignment="1">
      <alignment horizontal="center" vertical="center" wrapText="1"/>
    </xf>
    <xf numFmtId="0" fontId="91" fillId="3" borderId="1" xfId="0" applyFont="1" applyFill="1" applyBorder="1" applyAlignment="1">
      <alignment vertical="center" wrapText="1"/>
    </xf>
    <xf numFmtId="1" fontId="39" fillId="2" borderId="1" xfId="0" applyNumberFormat="1" applyFont="1" applyFill="1" applyBorder="1" applyAlignment="1">
      <alignment horizontal="center" vertical="center"/>
    </xf>
    <xf numFmtId="0" fontId="96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2" fontId="54" fillId="2" borderId="1" xfId="36" applyNumberFormat="1" applyFont="1" applyFill="1" applyBorder="1" applyAlignment="1">
      <alignment horizontal="center" vertical="center"/>
    </xf>
    <xf numFmtId="2" fontId="29" fillId="2" borderId="1" xfId="36" applyNumberFormat="1" applyFont="1" applyFill="1" applyBorder="1" applyAlignment="1">
      <alignment vertical="center"/>
    </xf>
    <xf numFmtId="1" fontId="71" fillId="2" borderId="1" xfId="0" applyNumberFormat="1" applyFont="1" applyFill="1" applyBorder="1" applyAlignment="1">
      <alignment horizontal="center" vertical="center"/>
    </xf>
    <xf numFmtId="49" fontId="98" fillId="2" borderId="1" xfId="0" applyNumberFormat="1" applyFont="1" applyFill="1" applyBorder="1" applyAlignment="1">
      <alignment horizontal="left" vertical="center" wrapText="1"/>
    </xf>
    <xf numFmtId="171" fontId="61" fillId="2" borderId="1" xfId="0" applyNumberFormat="1" applyFont="1" applyFill="1" applyBorder="1" applyAlignment="1">
      <alignment horizontal="center" vertical="center" wrapText="1"/>
    </xf>
    <xf numFmtId="172" fontId="61" fillId="2" borderId="1" xfId="0" applyNumberFormat="1" applyFont="1" applyFill="1" applyBorder="1" applyAlignment="1">
      <alignment horizontal="center" vertical="center" wrapText="1"/>
    </xf>
    <xf numFmtId="171" fontId="61" fillId="2" borderId="1" xfId="0" applyNumberFormat="1" applyFont="1" applyFill="1" applyBorder="1" applyAlignment="1">
      <alignment horizontal="center" vertical="center"/>
    </xf>
    <xf numFmtId="2" fontId="16" fillId="0" borderId="0" xfId="36" applyNumberFormat="1" applyFont="1" applyFill="1" applyAlignment="1">
      <alignment vertical="center" wrapText="1"/>
    </xf>
    <xf numFmtId="0" fontId="16" fillId="0" borderId="0" xfId="36" applyFont="1" applyFill="1" applyAlignment="1">
      <alignment vertical="center" wrapText="1"/>
    </xf>
    <xf numFmtId="0" fontId="30" fillId="0" borderId="0" xfId="36" applyFont="1" applyFill="1"/>
    <xf numFmtId="0" fontId="61" fillId="2" borderId="1" xfId="0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30" fillId="0" borderId="0" xfId="36" applyFont="1" applyAlignment="1">
      <alignment horizontal="center" vertical="center"/>
    </xf>
    <xf numFmtId="0" fontId="30" fillId="0" borderId="1" xfId="36" applyFont="1" applyFill="1" applyBorder="1" applyAlignment="1">
      <alignment horizontal="center" vertical="center"/>
    </xf>
    <xf numFmtId="0" fontId="30" fillId="0" borderId="1" xfId="36" applyFont="1" applyBorder="1" applyAlignment="1">
      <alignment horizontal="center" vertical="center"/>
    </xf>
    <xf numFmtId="169" fontId="14" fillId="0" borderId="1" xfId="9" applyNumberFormat="1" applyFont="1" applyFill="1" applyBorder="1" applyAlignment="1">
      <alignment horizontal="center" vertical="center"/>
    </xf>
    <xf numFmtId="0" fontId="2" fillId="0" borderId="1" xfId="40" applyFill="1" applyBorder="1" applyAlignment="1">
      <alignment horizontal="center" vertical="center"/>
    </xf>
    <xf numFmtId="166" fontId="13" fillId="0" borderId="1" xfId="9" applyNumberFormat="1" applyFont="1" applyFill="1" applyBorder="1" applyAlignment="1">
      <alignment horizontal="center" vertical="center"/>
    </xf>
    <xf numFmtId="49" fontId="14" fillId="2" borderId="1" xfId="36" applyNumberFormat="1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/>
    </xf>
    <xf numFmtId="164" fontId="48" fillId="2" borderId="1" xfId="37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0" fontId="35" fillId="0" borderId="4" xfId="42" applyFont="1" applyFill="1" applyBorder="1" applyAlignment="1">
      <alignment horizontal="center" vertical="center"/>
    </xf>
    <xf numFmtId="0" fontId="35" fillId="0" borderId="2" xfId="42" applyFont="1" applyFill="1" applyBorder="1" applyAlignment="1">
      <alignment horizontal="center" vertical="center"/>
    </xf>
    <xf numFmtId="0" fontId="14" fillId="0" borderId="1" xfId="23" applyFont="1" applyFill="1" applyBorder="1" applyAlignment="1">
      <alignment vertical="center" wrapText="1"/>
    </xf>
    <xf numFmtId="0" fontId="13" fillId="0" borderId="1" xfId="23" applyFont="1" applyFill="1" applyBorder="1" applyAlignment="1">
      <alignment vertical="center" wrapText="1"/>
    </xf>
    <xf numFmtId="0" fontId="100" fillId="0" borderId="1" xfId="0" applyFont="1" applyFill="1" applyBorder="1" applyAlignment="1">
      <alignment horizontal="center" vertical="center" wrapText="1"/>
    </xf>
    <xf numFmtId="2" fontId="101" fillId="0" borderId="1" xfId="0" applyNumberFormat="1" applyFont="1" applyFill="1" applyBorder="1" applyAlignment="1">
      <alignment horizontal="center" vertical="center"/>
    </xf>
    <xf numFmtId="0" fontId="55" fillId="0" borderId="1" xfId="0" applyFont="1" applyBorder="1" applyAlignment="1">
      <alignment vertical="center"/>
    </xf>
    <xf numFmtId="0" fontId="5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100" fillId="0" borderId="1" xfId="0" applyFont="1" applyBorder="1" applyAlignment="1">
      <alignment vertical="center"/>
    </xf>
    <xf numFmtId="0" fontId="100" fillId="0" borderId="1" xfId="0" applyFont="1" applyBorder="1" applyAlignment="1">
      <alignment horizontal="center" vertical="center"/>
    </xf>
    <xf numFmtId="0" fontId="10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5" fillId="0" borderId="12" xfId="42" applyFont="1" applyFill="1" applyBorder="1" applyAlignment="1">
      <alignment horizontal="center" vertical="center"/>
    </xf>
    <xf numFmtId="0" fontId="76" fillId="0" borderId="4" xfId="0" applyFont="1" applyFill="1" applyBorder="1" applyAlignment="1">
      <alignment horizontal="center" vertical="center" wrapText="1"/>
    </xf>
    <xf numFmtId="0" fontId="13" fillId="0" borderId="4" xfId="23" applyFont="1" applyFill="1" applyBorder="1" applyAlignment="1">
      <alignment horizontal="center" vertical="center" wrapText="1"/>
    </xf>
    <xf numFmtId="0" fontId="13" fillId="0" borderId="1" xfId="23" applyFont="1" applyFill="1" applyBorder="1" applyAlignment="1">
      <alignment horizontal="center" vertical="center" wrapText="1"/>
    </xf>
    <xf numFmtId="0" fontId="100" fillId="0" borderId="1" xfId="0" applyFont="1" applyFill="1" applyBorder="1" applyAlignment="1">
      <alignment vertical="center" wrapText="1"/>
    </xf>
    <xf numFmtId="2" fontId="22" fillId="0" borderId="1" xfId="0" applyNumberFormat="1" applyFont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2" fontId="71" fillId="0" borderId="1" xfId="0" applyNumberFormat="1" applyFont="1" applyFill="1" applyBorder="1" applyAlignment="1">
      <alignment horizontal="center" vertical="center"/>
    </xf>
    <xf numFmtId="2" fontId="15" fillId="0" borderId="1" xfId="5" applyNumberFormat="1" applyFont="1" applyBorder="1" applyAlignment="1" applyProtection="1">
      <alignment vertical="center"/>
      <protection locked="0"/>
    </xf>
    <xf numFmtId="165" fontId="81" fillId="0" borderId="1" xfId="4" applyFont="1" applyFill="1" applyBorder="1" applyAlignment="1">
      <alignment horizontal="center" vertical="center"/>
    </xf>
    <xf numFmtId="2" fontId="30" fillId="0" borderId="1" xfId="36" applyNumberFormat="1" applyFont="1" applyBorder="1" applyAlignment="1">
      <alignment horizontal="center" vertical="center"/>
    </xf>
    <xf numFmtId="2" fontId="68" fillId="0" borderId="1" xfId="36" applyNumberFormat="1" applyFont="1" applyBorder="1" applyAlignment="1">
      <alignment horizontal="center" vertical="center"/>
    </xf>
    <xf numFmtId="170" fontId="22" fillId="0" borderId="1" xfId="0" applyNumberFormat="1" applyFont="1" applyFill="1" applyBorder="1" applyAlignment="1">
      <alignment horizontal="center" vertical="center"/>
    </xf>
    <xf numFmtId="0" fontId="68" fillId="0" borderId="1" xfId="36" applyFont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47" fillId="0" borderId="0" xfId="5" applyFont="1" applyAlignment="1">
      <alignment horizontal="left" vertical="center" wrapText="1"/>
    </xf>
    <xf numFmtId="49" fontId="11" fillId="0" borderId="1" xfId="5" applyNumberFormat="1" applyFont="1" applyFill="1" applyBorder="1" applyAlignment="1">
      <alignment horizontal="center" vertical="center"/>
    </xf>
    <xf numFmtId="0" fontId="14" fillId="0" borderId="1" xfId="36" applyFont="1" applyBorder="1" applyAlignment="1">
      <alignment horizontal="center" vertical="center" wrapText="1"/>
    </xf>
    <xf numFmtId="0" fontId="35" fillId="0" borderId="4" xfId="42" applyFont="1" applyFill="1" applyBorder="1" applyAlignment="1">
      <alignment horizontal="center" vertical="center"/>
    </xf>
    <xf numFmtId="0" fontId="35" fillId="0" borderId="3" xfId="42" applyFont="1" applyFill="1" applyBorder="1" applyAlignment="1">
      <alignment horizontal="center" vertical="center"/>
    </xf>
    <xf numFmtId="0" fontId="35" fillId="0" borderId="2" xfId="4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1" fillId="0" borderId="8" xfId="0" applyFont="1" applyFill="1" applyBorder="1" applyAlignment="1">
      <alignment horizontal="center" vertical="center" wrapText="1"/>
    </xf>
    <xf numFmtId="0" fontId="91" fillId="0" borderId="11" xfId="0" applyFont="1" applyFill="1" applyBorder="1" applyAlignment="1">
      <alignment horizontal="center" vertical="center" wrapText="1"/>
    </xf>
    <xf numFmtId="0" fontId="91" fillId="0" borderId="10" xfId="0" applyFont="1" applyFill="1" applyBorder="1" applyAlignment="1">
      <alignment horizontal="center" vertical="center" wrapText="1"/>
    </xf>
    <xf numFmtId="49" fontId="11" fillId="0" borderId="4" xfId="5" applyNumberFormat="1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" fillId="0" borderId="0" xfId="5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45" fillId="2" borderId="0" xfId="16" applyFont="1" applyFill="1" applyAlignment="1">
      <alignment horizontal="center" vertical="center" wrapText="1"/>
    </xf>
    <xf numFmtId="0" fontId="17" fillId="0" borderId="0" xfId="2" applyFont="1" applyAlignment="1" applyProtection="1">
      <alignment vertical="center"/>
      <protection locked="0"/>
    </xf>
    <xf numFmtId="0" fontId="48" fillId="0" borderId="1" xfId="36" applyFont="1" applyBorder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59" fillId="0" borderId="0" xfId="36" applyFont="1" applyAlignment="1">
      <alignment horizontal="center" vertical="center" wrapText="1"/>
    </xf>
  </cellXfs>
  <cellStyles count="44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1" xr:uid="{62980034-A55D-4E9A-913B-BADAAAF33694}"/>
    <cellStyle name="Comma 3" xfId="37" xr:uid="{85D9F09E-49B6-4699-9809-6EAA65646774}"/>
    <cellStyle name="Comma 4 2" xfId="8" xr:uid="{1CE37625-6BEC-4ADA-9C02-4C74D8C1EC93}"/>
    <cellStyle name="Comma 5 2" xfId="13" xr:uid="{AB185FB0-5D11-4E83-BA97-2CFB02D4A6FF}"/>
    <cellStyle name="Normal" xfId="0" builtinId="0"/>
    <cellStyle name="Normal 10" xfId="33" xr:uid="{5193D0F2-657C-4006-BCFB-7A2931E77DA0}"/>
    <cellStyle name="Normal 10 2" xfId="35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3" xr:uid="{194CB649-C605-45F6-9710-58CE2AF6994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0" xr:uid="{84BA226C-3ABC-45D3-9F7F-7E1DA0662960}"/>
    <cellStyle name="Normal 2 2 2 3" xfId="39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1" xr:uid="{6D35C69A-11B9-4757-B508-A1E443FD55B8}"/>
    <cellStyle name="Normal 2 3" xfId="34" xr:uid="{0F0A0284-0B26-40D4-BE7B-450CE183C25C}"/>
    <cellStyle name="Normal 2 3 2" xfId="38" xr:uid="{3E7E3EDE-36F4-4583-9921-8EF5B92ED13F}"/>
    <cellStyle name="Normal 2 4" xfId="32" xr:uid="{CAA0CC8F-6B56-4D9F-90DD-E1353B594EEF}"/>
    <cellStyle name="Normal 2 4 2" xfId="28" xr:uid="{E7931A19-BD21-48B8-AC77-A3E6E14E6C64}"/>
    <cellStyle name="Normal 2 9" xfId="5" xr:uid="{E8135EA1-4AF0-4EAC-94DB-241C66390691}"/>
    <cellStyle name="Normal 3" xfId="36" xr:uid="{F68B813D-06B0-4C89-B5E9-54DE3663FA54}"/>
    <cellStyle name="Normal 3 2" xfId="18" xr:uid="{230DBDFE-F92E-42C8-BEB3-0082CB3BB784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7" xr:uid="{3AF155C0-5D6B-4ED8-B4E0-D83E370A32A2}"/>
    <cellStyle name="Normal 6" xfId="19" xr:uid="{D347E7B1-1FE8-49B2-B011-AE509D1706C7}"/>
    <cellStyle name="Normal 6 3" xfId="30" xr:uid="{84A73D30-2E32-47F0-961B-27C9D32F21D8}"/>
    <cellStyle name="Normal 7 3" xfId="20" xr:uid="{E34F3E02-39F7-4051-B4D8-B48F801D18A0}"/>
    <cellStyle name="Normal 8" xfId="29" xr:uid="{7963A851-1B39-43C6-AD86-C5E4C2CB3B0D}"/>
    <cellStyle name="Normal 8 2" xfId="2" xr:uid="{369B21C2-522A-4E79-AEF3-8FA5B687B3FD}"/>
    <cellStyle name="Normal_gare wyalsadfenigagarini_SAN2008=IIkv" xfId="42" xr:uid="{2773712A-F35C-4ED7-819B-220B496CC01B}"/>
    <cellStyle name="Обычный_Лист1" xfId="14" xr:uid="{353D6DED-3ED3-4CCC-A6A8-C517EACB7669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6B41-EF2F-404C-87BC-A88736EE88D4}">
  <sheetPr>
    <tabColor rgb="FFFFFF00"/>
  </sheetPr>
  <dimension ref="A1:Q50"/>
  <sheetViews>
    <sheetView tabSelected="1" workbookViewId="0">
      <selection activeCell="C15" sqref="C15"/>
    </sheetView>
  </sheetViews>
  <sheetFormatPr defaultColWidth="9.109375" defaultRowHeight="16.2"/>
  <cols>
    <col min="1" max="1" width="4.33203125" style="6" customWidth="1"/>
    <col min="2" max="2" width="19.109375" style="6" customWidth="1"/>
    <col min="3" max="3" width="48.44140625" style="6" customWidth="1"/>
    <col min="4" max="4" width="27.109375" style="7" bestFit="1" customWidth="1"/>
    <col min="5" max="5" width="16.6640625" style="7" customWidth="1"/>
    <col min="6" max="6" width="17.88671875" style="8" customWidth="1"/>
    <col min="7" max="7" width="13.33203125" style="143" customWidth="1"/>
    <col min="8" max="8" width="20" style="6" customWidth="1"/>
    <col min="9" max="12" width="9.109375" style="6"/>
    <col min="13" max="13" width="17.88671875" style="6" bestFit="1" customWidth="1"/>
    <col min="14" max="14" width="9.109375" style="6"/>
    <col min="15" max="15" width="14.88671875" style="6" bestFit="1" customWidth="1"/>
    <col min="16" max="16" width="9.109375" style="6"/>
    <col min="17" max="17" width="14.88671875" style="6" bestFit="1" customWidth="1"/>
    <col min="18" max="16384" width="9.109375" style="6"/>
  </cols>
  <sheetData>
    <row r="1" spans="1:15" s="5" customFormat="1" ht="50.4" customHeight="1">
      <c r="A1" s="430" t="s">
        <v>125</v>
      </c>
      <c r="B1" s="430"/>
      <c r="C1" s="430"/>
      <c r="D1" s="430"/>
      <c r="E1" s="430"/>
      <c r="F1" s="430"/>
      <c r="G1" s="430"/>
      <c r="H1" s="430"/>
      <c r="I1" s="4"/>
    </row>
    <row r="2" spans="1:15" ht="26.25" customHeight="1">
      <c r="A2" s="431" t="s">
        <v>21</v>
      </c>
      <c r="B2" s="431"/>
      <c r="C2" s="431"/>
      <c r="D2" s="431"/>
      <c r="E2" s="431"/>
      <c r="F2" s="431"/>
      <c r="G2" s="431"/>
      <c r="H2" s="431"/>
      <c r="I2" s="5"/>
    </row>
    <row r="3" spans="1:15" ht="16.5" customHeight="1" thickBot="1">
      <c r="A3" s="7"/>
      <c r="B3" s="7"/>
      <c r="C3" s="7"/>
      <c r="F3" s="7"/>
      <c r="G3" s="7"/>
      <c r="H3" s="7"/>
    </row>
    <row r="4" spans="1:15" ht="15.75" customHeight="1" thickBot="1">
      <c r="A4" s="432" t="s">
        <v>11</v>
      </c>
      <c r="B4" s="433" t="s">
        <v>12</v>
      </c>
      <c r="C4" s="433" t="s">
        <v>13</v>
      </c>
      <c r="D4" s="434" t="s">
        <v>90</v>
      </c>
      <c r="E4" s="434"/>
      <c r="F4" s="434"/>
      <c r="G4" s="434"/>
      <c r="H4" s="429"/>
    </row>
    <row r="5" spans="1:15" ht="23.25" customHeight="1" thickBot="1">
      <c r="A5" s="432"/>
      <c r="B5" s="433"/>
      <c r="C5" s="433"/>
      <c r="D5" s="428" t="s">
        <v>14</v>
      </c>
      <c r="E5" s="428" t="s">
        <v>15</v>
      </c>
      <c r="F5" s="428" t="s">
        <v>16</v>
      </c>
      <c r="G5" s="428" t="s">
        <v>17</v>
      </c>
      <c r="H5" s="429" t="s">
        <v>4</v>
      </c>
    </row>
    <row r="6" spans="1:15" ht="26.25" customHeight="1" thickBot="1">
      <c r="A6" s="432"/>
      <c r="B6" s="433"/>
      <c r="C6" s="433"/>
      <c r="D6" s="428"/>
      <c r="E6" s="428"/>
      <c r="F6" s="428"/>
      <c r="G6" s="428"/>
      <c r="H6" s="429"/>
    </row>
    <row r="7" spans="1:15" ht="14.25" customHeight="1" thickBot="1">
      <c r="A7" s="113">
        <v>1</v>
      </c>
      <c r="B7" s="114">
        <v>2</v>
      </c>
      <c r="C7" s="115">
        <v>3</v>
      </c>
      <c r="D7" s="116">
        <v>4</v>
      </c>
      <c r="E7" s="116">
        <v>5</v>
      </c>
      <c r="F7" s="116">
        <v>6</v>
      </c>
      <c r="G7" s="116">
        <v>7</v>
      </c>
      <c r="H7" s="117">
        <v>8</v>
      </c>
    </row>
    <row r="8" spans="1:15" ht="16.8" thickBot="1">
      <c r="A8" s="113">
        <v>1</v>
      </c>
      <c r="B8" s="118" t="s">
        <v>22</v>
      </c>
      <c r="C8" s="119" t="s">
        <v>62</v>
      </c>
      <c r="D8" s="120"/>
      <c r="E8" s="124"/>
      <c r="F8" s="124"/>
      <c r="G8" s="125"/>
      <c r="H8" s="121">
        <f>D8</f>
        <v>0</v>
      </c>
    </row>
    <row r="9" spans="1:15" ht="16.8" thickBot="1">
      <c r="A9" s="113">
        <v>2</v>
      </c>
      <c r="B9" s="118" t="s">
        <v>66</v>
      </c>
      <c r="C9" s="119" t="s">
        <v>214</v>
      </c>
      <c r="D9" s="120"/>
      <c r="E9" s="124"/>
      <c r="F9" s="124"/>
      <c r="G9" s="125"/>
      <c r="H9" s="121">
        <f t="shared" ref="H9" si="0">D9</f>
        <v>0</v>
      </c>
    </row>
    <row r="10" spans="1:15" ht="16.8" thickBot="1">
      <c r="A10" s="113">
        <v>2</v>
      </c>
      <c r="B10" s="118" t="s">
        <v>67</v>
      </c>
      <c r="C10" s="119" t="s">
        <v>63</v>
      </c>
      <c r="D10" s="120"/>
      <c r="E10" s="124"/>
      <c r="F10" s="124"/>
      <c r="G10" s="125"/>
      <c r="H10" s="121">
        <f t="shared" ref="H10:H13" si="1">D10</f>
        <v>0</v>
      </c>
    </row>
    <row r="11" spans="1:15" ht="16.8" thickBot="1">
      <c r="A11" s="113">
        <v>3</v>
      </c>
      <c r="B11" s="118" t="s">
        <v>68</v>
      </c>
      <c r="C11" s="119" t="s">
        <v>64</v>
      </c>
      <c r="D11" s="120"/>
      <c r="E11" s="124"/>
      <c r="F11" s="124"/>
      <c r="G11" s="125"/>
      <c r="H11" s="121">
        <f t="shared" si="1"/>
        <v>0</v>
      </c>
    </row>
    <row r="12" spans="1:15" ht="16.8" thickBot="1">
      <c r="A12" s="113">
        <v>5</v>
      </c>
      <c r="B12" s="118" t="s">
        <v>69</v>
      </c>
      <c r="C12" s="119" t="s">
        <v>74</v>
      </c>
      <c r="D12" s="120"/>
      <c r="E12" s="124"/>
      <c r="F12" s="124"/>
      <c r="G12" s="125"/>
      <c r="H12" s="121">
        <f t="shared" si="1"/>
        <v>0</v>
      </c>
    </row>
    <row r="13" spans="1:15" ht="16.8" thickBot="1">
      <c r="A13" s="113">
        <v>6</v>
      </c>
      <c r="B13" s="118" t="s">
        <v>70</v>
      </c>
      <c r="C13" s="119" t="s">
        <v>65</v>
      </c>
      <c r="D13" s="120"/>
      <c r="E13" s="124"/>
      <c r="F13" s="124"/>
      <c r="G13" s="125"/>
      <c r="H13" s="121">
        <f t="shared" si="1"/>
        <v>0</v>
      </c>
    </row>
    <row r="14" spans="1:15" ht="16.8" thickBot="1">
      <c r="A14" s="113"/>
      <c r="B14" s="118"/>
      <c r="C14" s="123" t="s">
        <v>20</v>
      </c>
      <c r="D14" s="194">
        <f>SUM(D8:D13)</f>
        <v>0</v>
      </c>
      <c r="E14" s="122">
        <f t="shared" ref="E14:H14" si="2">SUM(E8:E13)</f>
        <v>0</v>
      </c>
      <c r="F14" s="122">
        <f t="shared" si="2"/>
        <v>0</v>
      </c>
      <c r="G14" s="122">
        <f t="shared" si="2"/>
        <v>0</v>
      </c>
      <c r="H14" s="194">
        <f t="shared" si="2"/>
        <v>0</v>
      </c>
    </row>
    <row r="15" spans="1:15" ht="18.75" customHeight="1">
      <c r="C15" s="9"/>
      <c r="D15" s="10"/>
      <c r="E15" s="10"/>
      <c r="F15" s="12"/>
      <c r="G15" s="12"/>
      <c r="H15" s="11"/>
      <c r="O15" s="23"/>
    </row>
    <row r="16" spans="1:15" ht="17.25" customHeight="1">
      <c r="C16" s="9"/>
      <c r="D16" s="10"/>
      <c r="E16" s="10"/>
      <c r="F16" s="24"/>
      <c r="G16" s="24"/>
      <c r="H16" s="24"/>
      <c r="O16" s="23"/>
    </row>
    <row r="17" spans="2:17">
      <c r="D17" s="13"/>
      <c r="E17" s="13"/>
      <c r="F17" s="6"/>
      <c r="G17" s="13"/>
      <c r="H17" s="193"/>
    </row>
    <row r="18" spans="2:17">
      <c r="D18" s="13"/>
      <c r="E18" s="13"/>
      <c r="F18" s="6"/>
      <c r="G18" s="13"/>
      <c r="H18" s="13"/>
    </row>
    <row r="19" spans="2:17">
      <c r="C19" s="13"/>
      <c r="D19" s="14"/>
      <c r="E19" s="14"/>
      <c r="F19" s="14"/>
      <c r="G19" s="14"/>
      <c r="H19" s="14"/>
      <c r="I19" s="14"/>
      <c r="Q19" s="23"/>
    </row>
    <row r="21" spans="2:17">
      <c r="D21" s="10"/>
      <c r="F21" s="15"/>
    </row>
    <row r="26" spans="2:17">
      <c r="B26" s="16"/>
      <c r="D26" s="17"/>
      <c r="E26" s="18"/>
      <c r="F26" s="19"/>
      <c r="G26" s="20"/>
      <c r="H26" s="21"/>
    </row>
    <row r="27" spans="2:17">
      <c r="D27" s="17"/>
      <c r="E27" s="18"/>
      <c r="F27" s="19"/>
      <c r="G27" s="20"/>
      <c r="H27" s="21"/>
    </row>
    <row r="28" spans="2:17">
      <c r="D28" s="17"/>
      <c r="E28" s="18"/>
      <c r="F28" s="19"/>
      <c r="G28" s="20"/>
      <c r="H28" s="21"/>
    </row>
    <row r="29" spans="2:17">
      <c r="D29" s="17"/>
      <c r="E29" s="18"/>
      <c r="F29" s="19"/>
      <c r="G29" s="20"/>
      <c r="H29" s="21"/>
    </row>
    <row r="30" spans="2:17">
      <c r="D30" s="17"/>
      <c r="E30" s="18"/>
      <c r="F30" s="19"/>
      <c r="G30" s="20"/>
      <c r="H30" s="21"/>
    </row>
    <row r="31" spans="2:17">
      <c r="B31" s="16"/>
      <c r="D31" s="17"/>
      <c r="E31" s="18"/>
      <c r="F31" s="19"/>
      <c r="G31" s="20"/>
      <c r="H31" s="21"/>
    </row>
    <row r="32" spans="2:17">
      <c r="B32" s="16"/>
      <c r="D32" s="17"/>
      <c r="E32" s="18"/>
      <c r="F32" s="19"/>
      <c r="G32" s="20"/>
      <c r="H32" s="21"/>
    </row>
    <row r="33" spans="2:8">
      <c r="B33" s="16"/>
      <c r="D33" s="17"/>
      <c r="E33" s="18"/>
      <c r="F33" s="19"/>
      <c r="G33" s="20"/>
      <c r="H33" s="21"/>
    </row>
    <row r="34" spans="2:8">
      <c r="D34" s="17"/>
      <c r="E34" s="18"/>
      <c r="F34" s="19"/>
      <c r="G34" s="20"/>
      <c r="H34" s="21"/>
    </row>
    <row r="35" spans="2:8">
      <c r="D35" s="17"/>
      <c r="E35" s="18"/>
      <c r="F35" s="19"/>
      <c r="G35" s="20"/>
      <c r="H35" s="21"/>
    </row>
    <row r="36" spans="2:8">
      <c r="D36" s="17"/>
      <c r="E36" s="18"/>
      <c r="F36" s="19"/>
      <c r="G36" s="20"/>
      <c r="H36" s="21"/>
    </row>
    <row r="37" spans="2:8">
      <c r="B37" s="16"/>
      <c r="D37" s="17"/>
      <c r="E37" s="18"/>
      <c r="F37" s="19"/>
      <c r="G37" s="20"/>
      <c r="H37" s="21"/>
    </row>
    <row r="38" spans="2:8">
      <c r="D38" s="17"/>
      <c r="E38" s="18"/>
      <c r="F38" s="19"/>
      <c r="G38" s="20"/>
      <c r="H38" s="21"/>
    </row>
    <row r="39" spans="2:8">
      <c r="D39" s="17"/>
      <c r="E39" s="18"/>
      <c r="F39" s="19"/>
      <c r="G39" s="20"/>
      <c r="H39" s="21"/>
    </row>
    <row r="40" spans="2:8">
      <c r="D40" s="17"/>
      <c r="E40" s="18"/>
      <c r="F40" s="19"/>
      <c r="G40" s="20"/>
      <c r="H40" s="21"/>
    </row>
    <row r="41" spans="2:8">
      <c r="D41" s="17"/>
      <c r="E41" s="18"/>
      <c r="F41" s="19"/>
      <c r="G41" s="20"/>
      <c r="H41" s="21"/>
    </row>
    <row r="42" spans="2:8">
      <c r="D42" s="17"/>
      <c r="E42" s="18"/>
      <c r="F42" s="19"/>
      <c r="G42" s="20"/>
      <c r="H42" s="21"/>
    </row>
    <row r="43" spans="2:8">
      <c r="D43" s="17"/>
      <c r="E43" s="18"/>
      <c r="F43" s="19"/>
      <c r="G43" s="20"/>
      <c r="H43" s="21"/>
    </row>
    <row r="44" spans="2:8">
      <c r="B44" s="22"/>
      <c r="D44" s="17"/>
      <c r="E44" s="18"/>
      <c r="F44" s="19"/>
      <c r="G44" s="20"/>
      <c r="H44" s="21"/>
    </row>
    <row r="45" spans="2:8">
      <c r="D45" s="17"/>
      <c r="E45" s="18"/>
      <c r="F45" s="19"/>
      <c r="G45" s="20"/>
      <c r="H45" s="21"/>
    </row>
    <row r="46" spans="2:8">
      <c r="D46" s="17"/>
      <c r="E46" s="18"/>
      <c r="F46" s="19"/>
      <c r="G46" s="20"/>
      <c r="H46" s="21"/>
    </row>
    <row r="47" spans="2:8">
      <c r="D47" s="17"/>
      <c r="E47" s="18"/>
      <c r="F47" s="19"/>
      <c r="G47" s="20"/>
      <c r="H47" s="21"/>
    </row>
    <row r="48" spans="2:8">
      <c r="D48" s="17"/>
      <c r="E48" s="18"/>
      <c r="F48" s="19"/>
      <c r="G48" s="20"/>
      <c r="H48" s="21"/>
    </row>
    <row r="49" spans="4:8">
      <c r="D49" s="17"/>
      <c r="E49" s="18"/>
      <c r="F49" s="19"/>
      <c r="G49" s="20"/>
      <c r="H49" s="21"/>
    </row>
    <row r="50" spans="4:8">
      <c r="D50" s="17"/>
      <c r="E50" s="18"/>
      <c r="F50" s="19"/>
      <c r="G50" s="20"/>
      <c r="H50" s="21"/>
    </row>
  </sheetData>
  <mergeCells count="11">
    <mergeCell ref="G5:G6"/>
    <mergeCell ref="H5:H6"/>
    <mergeCell ref="A1:H1"/>
    <mergeCell ref="A2:H2"/>
    <mergeCell ref="A4:A6"/>
    <mergeCell ref="B4:B6"/>
    <mergeCell ref="C4:C6"/>
    <mergeCell ref="D4:H4"/>
    <mergeCell ref="D5:D6"/>
    <mergeCell ref="E5:E6"/>
    <mergeCell ref="F5:F6"/>
  </mergeCells>
  <phoneticPr fontId="24" type="noConversion"/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C156-5FA4-4069-BA48-ACB0DEA204C0}">
  <dimension ref="A1:AV219"/>
  <sheetViews>
    <sheetView zoomScale="80" zoomScaleNormal="80" workbookViewId="0">
      <selection activeCell="E10" sqref="E10:I206"/>
    </sheetView>
  </sheetViews>
  <sheetFormatPr defaultRowHeight="14.4"/>
  <cols>
    <col min="1" max="1" width="4.33203125" style="66" customWidth="1"/>
    <col min="2" max="2" width="38" customWidth="1"/>
    <col min="3" max="3" width="9" customWidth="1"/>
    <col min="4" max="4" width="11.5546875" bestFit="1" customWidth="1"/>
    <col min="5" max="5" width="17.21875" customWidth="1"/>
    <col min="6" max="6" width="20.5546875" customWidth="1"/>
    <col min="7" max="7" width="23.33203125" customWidth="1"/>
    <col min="8" max="8" width="17.44140625" customWidth="1"/>
    <col min="9" max="9" width="23.109375" customWidth="1"/>
  </cols>
  <sheetData>
    <row r="1" spans="1:21" ht="44.4" customHeight="1">
      <c r="A1" s="436" t="s">
        <v>125</v>
      </c>
      <c r="B1" s="436"/>
      <c r="C1" s="436"/>
      <c r="D1" s="436"/>
      <c r="E1" s="436"/>
      <c r="F1" s="436"/>
      <c r="G1" s="436"/>
      <c r="H1" s="436"/>
      <c r="I1" s="436"/>
    </row>
    <row r="2" spans="1:21">
      <c r="A2" s="67"/>
    </row>
    <row r="3" spans="1:21">
      <c r="A3" s="438" t="s">
        <v>112</v>
      </c>
      <c r="B3" s="438"/>
      <c r="C3" s="438"/>
      <c r="D3" s="438"/>
      <c r="E3" s="438"/>
      <c r="F3" s="438"/>
    </row>
    <row r="4" spans="1:21">
      <c r="A4" s="67"/>
    </row>
    <row r="5" spans="1:21">
      <c r="B5" s="439"/>
      <c r="C5" s="439"/>
      <c r="D5" s="439"/>
      <c r="E5" s="439"/>
      <c r="F5" s="439"/>
    </row>
    <row r="7" spans="1:21" ht="27.75" customHeight="1">
      <c r="A7" s="440" t="s">
        <v>25</v>
      </c>
      <c r="B7" s="437" t="s">
        <v>26</v>
      </c>
      <c r="C7" s="437" t="s">
        <v>27</v>
      </c>
      <c r="D7" s="437" t="s">
        <v>31</v>
      </c>
      <c r="E7" s="441" t="s">
        <v>1</v>
      </c>
      <c r="F7" s="441"/>
      <c r="G7" s="441" t="s">
        <v>2</v>
      </c>
      <c r="H7" s="441"/>
      <c r="I7" s="435" t="s">
        <v>3</v>
      </c>
    </row>
    <row r="8" spans="1:21" ht="26.4" customHeight="1">
      <c r="A8" s="440"/>
      <c r="B8" s="437"/>
      <c r="C8" s="437"/>
      <c r="D8" s="437"/>
      <c r="E8" s="315" t="s">
        <v>73</v>
      </c>
      <c r="F8" s="186" t="s">
        <v>3</v>
      </c>
      <c r="G8" s="315" t="s">
        <v>73</v>
      </c>
      <c r="H8" s="186" t="s">
        <v>3</v>
      </c>
      <c r="I8" s="435"/>
    </row>
    <row r="9" spans="1:21" ht="23.25" customHeight="1">
      <c r="A9" s="212"/>
      <c r="B9" s="398" t="s">
        <v>118</v>
      </c>
      <c r="C9" s="223"/>
      <c r="D9" s="237"/>
      <c r="E9" s="213"/>
      <c r="F9" s="214"/>
      <c r="G9" s="215"/>
      <c r="H9" s="316"/>
      <c r="I9" s="316"/>
    </row>
    <row r="10" spans="1:21" s="196" customFormat="1" ht="17.399999999999999">
      <c r="A10" s="216">
        <v>1</v>
      </c>
      <c r="B10" s="224" t="s">
        <v>336</v>
      </c>
      <c r="C10" s="225" t="s">
        <v>116</v>
      </c>
      <c r="D10" s="217">
        <f>557.1*0.2</f>
        <v>111.42000000000002</v>
      </c>
      <c r="E10" s="217"/>
      <c r="G10" s="218"/>
      <c r="H10" s="317"/>
      <c r="I10" s="419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</row>
    <row r="11" spans="1:21" s="196" customFormat="1" ht="17.399999999999999">
      <c r="A11" s="216">
        <v>2</v>
      </c>
      <c r="B11" s="224" t="s">
        <v>337</v>
      </c>
      <c r="C11" s="225" t="s">
        <v>45</v>
      </c>
      <c r="D11" s="217">
        <v>431.3</v>
      </c>
      <c r="E11" s="217"/>
      <c r="F11" s="217"/>
      <c r="G11" s="218"/>
      <c r="H11" s="317"/>
      <c r="I11" s="419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</row>
    <row r="12" spans="1:21" s="196" customFormat="1" ht="17.399999999999999">
      <c r="A12" s="216">
        <v>3</v>
      </c>
      <c r="B12" s="224" t="s">
        <v>338</v>
      </c>
      <c r="C12" s="225" t="s">
        <v>45</v>
      </c>
      <c r="D12" s="217">
        <v>16.5</v>
      </c>
      <c r="E12" s="217"/>
      <c r="F12" s="217"/>
      <c r="G12" s="218"/>
      <c r="H12" s="317"/>
      <c r="I12" s="419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</row>
    <row r="13" spans="1:21" s="196" customFormat="1" ht="17.399999999999999">
      <c r="A13" s="216">
        <v>4</v>
      </c>
      <c r="B13" s="224" t="s">
        <v>339</v>
      </c>
      <c r="C13" s="225" t="s">
        <v>45</v>
      </c>
      <c r="D13" s="217">
        <v>283.2</v>
      </c>
      <c r="E13" s="217"/>
      <c r="F13" s="217"/>
      <c r="G13" s="218"/>
      <c r="H13" s="317"/>
      <c r="I13" s="419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</row>
    <row r="14" spans="1:21" s="196" customFormat="1" ht="17.399999999999999">
      <c r="A14" s="216">
        <v>5</v>
      </c>
      <c r="B14" s="224" t="s">
        <v>340</v>
      </c>
      <c r="C14" s="225" t="s">
        <v>45</v>
      </c>
      <c r="D14" s="217">
        <v>90.6</v>
      </c>
      <c r="E14" s="217"/>
      <c r="F14" s="217"/>
      <c r="G14" s="218"/>
      <c r="H14" s="317"/>
      <c r="I14" s="419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</row>
    <row r="15" spans="1:21" s="69" customFormat="1" ht="30">
      <c r="A15" s="216">
        <v>6</v>
      </c>
      <c r="B15" s="226" t="s">
        <v>122</v>
      </c>
      <c r="C15" s="225" t="s">
        <v>45</v>
      </c>
      <c r="D15" s="217">
        <v>28.15</v>
      </c>
      <c r="E15" s="217"/>
      <c r="F15" s="217"/>
      <c r="G15" s="218"/>
      <c r="H15" s="317"/>
      <c r="I15" s="419"/>
    </row>
    <row r="16" spans="1:21" s="196" customFormat="1" ht="27.6">
      <c r="A16" s="216">
        <v>7</v>
      </c>
      <c r="B16" s="224" t="s">
        <v>341</v>
      </c>
      <c r="C16" s="225" t="s">
        <v>45</v>
      </c>
      <c r="D16" s="217">
        <v>29</v>
      </c>
      <c r="E16" s="217"/>
      <c r="F16" s="217"/>
      <c r="G16" s="218"/>
      <c r="H16" s="317"/>
      <c r="I16" s="419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</row>
    <row r="17" spans="1:21" s="69" customFormat="1" ht="30">
      <c r="A17" s="216">
        <v>8</v>
      </c>
      <c r="B17" s="226" t="s">
        <v>342</v>
      </c>
      <c r="C17" s="225" t="s">
        <v>45</v>
      </c>
      <c r="D17" s="217">
        <v>29.8</v>
      </c>
      <c r="E17" s="217"/>
      <c r="F17" s="217"/>
      <c r="G17" s="218"/>
      <c r="H17" s="317"/>
      <c r="I17" s="419"/>
    </row>
    <row r="18" spans="1:21" ht="27.6">
      <c r="A18" s="216">
        <v>9</v>
      </c>
      <c r="B18" s="224" t="s">
        <v>119</v>
      </c>
      <c r="C18" s="227" t="s">
        <v>42</v>
      </c>
      <c r="D18" s="217">
        <f>D10*2.4+D11*0.01+D12*0.003+D13*0.005+D14*0.008+D15*0.008+D16*0.005+D17*0.009</f>
        <v>274.54969999999997</v>
      </c>
      <c r="E18" s="217"/>
      <c r="F18" s="217"/>
      <c r="G18" s="218"/>
      <c r="H18" s="317"/>
      <c r="I18" s="419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</row>
    <row r="19" spans="1:21" ht="27.6">
      <c r="A19" s="216">
        <v>10</v>
      </c>
      <c r="B19" s="224" t="s">
        <v>120</v>
      </c>
      <c r="C19" s="227" t="s">
        <v>42</v>
      </c>
      <c r="D19" s="217">
        <f>D18</f>
        <v>274.54969999999997</v>
      </c>
      <c r="E19" s="217"/>
      <c r="F19" s="217"/>
      <c r="G19" s="218"/>
      <c r="H19" s="317"/>
      <c r="I19" s="419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</row>
    <row r="20" spans="1:21" s="199" customFormat="1" ht="16.2">
      <c r="A20" s="216">
        <v>11</v>
      </c>
      <c r="B20" s="224" t="s">
        <v>343</v>
      </c>
      <c r="C20" s="227" t="s">
        <v>42</v>
      </c>
      <c r="D20" s="217">
        <f>D19</f>
        <v>274.54969999999997</v>
      </c>
      <c r="E20" s="217"/>
      <c r="F20" s="217"/>
      <c r="G20" s="218"/>
      <c r="H20" s="317"/>
      <c r="I20" s="419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</row>
    <row r="21" spans="1:21" ht="41.25" customHeight="1">
      <c r="A21" s="216"/>
      <c r="B21" s="408" t="s">
        <v>397</v>
      </c>
      <c r="C21" s="135"/>
      <c r="D21" s="217"/>
      <c r="E21" s="217"/>
      <c r="F21" s="217"/>
      <c r="G21" s="218"/>
      <c r="H21" s="317"/>
      <c r="I21" s="419"/>
    </row>
    <row r="22" spans="1:21" ht="41.25" customHeight="1">
      <c r="A22" s="442">
        <v>12</v>
      </c>
      <c r="B22" s="70" t="s">
        <v>398</v>
      </c>
      <c r="C22" s="405" t="s">
        <v>48</v>
      </c>
      <c r="D22" s="406">
        <v>4.5</v>
      </c>
      <c r="E22" s="217"/>
      <c r="F22" s="217"/>
      <c r="G22" s="218"/>
      <c r="H22" s="317"/>
      <c r="I22" s="419"/>
    </row>
    <row r="23" spans="1:21" ht="16.2">
      <c r="A23" s="443"/>
      <c r="B23" s="409" t="s">
        <v>399</v>
      </c>
      <c r="C23" s="405" t="s">
        <v>48</v>
      </c>
      <c r="D23" s="217">
        <f>D22*1.015</f>
        <v>4.5674999999999999</v>
      </c>
      <c r="E23" s="217"/>
      <c r="F23" s="217"/>
      <c r="G23" s="218"/>
      <c r="H23" s="317"/>
      <c r="I23" s="419"/>
    </row>
    <row r="24" spans="1:21" ht="16.2">
      <c r="A24" s="443"/>
      <c r="B24" s="134" t="s">
        <v>400</v>
      </c>
      <c r="C24" s="135" t="s">
        <v>404</v>
      </c>
      <c r="D24" s="217">
        <f>4.65/1000</f>
        <v>4.6500000000000005E-3</v>
      </c>
      <c r="E24" s="217"/>
      <c r="F24" s="217"/>
      <c r="G24" s="218"/>
      <c r="H24" s="317"/>
      <c r="I24" s="419"/>
    </row>
    <row r="25" spans="1:21" ht="16.2">
      <c r="A25" s="443"/>
      <c r="B25" s="134" t="s">
        <v>401</v>
      </c>
      <c r="C25" s="135" t="s">
        <v>404</v>
      </c>
      <c r="D25" s="217">
        <f>84.7/1000</f>
        <v>8.4699999999999998E-2</v>
      </c>
      <c r="E25" s="217"/>
      <c r="F25" s="217"/>
      <c r="G25" s="218"/>
      <c r="H25" s="317"/>
      <c r="I25" s="419"/>
    </row>
    <row r="26" spans="1:21" ht="16.2">
      <c r="A26" s="443"/>
      <c r="B26" s="134" t="s">
        <v>402</v>
      </c>
      <c r="C26" s="135" t="s">
        <v>404</v>
      </c>
      <c r="D26" s="217">
        <f>291.61/1000</f>
        <v>0.29161000000000004</v>
      </c>
      <c r="E26" s="217"/>
      <c r="F26" s="217"/>
      <c r="G26" s="218"/>
      <c r="H26" s="317"/>
      <c r="I26" s="419"/>
    </row>
    <row r="27" spans="1:21" ht="16.2">
      <c r="A27" s="444"/>
      <c r="B27" s="134" t="s">
        <v>403</v>
      </c>
      <c r="C27" s="135" t="s">
        <v>49</v>
      </c>
      <c r="D27" s="217">
        <f>D22*2</f>
        <v>9</v>
      </c>
      <c r="E27" s="217"/>
      <c r="F27" s="217"/>
      <c r="G27" s="218"/>
      <c r="H27" s="317"/>
      <c r="I27" s="419"/>
    </row>
    <row r="28" spans="1:21" ht="41.25" customHeight="1">
      <c r="A28" s="216">
        <v>13</v>
      </c>
      <c r="B28" s="412" t="s">
        <v>405</v>
      </c>
      <c r="C28" s="411" t="s">
        <v>404</v>
      </c>
      <c r="D28" s="406">
        <f>0.0549</f>
        <v>5.4899999999999997E-2</v>
      </c>
      <c r="E28" s="217"/>
      <c r="F28" s="217"/>
      <c r="G28" s="218"/>
      <c r="H28" s="317"/>
      <c r="I28" s="419"/>
    </row>
    <row r="29" spans="1:21" ht="41.25" customHeight="1">
      <c r="A29" s="442">
        <v>14</v>
      </c>
      <c r="B29" s="70" t="s">
        <v>406</v>
      </c>
      <c r="C29" s="405" t="s">
        <v>48</v>
      </c>
      <c r="D29" s="406">
        <v>1</v>
      </c>
      <c r="E29" s="217"/>
      <c r="F29" s="217"/>
      <c r="G29" s="218"/>
      <c r="H29" s="317"/>
      <c r="I29" s="419"/>
    </row>
    <row r="30" spans="1:21" ht="16.2">
      <c r="A30" s="443"/>
      <c r="B30" s="409" t="s">
        <v>399</v>
      </c>
      <c r="C30" s="405" t="s">
        <v>48</v>
      </c>
      <c r="D30" s="217">
        <f>D29*1.015</f>
        <v>1.0149999999999999</v>
      </c>
      <c r="E30" s="217"/>
      <c r="F30" s="217"/>
      <c r="G30" s="218"/>
      <c r="H30" s="317"/>
      <c r="I30" s="419"/>
    </row>
    <row r="31" spans="1:21" ht="16.2">
      <c r="A31" s="443"/>
      <c r="B31" s="134" t="s">
        <v>400</v>
      </c>
      <c r="C31" s="135" t="s">
        <v>404</v>
      </c>
      <c r="D31" s="217">
        <f>0.17/1000</f>
        <v>1.7000000000000001E-4</v>
      </c>
      <c r="E31" s="217"/>
      <c r="F31" s="217"/>
      <c r="G31" s="218"/>
      <c r="H31" s="317"/>
      <c r="I31" s="419"/>
    </row>
    <row r="32" spans="1:21" ht="16.2">
      <c r="A32" s="443"/>
      <c r="B32" s="134" t="s">
        <v>401</v>
      </c>
      <c r="C32" s="135" t="s">
        <v>404</v>
      </c>
      <c r="D32" s="217">
        <f>28.14/1000</f>
        <v>2.8140000000000002E-2</v>
      </c>
      <c r="E32" s="217"/>
      <c r="F32" s="217"/>
      <c r="G32" s="218"/>
      <c r="H32" s="317"/>
      <c r="I32" s="419"/>
    </row>
    <row r="33" spans="1:9" ht="16.2">
      <c r="A33" s="444"/>
      <c r="B33" s="134" t="s">
        <v>403</v>
      </c>
      <c r="C33" s="135" t="s">
        <v>49</v>
      </c>
      <c r="D33" s="217">
        <f>D29*2</f>
        <v>2</v>
      </c>
      <c r="E33" s="217"/>
      <c r="F33" s="217"/>
      <c r="G33" s="218"/>
      <c r="H33" s="317"/>
      <c r="I33" s="419"/>
    </row>
    <row r="34" spans="1:9" ht="16.2">
      <c r="A34" s="442">
        <v>15</v>
      </c>
      <c r="B34" s="410" t="s">
        <v>407</v>
      </c>
      <c r="C34" s="411" t="s">
        <v>404</v>
      </c>
      <c r="D34" s="406">
        <f>1009.79/1000</f>
        <v>1.00979</v>
      </c>
      <c r="E34" s="217"/>
      <c r="F34" s="217"/>
      <c r="G34" s="218"/>
      <c r="H34" s="317"/>
      <c r="I34" s="419"/>
    </row>
    <row r="35" spans="1:9" ht="16.2">
      <c r="A35" s="443"/>
      <c r="B35" s="134" t="s">
        <v>408</v>
      </c>
      <c r="C35" s="135" t="s">
        <v>404</v>
      </c>
      <c r="D35" s="217">
        <f>(631.25+317.7)*1.02/1000</f>
        <v>0.96792900000000004</v>
      </c>
      <c r="E35" s="217"/>
      <c r="F35" s="217"/>
      <c r="G35" s="218"/>
      <c r="H35" s="317"/>
      <c r="I35" s="419"/>
    </row>
    <row r="36" spans="1:9" ht="16.2">
      <c r="A36" s="443"/>
      <c r="B36" s="134" t="s">
        <v>409</v>
      </c>
      <c r="C36" s="135" t="s">
        <v>404</v>
      </c>
      <c r="D36" s="217">
        <f>41.04*1.02/1000</f>
        <v>4.1860799999999997E-2</v>
      </c>
      <c r="E36" s="217"/>
      <c r="F36" s="217"/>
      <c r="G36" s="218"/>
      <c r="H36" s="317"/>
      <c r="I36" s="419"/>
    </row>
    <row r="37" spans="1:9" ht="16.2">
      <c r="A37" s="444"/>
      <c r="B37" s="134" t="s">
        <v>43</v>
      </c>
      <c r="C37" s="135" t="s">
        <v>44</v>
      </c>
      <c r="D37" s="217">
        <f>D34*15.8</f>
        <v>15.954682</v>
      </c>
      <c r="E37" s="217"/>
      <c r="F37" s="217"/>
      <c r="G37" s="218"/>
      <c r="H37" s="317"/>
      <c r="I37" s="419"/>
    </row>
    <row r="38" spans="1:9" ht="16.2" customHeight="1">
      <c r="A38" s="442">
        <v>16</v>
      </c>
      <c r="B38" s="410" t="s">
        <v>410</v>
      </c>
      <c r="C38" s="411" t="s">
        <v>404</v>
      </c>
      <c r="D38" s="406">
        <f>0.94158</f>
        <v>0.94157999999999997</v>
      </c>
      <c r="E38" s="217"/>
      <c r="F38" s="217"/>
      <c r="G38" s="218"/>
      <c r="H38" s="317"/>
      <c r="I38" s="419"/>
    </row>
    <row r="39" spans="1:9" ht="16.2" customHeight="1">
      <c r="A39" s="443"/>
      <c r="B39" s="134" t="s">
        <v>408</v>
      </c>
      <c r="C39" s="135" t="s">
        <v>404</v>
      </c>
      <c r="D39" s="217">
        <f>(192.35)*1.02/1000*4</f>
        <v>0.78478800000000004</v>
      </c>
      <c r="E39" s="217"/>
      <c r="F39" s="217"/>
      <c r="G39" s="218"/>
      <c r="H39" s="317"/>
      <c r="I39" s="419"/>
    </row>
    <row r="40" spans="1:9" ht="16.2" customHeight="1">
      <c r="A40" s="443"/>
      <c r="B40" s="134" t="s">
        <v>411</v>
      </c>
      <c r="C40" s="135" t="s">
        <v>404</v>
      </c>
      <c r="D40" s="217">
        <f>(18.84+2.83+4.71+12.06)*1.02/1000*4</f>
        <v>0.15683520000000001</v>
      </c>
      <c r="E40" s="217"/>
      <c r="F40" s="217"/>
      <c r="G40" s="218"/>
      <c r="H40" s="317"/>
      <c r="I40" s="419"/>
    </row>
    <row r="41" spans="1:9" ht="16.2" customHeight="1">
      <c r="A41" s="444"/>
      <c r="B41" s="134" t="s">
        <v>43</v>
      </c>
      <c r="C41" s="135" t="s">
        <v>44</v>
      </c>
      <c r="D41" s="217">
        <f>D38*15.8</f>
        <v>14.876964000000001</v>
      </c>
      <c r="E41" s="217"/>
      <c r="F41" s="217"/>
      <c r="G41" s="218"/>
      <c r="H41" s="317"/>
      <c r="I41" s="419"/>
    </row>
    <row r="42" spans="1:9" ht="16.2" customHeight="1">
      <c r="A42" s="442">
        <v>17</v>
      </c>
      <c r="B42" s="407" t="s">
        <v>412</v>
      </c>
      <c r="C42" s="135"/>
      <c r="D42" s="217"/>
      <c r="E42" s="217"/>
      <c r="F42" s="217"/>
      <c r="G42" s="218"/>
      <c r="H42" s="317"/>
      <c r="I42" s="419"/>
    </row>
    <row r="43" spans="1:9" ht="16.2" customHeight="1">
      <c r="A43" s="443"/>
      <c r="B43" s="134" t="s">
        <v>413</v>
      </c>
      <c r="C43" s="135" t="s">
        <v>404</v>
      </c>
      <c r="D43" s="217">
        <v>0.12</v>
      </c>
      <c r="E43" s="217"/>
      <c r="F43" s="217"/>
      <c r="G43" s="218"/>
      <c r="H43" s="317"/>
      <c r="I43" s="419"/>
    </row>
    <row r="44" spans="1:9" ht="16.2" customHeight="1">
      <c r="A44" s="443"/>
      <c r="B44" s="134" t="s">
        <v>409</v>
      </c>
      <c r="C44" s="135" t="s">
        <v>404</v>
      </c>
      <c r="D44" s="217">
        <f>9.65*11.52/1000</f>
        <v>0.111168</v>
      </c>
      <c r="E44" s="217"/>
      <c r="F44" s="217"/>
      <c r="G44" s="218"/>
      <c r="H44" s="317"/>
      <c r="I44" s="419"/>
    </row>
    <row r="45" spans="1:9" ht="41.25" customHeight="1">
      <c r="A45" s="442">
        <v>18</v>
      </c>
      <c r="B45" s="70" t="s">
        <v>414</v>
      </c>
      <c r="C45" s="405" t="s">
        <v>48</v>
      </c>
      <c r="D45" s="406">
        <v>1.5</v>
      </c>
      <c r="E45" s="217"/>
      <c r="F45" s="217"/>
      <c r="G45" s="218"/>
      <c r="H45" s="317"/>
      <c r="I45" s="419"/>
    </row>
    <row r="46" spans="1:9" ht="16.2">
      <c r="A46" s="443"/>
      <c r="B46" s="409" t="s">
        <v>399</v>
      </c>
      <c r="C46" s="405" t="s">
        <v>48</v>
      </c>
      <c r="D46" s="217">
        <f>D45*1.015</f>
        <v>1.5225</v>
      </c>
      <c r="E46" s="217"/>
      <c r="F46" s="217"/>
      <c r="G46" s="218"/>
      <c r="H46" s="317"/>
      <c r="I46" s="419"/>
    </row>
    <row r="47" spans="1:9" ht="16.2">
      <c r="A47" s="443"/>
      <c r="B47" s="134" t="s">
        <v>400</v>
      </c>
      <c r="C47" s="135" t="s">
        <v>404</v>
      </c>
      <c r="D47" s="217">
        <f>18.5/1000</f>
        <v>1.8499999999999999E-2</v>
      </c>
      <c r="E47" s="217"/>
      <c r="F47" s="217"/>
      <c r="G47" s="218"/>
      <c r="H47" s="317"/>
      <c r="I47" s="419"/>
    </row>
    <row r="48" spans="1:9" ht="16.2">
      <c r="A48" s="443"/>
      <c r="B48" s="134" t="s">
        <v>415</v>
      </c>
      <c r="C48" s="135" t="s">
        <v>404</v>
      </c>
      <c r="D48" s="217">
        <f>39.34/100</f>
        <v>0.39340000000000003</v>
      </c>
      <c r="E48" s="217"/>
      <c r="F48" s="217"/>
      <c r="G48" s="218"/>
      <c r="H48" s="317"/>
      <c r="I48" s="419"/>
    </row>
    <row r="49" spans="1:9" ht="16.2">
      <c r="A49" s="444"/>
      <c r="B49" s="134" t="s">
        <v>403</v>
      </c>
      <c r="C49" s="135" t="s">
        <v>49</v>
      </c>
      <c r="D49" s="217">
        <f>D45*2</f>
        <v>3</v>
      </c>
      <c r="E49" s="217"/>
      <c r="F49" s="217"/>
      <c r="G49" s="218"/>
      <c r="H49" s="317"/>
      <c r="I49" s="419"/>
    </row>
    <row r="50" spans="1:9" ht="16.2" customHeight="1">
      <c r="A50" s="442">
        <v>19</v>
      </c>
      <c r="B50" s="410" t="s">
        <v>416</v>
      </c>
      <c r="C50" s="411" t="s">
        <v>404</v>
      </c>
      <c r="D50" s="406">
        <f>(D51+D52+D53)/1.02</f>
        <v>5.4105082352941185</v>
      </c>
      <c r="E50" s="217"/>
      <c r="F50" s="217"/>
      <c r="G50" s="218"/>
      <c r="H50" s="317"/>
      <c r="I50" s="419"/>
    </row>
    <row r="51" spans="1:9" ht="16.2" customHeight="1">
      <c r="A51" s="443"/>
      <c r="B51" s="134" t="s">
        <v>417</v>
      </c>
      <c r="C51" s="135" t="s">
        <v>404</v>
      </c>
      <c r="D51" s="217">
        <f>(214.14+276.48+282.96+292.47+303.6*2+411.13+139.4)*1.02/1000</f>
        <v>2.2682556000000003</v>
      </c>
      <c r="E51" s="217"/>
      <c r="F51" s="217"/>
      <c r="G51" s="218"/>
      <c r="H51" s="317"/>
      <c r="I51" s="419"/>
    </row>
    <row r="52" spans="1:9" ht="16.2" customHeight="1">
      <c r="A52" s="443"/>
      <c r="B52" s="134" t="s">
        <v>409</v>
      </c>
      <c r="C52" s="135" t="s">
        <v>404</v>
      </c>
      <c r="D52" s="217">
        <f>25.08/1000</f>
        <v>2.5079999999999998E-2</v>
      </c>
      <c r="E52" s="217"/>
      <c r="F52" s="217"/>
      <c r="G52" s="218"/>
      <c r="H52" s="317"/>
      <c r="I52" s="419"/>
    </row>
    <row r="53" spans="1:9" ht="16.2" customHeight="1">
      <c r="A53" s="443"/>
      <c r="B53" s="134" t="s">
        <v>411</v>
      </c>
      <c r="C53" s="135" t="s">
        <v>404</v>
      </c>
      <c r="D53" s="217">
        <f>(40.19+609.95+2512)*1.02/1000</f>
        <v>3.2253828000000002</v>
      </c>
      <c r="E53" s="217"/>
      <c r="F53" s="217"/>
      <c r="G53" s="218"/>
      <c r="H53" s="317"/>
      <c r="I53" s="419"/>
    </row>
    <row r="54" spans="1:9" ht="16.2" customHeight="1">
      <c r="A54" s="444"/>
      <c r="B54" s="134" t="s">
        <v>43</v>
      </c>
      <c r="C54" s="135" t="s">
        <v>44</v>
      </c>
      <c r="D54" s="217">
        <f>D50*15.8</f>
        <v>85.486030117647076</v>
      </c>
      <c r="E54" s="217"/>
      <c r="F54" s="217"/>
      <c r="G54" s="218"/>
      <c r="H54" s="317"/>
      <c r="I54" s="419"/>
    </row>
    <row r="55" spans="1:9" ht="41.25" customHeight="1">
      <c r="A55" s="216">
        <v>20</v>
      </c>
      <c r="B55" s="412" t="s">
        <v>418</v>
      </c>
      <c r="C55" s="411" t="s">
        <v>404</v>
      </c>
      <c r="D55" s="406">
        <f>0.0472</f>
        <v>4.7199999999999999E-2</v>
      </c>
      <c r="E55" s="217"/>
      <c r="F55" s="217"/>
      <c r="G55" s="218"/>
      <c r="H55" s="317"/>
      <c r="I55" s="419"/>
    </row>
    <row r="56" spans="1:9" ht="41.25" customHeight="1">
      <c r="A56" s="216">
        <v>21</v>
      </c>
      <c r="B56" s="412" t="s">
        <v>419</v>
      </c>
      <c r="C56" s="411" t="s">
        <v>404</v>
      </c>
      <c r="D56" s="406">
        <f>0.0195</f>
        <v>1.95E-2</v>
      </c>
      <c r="E56" s="217"/>
      <c r="F56" s="217"/>
      <c r="G56" s="218"/>
      <c r="H56" s="317"/>
      <c r="I56" s="419"/>
    </row>
    <row r="57" spans="1:9" ht="16.2" customHeight="1">
      <c r="A57" s="442">
        <v>22</v>
      </c>
      <c r="B57" s="410" t="s">
        <v>410</v>
      </c>
      <c r="C57" s="411" t="s">
        <v>404</v>
      </c>
      <c r="D57" s="406">
        <f>0.19617</f>
        <v>0.19617000000000001</v>
      </c>
      <c r="E57" s="217"/>
      <c r="F57" s="217"/>
      <c r="G57" s="218"/>
      <c r="H57" s="317"/>
      <c r="I57" s="419"/>
    </row>
    <row r="58" spans="1:9" ht="16.2" customHeight="1">
      <c r="A58" s="443"/>
      <c r="B58" s="134" t="s">
        <v>408</v>
      </c>
      <c r="C58" s="135" t="s">
        <v>404</v>
      </c>
      <c r="D58" s="217">
        <f>(75.25)*1.02/1000*2</f>
        <v>0.15350999999999998</v>
      </c>
      <c r="E58" s="217"/>
      <c r="F58" s="217"/>
      <c r="G58" s="218"/>
      <c r="H58" s="317"/>
      <c r="I58" s="419"/>
    </row>
    <row r="59" spans="1:9" ht="16.2" customHeight="1">
      <c r="A59" s="443"/>
      <c r="B59" s="134" t="s">
        <v>411</v>
      </c>
      <c r="C59" s="135" t="s">
        <v>404</v>
      </c>
      <c r="D59" s="217">
        <f>(14.13+6.78)*1.02/1000*2</f>
        <v>4.2656399999999997E-2</v>
      </c>
      <c r="E59" s="217"/>
      <c r="F59" s="217"/>
      <c r="G59" s="218"/>
      <c r="H59" s="317"/>
      <c r="I59" s="419"/>
    </row>
    <row r="60" spans="1:9" ht="16.2" customHeight="1">
      <c r="A60" s="444"/>
      <c r="B60" s="134" t="s">
        <v>43</v>
      </c>
      <c r="C60" s="135" t="s">
        <v>44</v>
      </c>
      <c r="D60" s="217">
        <f>D57*15.8</f>
        <v>3.0994860000000002</v>
      </c>
      <c r="E60" s="217"/>
      <c r="F60" s="217"/>
      <c r="G60" s="218"/>
      <c r="H60" s="317"/>
      <c r="I60" s="419"/>
    </row>
    <row r="61" spans="1:9" ht="33" customHeight="1">
      <c r="A61" s="442">
        <v>23</v>
      </c>
      <c r="B61" s="412" t="s">
        <v>420</v>
      </c>
      <c r="C61" s="411" t="s">
        <v>404</v>
      </c>
      <c r="D61" s="406">
        <v>9.9000000000000005E-2</v>
      </c>
      <c r="E61" s="217"/>
      <c r="F61" s="217"/>
      <c r="G61" s="218"/>
      <c r="H61" s="317"/>
      <c r="I61" s="419"/>
    </row>
    <row r="62" spans="1:9" ht="16.2" customHeight="1">
      <c r="A62" s="443"/>
      <c r="B62" s="134" t="s">
        <v>421</v>
      </c>
      <c r="C62" s="135" t="s">
        <v>404</v>
      </c>
      <c r="D62" s="217">
        <f>(99)*1.02/1000*1</f>
        <v>0.10098</v>
      </c>
      <c r="E62" s="217"/>
      <c r="F62" s="217"/>
      <c r="G62" s="218"/>
      <c r="H62" s="317"/>
      <c r="I62" s="419"/>
    </row>
    <row r="63" spans="1:9" ht="16.2" customHeight="1">
      <c r="A63" s="444"/>
      <c r="B63" s="134" t="s">
        <v>43</v>
      </c>
      <c r="C63" s="135" t="s">
        <v>44</v>
      </c>
      <c r="D63" s="217">
        <f>D61*15.8</f>
        <v>1.5642</v>
      </c>
      <c r="E63" s="217"/>
      <c r="F63" s="217"/>
      <c r="G63" s="218"/>
      <c r="H63" s="317"/>
      <c r="I63" s="419"/>
    </row>
    <row r="64" spans="1:9" ht="41.25" customHeight="1">
      <c r="A64" s="442">
        <v>24</v>
      </c>
      <c r="B64" s="70" t="s">
        <v>422</v>
      </c>
      <c r="C64" s="420" t="s">
        <v>440</v>
      </c>
      <c r="D64" s="406">
        <v>3.5</v>
      </c>
      <c r="E64" s="217"/>
      <c r="F64" s="217"/>
      <c r="G64" s="218"/>
      <c r="H64" s="317"/>
      <c r="I64" s="419"/>
    </row>
    <row r="65" spans="1:9" ht="16.2">
      <c r="A65" s="443"/>
      <c r="B65" s="409" t="s">
        <v>399</v>
      </c>
      <c r="C65" s="405" t="s">
        <v>48</v>
      </c>
      <c r="D65" s="217">
        <f>D64*1.015</f>
        <v>3.5524999999999998</v>
      </c>
      <c r="E65" s="217"/>
      <c r="F65" s="217"/>
      <c r="G65" s="218"/>
      <c r="H65" s="317"/>
      <c r="I65" s="419"/>
    </row>
    <row r="66" spans="1:9" ht="16.2">
      <c r="A66" s="443"/>
      <c r="B66" s="134" t="s">
        <v>401</v>
      </c>
      <c r="C66" s="135" t="s">
        <v>404</v>
      </c>
      <c r="D66" s="217">
        <f>141.27/1000</f>
        <v>0.14127000000000001</v>
      </c>
      <c r="E66" s="217"/>
      <c r="F66" s="217"/>
      <c r="G66" s="218"/>
      <c r="H66" s="317"/>
      <c r="I66" s="419"/>
    </row>
    <row r="67" spans="1:9" ht="16.2">
      <c r="A67" s="444"/>
      <c r="B67" s="134" t="s">
        <v>403</v>
      </c>
      <c r="C67" s="135" t="s">
        <v>49</v>
      </c>
      <c r="D67" s="217">
        <f>D64*2</f>
        <v>7</v>
      </c>
      <c r="E67" s="217"/>
      <c r="F67" s="217"/>
      <c r="G67" s="218"/>
      <c r="H67" s="317"/>
      <c r="I67" s="419"/>
    </row>
    <row r="68" spans="1:9" ht="41.25" customHeight="1">
      <c r="A68" s="216">
        <v>25</v>
      </c>
      <c r="B68" s="412" t="s">
        <v>418</v>
      </c>
      <c r="C68" s="411" t="s">
        <v>404</v>
      </c>
      <c r="D68" s="406">
        <f>0.0808</f>
        <v>8.0799999999999997E-2</v>
      </c>
      <c r="E68" s="217"/>
      <c r="F68" s="217"/>
      <c r="G68" s="218"/>
      <c r="H68" s="317"/>
      <c r="I68" s="419"/>
    </row>
    <row r="69" spans="1:9" ht="16.2" customHeight="1">
      <c r="A69" s="442">
        <v>26</v>
      </c>
      <c r="B69" s="410" t="s">
        <v>410</v>
      </c>
      <c r="C69" s="411" t="s">
        <v>404</v>
      </c>
      <c r="D69" s="406">
        <f>0.47738</f>
        <v>0.47738000000000003</v>
      </c>
      <c r="E69" s="217"/>
      <c r="F69" s="217"/>
      <c r="G69" s="218"/>
      <c r="H69" s="317"/>
      <c r="I69" s="419"/>
    </row>
    <row r="70" spans="1:9" ht="16.2" customHeight="1">
      <c r="A70" s="443"/>
      <c r="B70" s="134" t="s">
        <v>423</v>
      </c>
      <c r="C70" s="135" t="s">
        <v>404</v>
      </c>
      <c r="D70" s="217">
        <f>(32.16)*1.02/1000*8</f>
        <v>0.26242559999999998</v>
      </c>
      <c r="E70" s="217"/>
      <c r="F70" s="217"/>
      <c r="G70" s="218"/>
      <c r="H70" s="317"/>
      <c r="I70" s="419"/>
    </row>
    <row r="71" spans="1:9" ht="16.2" customHeight="1">
      <c r="A71" s="443"/>
      <c r="B71" s="134" t="s">
        <v>411</v>
      </c>
      <c r="C71" s="135" t="s">
        <v>404</v>
      </c>
      <c r="D71" s="217">
        <f>(14.13+11.3+0.9)*1.02/1000*8</f>
        <v>0.21485280000000001</v>
      </c>
      <c r="E71" s="217"/>
      <c r="F71" s="217"/>
      <c r="G71" s="218"/>
      <c r="H71" s="317"/>
      <c r="I71" s="419"/>
    </row>
    <row r="72" spans="1:9" ht="16.2" customHeight="1">
      <c r="A72" s="444"/>
      <c r="B72" s="134" t="s">
        <v>43</v>
      </c>
      <c r="C72" s="135" t="s">
        <v>44</v>
      </c>
      <c r="D72" s="217">
        <f>D69*15.8</f>
        <v>7.5426040000000008</v>
      </c>
      <c r="E72" s="217"/>
      <c r="F72" s="217"/>
      <c r="G72" s="218"/>
      <c r="H72" s="317"/>
      <c r="I72" s="419"/>
    </row>
    <row r="73" spans="1:9" ht="16.2" customHeight="1">
      <c r="A73" s="442">
        <v>27</v>
      </c>
      <c r="B73" s="410" t="s">
        <v>424</v>
      </c>
      <c r="C73" s="411" t="s">
        <v>404</v>
      </c>
      <c r="D73" s="406">
        <f>D74+D75</f>
        <v>1.3390254000000001</v>
      </c>
      <c r="E73" s="217"/>
      <c r="F73" s="217"/>
      <c r="G73" s="218"/>
      <c r="H73" s="317"/>
      <c r="I73" s="419"/>
    </row>
    <row r="74" spans="1:9" ht="16.2" customHeight="1">
      <c r="A74" s="443"/>
      <c r="B74" s="134" t="s">
        <v>425</v>
      </c>
      <c r="C74" s="135" t="s">
        <v>404</v>
      </c>
      <c r="D74" s="217">
        <f>(343.14+178.39)*1.02/1000</f>
        <v>0.53196060000000001</v>
      </c>
      <c r="E74" s="217"/>
      <c r="F74" s="217"/>
      <c r="G74" s="218"/>
      <c r="H74" s="317"/>
      <c r="I74" s="419"/>
    </row>
    <row r="75" spans="1:9" ht="16.2" customHeight="1">
      <c r="A75" s="443"/>
      <c r="B75" s="134" t="s">
        <v>426</v>
      </c>
      <c r="C75" s="135" t="s">
        <v>404</v>
      </c>
      <c r="D75" s="217">
        <f>(162.44+628.8)*1.02/1000</f>
        <v>0.80706480000000003</v>
      </c>
      <c r="E75" s="217"/>
      <c r="F75" s="217"/>
      <c r="G75" s="218"/>
      <c r="H75" s="317"/>
      <c r="I75" s="419"/>
    </row>
    <row r="76" spans="1:9" ht="16.2" customHeight="1">
      <c r="A76" s="444"/>
      <c r="B76" s="134" t="s">
        <v>43</v>
      </c>
      <c r="C76" s="135" t="s">
        <v>44</v>
      </c>
      <c r="D76" s="217">
        <f>D73*15.8</f>
        <v>21.156601320000004</v>
      </c>
      <c r="E76" s="217"/>
      <c r="F76" s="217"/>
      <c r="G76" s="218"/>
      <c r="H76" s="317"/>
      <c r="I76" s="419"/>
    </row>
    <row r="77" spans="1:9" ht="45">
      <c r="A77" s="442">
        <v>28</v>
      </c>
      <c r="B77" s="404" t="s">
        <v>427</v>
      </c>
      <c r="C77" s="405" t="s">
        <v>404</v>
      </c>
      <c r="D77" s="406">
        <f>D73+D69+D61+D57+D50+D38+D34</f>
        <v>9.4734536352941188</v>
      </c>
      <c r="E77" s="217"/>
      <c r="F77" s="217"/>
      <c r="G77" s="218"/>
      <c r="H77" s="317"/>
      <c r="I77" s="419"/>
    </row>
    <row r="78" spans="1:9" ht="16.2">
      <c r="A78" s="444"/>
      <c r="B78" s="403" t="s">
        <v>376</v>
      </c>
      <c r="C78" s="227" t="s">
        <v>44</v>
      </c>
      <c r="D78" s="217">
        <f>D77*0.4</f>
        <v>3.7893814541176476</v>
      </c>
      <c r="E78" s="217"/>
      <c r="F78" s="217"/>
      <c r="G78" s="218"/>
      <c r="H78" s="317"/>
      <c r="I78" s="419"/>
    </row>
    <row r="79" spans="1:9" ht="16.2">
      <c r="A79" s="216"/>
      <c r="B79" s="417" t="s">
        <v>46</v>
      </c>
      <c r="C79" s="228"/>
      <c r="D79" s="217"/>
      <c r="E79" s="217"/>
      <c r="F79" s="217"/>
      <c r="G79" s="218"/>
      <c r="H79" s="317"/>
      <c r="I79" s="419"/>
    </row>
    <row r="80" spans="1:9" ht="41.25" customHeight="1">
      <c r="A80" s="401">
        <v>29</v>
      </c>
      <c r="B80" s="418" t="s">
        <v>441</v>
      </c>
      <c r="C80" s="405" t="s">
        <v>47</v>
      </c>
      <c r="D80" s="406">
        <f>798.51+176+453.15</f>
        <v>1427.6599999999999</v>
      </c>
      <c r="E80" s="217"/>
      <c r="F80" s="217"/>
      <c r="G80" s="218"/>
      <c r="H80" s="317"/>
      <c r="I80" s="419"/>
    </row>
    <row r="81" spans="1:9" ht="41.25" customHeight="1">
      <c r="A81" s="442" t="s">
        <v>442</v>
      </c>
      <c r="B81" s="418" t="s">
        <v>345</v>
      </c>
      <c r="C81" s="405" t="s">
        <v>47</v>
      </c>
      <c r="D81" s="406">
        <f>798.51+176+453.15</f>
        <v>1427.6599999999999</v>
      </c>
      <c r="E81" s="217"/>
      <c r="F81" s="217"/>
      <c r="G81" s="218"/>
      <c r="H81" s="317"/>
      <c r="I81" s="419"/>
    </row>
    <row r="82" spans="1:9" ht="16.2">
      <c r="A82" s="444"/>
      <c r="B82" s="224" t="s">
        <v>115</v>
      </c>
      <c r="C82" s="227" t="s">
        <v>344</v>
      </c>
      <c r="D82" s="217">
        <f>D81*0.08*1.02</f>
        <v>116.49705599999999</v>
      </c>
      <c r="E82" s="217"/>
      <c r="F82" s="217"/>
      <c r="G82" s="218"/>
      <c r="H82" s="317"/>
      <c r="I82" s="419"/>
    </row>
    <row r="83" spans="1:9" ht="16.2" customHeight="1">
      <c r="A83" s="442">
        <v>30</v>
      </c>
      <c r="B83" s="418" t="s">
        <v>346</v>
      </c>
      <c r="C83" s="405" t="s">
        <v>47</v>
      </c>
      <c r="D83" s="406">
        <f>267.43+14.24</f>
        <v>281.67</v>
      </c>
      <c r="E83" s="217"/>
      <c r="F83" s="217"/>
      <c r="G83" s="218"/>
      <c r="H83" s="317"/>
      <c r="I83" s="419"/>
    </row>
    <row r="84" spans="1:9" ht="16.2" customHeight="1">
      <c r="A84" s="443"/>
      <c r="B84" s="224" t="s">
        <v>347</v>
      </c>
      <c r="C84" s="227" t="s">
        <v>87</v>
      </c>
      <c r="D84" s="217">
        <f>D83*1.02</f>
        <v>287.30340000000001</v>
      </c>
      <c r="E84" s="217"/>
      <c r="F84" s="217"/>
      <c r="G84" s="218"/>
      <c r="H84" s="317"/>
      <c r="I84" s="419"/>
    </row>
    <row r="85" spans="1:9" ht="16.2" customHeight="1">
      <c r="A85" s="443"/>
      <c r="B85" s="224" t="s">
        <v>348</v>
      </c>
      <c r="C85" s="227" t="s">
        <v>44</v>
      </c>
      <c r="D85" s="217">
        <f>D83*0.2</f>
        <v>56.334000000000003</v>
      </c>
      <c r="E85" s="217"/>
      <c r="F85" s="217"/>
      <c r="G85" s="218"/>
      <c r="H85" s="317"/>
      <c r="I85" s="419"/>
    </row>
    <row r="86" spans="1:9" ht="16.2" customHeight="1">
      <c r="A86" s="444"/>
      <c r="B86" s="224" t="s">
        <v>349</v>
      </c>
      <c r="C86" s="227" t="s">
        <v>44</v>
      </c>
      <c r="D86" s="217">
        <f>D83*0.2</f>
        <v>56.334000000000003</v>
      </c>
      <c r="E86" s="217"/>
      <c r="F86" s="217"/>
      <c r="G86" s="218"/>
      <c r="H86" s="317"/>
      <c r="I86" s="419"/>
    </row>
    <row r="87" spans="1:9" ht="16.2" customHeight="1">
      <c r="A87" s="442">
        <v>31</v>
      </c>
      <c r="B87" s="418" t="s">
        <v>350</v>
      </c>
      <c r="C87" s="405" t="s">
        <v>47</v>
      </c>
      <c r="D87" s="406">
        <f>40.77+13.58</f>
        <v>54.35</v>
      </c>
      <c r="E87" s="217"/>
      <c r="F87" s="217"/>
      <c r="G87" s="218"/>
      <c r="H87" s="317"/>
      <c r="I87" s="419"/>
    </row>
    <row r="88" spans="1:9" ht="16.2" customHeight="1">
      <c r="A88" s="443"/>
      <c r="B88" s="224" t="s">
        <v>351</v>
      </c>
      <c r="C88" s="227" t="s">
        <v>87</v>
      </c>
      <c r="D88" s="217">
        <f>D87*1.02</f>
        <v>55.437000000000005</v>
      </c>
      <c r="E88" s="217"/>
      <c r="F88" s="217"/>
      <c r="G88" s="218"/>
      <c r="H88" s="317"/>
      <c r="I88" s="419"/>
    </row>
    <row r="89" spans="1:9" ht="16.2" customHeight="1">
      <c r="A89" s="443"/>
      <c r="B89" s="224" t="s">
        <v>348</v>
      </c>
      <c r="C89" s="227" t="s">
        <v>44</v>
      </c>
      <c r="D89" s="217">
        <f>D87*0.2</f>
        <v>10.870000000000001</v>
      </c>
      <c r="E89" s="217"/>
      <c r="F89" s="217"/>
      <c r="G89" s="218"/>
      <c r="H89" s="317"/>
      <c r="I89" s="419"/>
    </row>
    <row r="90" spans="1:9" ht="16.2" customHeight="1">
      <c r="A90" s="444"/>
      <c r="B90" s="224" t="s">
        <v>349</v>
      </c>
      <c r="C90" s="227" t="s">
        <v>44</v>
      </c>
      <c r="D90" s="217">
        <f>D87*0.2</f>
        <v>10.870000000000001</v>
      </c>
      <c r="E90" s="217"/>
      <c r="F90" s="217"/>
      <c r="G90" s="218"/>
      <c r="H90" s="317"/>
      <c r="I90" s="419"/>
    </row>
    <row r="91" spans="1:9" ht="27.6">
      <c r="A91" s="442">
        <v>32</v>
      </c>
      <c r="B91" s="418" t="s">
        <v>352</v>
      </c>
      <c r="C91" s="405" t="s">
        <v>47</v>
      </c>
      <c r="D91" s="406">
        <f>177.72+230.44+104.34</f>
        <v>512.5</v>
      </c>
      <c r="E91" s="217"/>
      <c r="F91" s="217"/>
      <c r="G91" s="218"/>
      <c r="H91" s="317"/>
      <c r="I91" s="419"/>
    </row>
    <row r="92" spans="1:9" ht="16.2">
      <c r="A92" s="444"/>
      <c r="B92" s="224" t="s">
        <v>353</v>
      </c>
      <c r="C92" s="227" t="s">
        <v>44</v>
      </c>
      <c r="D92" s="217">
        <f>D91*1.8</f>
        <v>922.5</v>
      </c>
      <c r="E92" s="217"/>
      <c r="F92" s="217"/>
      <c r="G92" s="218"/>
      <c r="H92" s="317"/>
      <c r="I92" s="419"/>
    </row>
    <row r="93" spans="1:9" ht="16.2">
      <c r="A93" s="442">
        <v>33</v>
      </c>
      <c r="B93" s="418" t="s">
        <v>354</v>
      </c>
      <c r="C93" s="405" t="s">
        <v>47</v>
      </c>
      <c r="D93" s="406">
        <f>D91</f>
        <v>512.5</v>
      </c>
      <c r="E93" s="217"/>
      <c r="F93" s="217"/>
      <c r="G93" s="218"/>
      <c r="H93" s="317"/>
      <c r="I93" s="419"/>
    </row>
    <row r="94" spans="1:9" ht="16.2">
      <c r="A94" s="443"/>
      <c r="B94" s="224" t="s">
        <v>355</v>
      </c>
      <c r="C94" s="227" t="s">
        <v>87</v>
      </c>
      <c r="D94" s="217">
        <f>D93*1.02</f>
        <v>522.75</v>
      </c>
      <c r="E94" s="217"/>
      <c r="F94" s="217"/>
      <c r="G94" s="218"/>
      <c r="H94" s="317"/>
      <c r="I94" s="419"/>
    </row>
    <row r="95" spans="1:9" ht="16.2">
      <c r="A95" s="444"/>
      <c r="B95" s="224" t="s">
        <v>443</v>
      </c>
      <c r="C95" s="227" t="s">
        <v>8</v>
      </c>
      <c r="D95" s="217">
        <f>180.99+73.86</f>
        <v>254.85000000000002</v>
      </c>
      <c r="E95" s="217"/>
      <c r="F95" s="217"/>
      <c r="G95" s="218"/>
      <c r="H95" s="317"/>
      <c r="I95" s="419"/>
    </row>
    <row r="96" spans="1:9" ht="16.2">
      <c r="A96" s="442">
        <v>34</v>
      </c>
      <c r="B96" s="418" t="s">
        <v>356</v>
      </c>
      <c r="C96" s="405" t="s">
        <v>47</v>
      </c>
      <c r="D96" s="406">
        <v>13.95</v>
      </c>
      <c r="E96" s="217"/>
      <c r="F96" s="217"/>
      <c r="G96" s="218"/>
      <c r="H96" s="317"/>
      <c r="I96" s="419"/>
    </row>
    <row r="97" spans="1:9" ht="16.2">
      <c r="A97" s="444"/>
      <c r="B97" s="224" t="s">
        <v>357</v>
      </c>
      <c r="C97" s="227" t="s">
        <v>87</v>
      </c>
      <c r="D97" s="217">
        <f>D96*1.02</f>
        <v>14.228999999999999</v>
      </c>
      <c r="E97" s="217"/>
      <c r="F97" s="217"/>
      <c r="G97" s="218"/>
      <c r="H97" s="317"/>
      <c r="I97" s="419"/>
    </row>
    <row r="98" spans="1:9" ht="16.2" customHeight="1">
      <c r="A98" s="442">
        <v>35</v>
      </c>
      <c r="B98" s="418" t="s">
        <v>358</v>
      </c>
      <c r="C98" s="405" t="s">
        <v>47</v>
      </c>
      <c r="D98" s="406">
        <f>293.85+90.56</f>
        <v>384.41</v>
      </c>
      <c r="E98" s="217"/>
      <c r="F98" s="217"/>
      <c r="G98" s="218"/>
      <c r="H98" s="317"/>
      <c r="I98" s="419"/>
    </row>
    <row r="99" spans="1:9" ht="16.2" customHeight="1">
      <c r="A99" s="443"/>
      <c r="B99" s="224" t="s">
        <v>359</v>
      </c>
      <c r="C99" s="227" t="s">
        <v>87</v>
      </c>
      <c r="D99" s="217">
        <f>D98*1.02</f>
        <v>392.09820000000002</v>
      </c>
      <c r="E99" s="217"/>
      <c r="F99" s="217"/>
      <c r="G99" s="218"/>
      <c r="H99" s="317"/>
      <c r="I99" s="419"/>
    </row>
    <row r="100" spans="1:9" ht="16.2" customHeight="1">
      <c r="A100" s="443"/>
      <c r="B100" s="224" t="s">
        <v>360</v>
      </c>
      <c r="C100" s="227" t="s">
        <v>87</v>
      </c>
      <c r="D100" s="217">
        <f>D98*1.02</f>
        <v>392.09820000000002</v>
      </c>
      <c r="E100" s="217"/>
      <c r="F100" s="217"/>
      <c r="G100" s="218"/>
      <c r="H100" s="317"/>
      <c r="I100" s="419"/>
    </row>
    <row r="101" spans="1:9" ht="16.2" customHeight="1">
      <c r="A101" s="444"/>
      <c r="B101" s="224" t="s">
        <v>361</v>
      </c>
      <c r="C101" s="227" t="s">
        <v>87</v>
      </c>
      <c r="D101" s="217">
        <f>D98*1.03</f>
        <v>395.94230000000005</v>
      </c>
      <c r="E101" s="217"/>
      <c r="F101" s="217"/>
      <c r="G101" s="218"/>
      <c r="H101" s="317"/>
      <c r="I101" s="419"/>
    </row>
    <row r="102" spans="1:9" ht="16.2" customHeight="1">
      <c r="A102" s="442">
        <v>36</v>
      </c>
      <c r="B102" s="418" t="s">
        <v>367</v>
      </c>
      <c r="C102" s="405" t="s">
        <v>363</v>
      </c>
      <c r="D102" s="406">
        <v>300.64999999999998</v>
      </c>
      <c r="E102" s="217"/>
      <c r="F102" s="217"/>
      <c r="G102" s="218"/>
      <c r="H102" s="317"/>
      <c r="I102" s="419"/>
    </row>
    <row r="103" spans="1:9" ht="16.2" customHeight="1">
      <c r="A103" s="443"/>
      <c r="B103" s="224" t="s">
        <v>362</v>
      </c>
      <c r="C103" s="227" t="s">
        <v>363</v>
      </c>
      <c r="D103" s="217">
        <f>D102*1.1</f>
        <v>330.71499999999997</v>
      </c>
      <c r="E103" s="217"/>
      <c r="F103" s="217"/>
      <c r="G103" s="218"/>
      <c r="H103" s="317"/>
      <c r="I103" s="419"/>
    </row>
    <row r="104" spans="1:9" ht="16.2" customHeight="1">
      <c r="A104" s="443"/>
      <c r="B104" s="224" t="s">
        <v>364</v>
      </c>
      <c r="C104" s="227" t="s">
        <v>44</v>
      </c>
      <c r="D104" s="217">
        <f>D102*0.02</f>
        <v>6.0129999999999999</v>
      </c>
      <c r="E104" s="217"/>
      <c r="F104" s="217"/>
      <c r="G104" s="218"/>
      <c r="H104" s="317"/>
      <c r="I104" s="419"/>
    </row>
    <row r="105" spans="1:9" ht="16.2" customHeight="1">
      <c r="A105" s="444"/>
      <c r="B105" s="224" t="s">
        <v>365</v>
      </c>
      <c r="C105" s="227" t="s">
        <v>5</v>
      </c>
      <c r="D105" s="217">
        <v>28</v>
      </c>
      <c r="E105" s="217"/>
      <c r="F105" s="217"/>
      <c r="G105" s="218"/>
      <c r="H105" s="317"/>
      <c r="I105" s="419"/>
    </row>
    <row r="106" spans="1:9" ht="16.2" customHeight="1">
      <c r="A106" s="442">
        <v>37</v>
      </c>
      <c r="B106" s="418" t="s">
        <v>366</v>
      </c>
      <c r="C106" s="405" t="s">
        <v>363</v>
      </c>
      <c r="D106" s="406">
        <v>175.79</v>
      </c>
      <c r="E106" s="217"/>
      <c r="F106" s="217"/>
      <c r="G106" s="218"/>
      <c r="H106" s="317"/>
      <c r="I106" s="419"/>
    </row>
    <row r="107" spans="1:9" ht="16.2" customHeight="1">
      <c r="A107" s="443"/>
      <c r="B107" s="224" t="s">
        <v>351</v>
      </c>
      <c r="C107" s="227" t="s">
        <v>87</v>
      </c>
      <c r="D107" s="217">
        <f>D106/10</f>
        <v>17.579000000000001</v>
      </c>
      <c r="E107" s="217"/>
      <c r="F107" s="217"/>
      <c r="G107" s="218"/>
      <c r="H107" s="317"/>
      <c r="I107" s="419"/>
    </row>
    <row r="108" spans="1:9" ht="16.2" customHeight="1">
      <c r="A108" s="443"/>
      <c r="B108" s="224" t="s">
        <v>348</v>
      </c>
      <c r="C108" s="227" t="s">
        <v>44</v>
      </c>
      <c r="D108" s="217">
        <f>D107*0.2</f>
        <v>3.5158000000000005</v>
      </c>
      <c r="E108" s="217"/>
      <c r="F108" s="217"/>
      <c r="G108" s="218"/>
      <c r="H108" s="317"/>
      <c r="I108" s="419"/>
    </row>
    <row r="109" spans="1:9" ht="16.2" customHeight="1">
      <c r="A109" s="444"/>
      <c r="B109" s="224" t="s">
        <v>349</v>
      </c>
      <c r="C109" s="227" t="s">
        <v>44</v>
      </c>
      <c r="D109" s="217">
        <f>D107*0.2</f>
        <v>3.5158000000000005</v>
      </c>
      <c r="E109" s="217"/>
      <c r="F109" s="217"/>
      <c r="G109" s="218"/>
      <c r="H109" s="317"/>
      <c r="I109" s="419"/>
    </row>
    <row r="110" spans="1:9" ht="16.2" customHeight="1">
      <c r="A110" s="442">
        <v>38</v>
      </c>
      <c r="B110" s="418" t="s">
        <v>368</v>
      </c>
      <c r="C110" s="405" t="s">
        <v>363</v>
      </c>
      <c r="D110" s="406">
        <v>189.79</v>
      </c>
      <c r="E110" s="217"/>
      <c r="F110" s="217"/>
      <c r="G110" s="218"/>
      <c r="H110" s="317"/>
      <c r="I110" s="419"/>
    </row>
    <row r="111" spans="1:9" ht="16.2" customHeight="1">
      <c r="A111" s="443"/>
      <c r="B111" s="224" t="s">
        <v>369</v>
      </c>
      <c r="C111" s="227" t="s">
        <v>87</v>
      </c>
      <c r="D111" s="217">
        <f>D110/10</f>
        <v>18.978999999999999</v>
      </c>
      <c r="E111" s="217"/>
      <c r="F111" s="217"/>
      <c r="G111" s="218"/>
      <c r="H111" s="317"/>
      <c r="I111" s="419"/>
    </row>
    <row r="112" spans="1:9" ht="16.2" customHeight="1">
      <c r="A112" s="443"/>
      <c r="B112" s="224" t="s">
        <v>348</v>
      </c>
      <c r="C112" s="227" t="s">
        <v>44</v>
      </c>
      <c r="D112" s="217">
        <f>D111*0.2</f>
        <v>3.7957999999999998</v>
      </c>
      <c r="E112" s="217"/>
      <c r="F112" s="217"/>
      <c r="G112" s="218"/>
      <c r="H112" s="317"/>
      <c r="I112" s="419"/>
    </row>
    <row r="113" spans="1:12" ht="16.2" customHeight="1">
      <c r="A113" s="444"/>
      <c r="B113" s="224" t="s">
        <v>349</v>
      </c>
      <c r="C113" s="227" t="s">
        <v>44</v>
      </c>
      <c r="D113" s="217">
        <f>D111*0.2</f>
        <v>3.7957999999999998</v>
      </c>
      <c r="E113" s="217"/>
      <c r="F113" s="217"/>
      <c r="G113" s="218"/>
      <c r="H113" s="317"/>
      <c r="I113" s="419"/>
    </row>
    <row r="114" spans="1:12" ht="41.25" customHeight="1">
      <c r="A114" s="216"/>
      <c r="B114" s="417" t="s">
        <v>370</v>
      </c>
      <c r="C114" s="227"/>
      <c r="D114" s="217"/>
      <c r="E114" s="217"/>
      <c r="F114" s="217"/>
      <c r="G114" s="218"/>
      <c r="H114" s="317"/>
      <c r="I114" s="419"/>
    </row>
    <row r="115" spans="1:12" ht="22.2" customHeight="1">
      <c r="A115" s="442">
        <v>39</v>
      </c>
      <c r="B115" s="418" t="s">
        <v>371</v>
      </c>
      <c r="C115" s="405" t="s">
        <v>47</v>
      </c>
      <c r="D115" s="406">
        <f>16.3+6</f>
        <v>22.3</v>
      </c>
      <c r="E115" s="217"/>
      <c r="F115" s="217"/>
      <c r="G115" s="218"/>
      <c r="H115" s="317"/>
      <c r="I115" s="419"/>
    </row>
    <row r="116" spans="1:12" ht="16.2" customHeight="1">
      <c r="A116" s="443"/>
      <c r="B116" s="224" t="s">
        <v>351</v>
      </c>
      <c r="C116" s="227" t="s">
        <v>87</v>
      </c>
      <c r="D116" s="217">
        <f>D115*1.02</f>
        <v>22.746000000000002</v>
      </c>
      <c r="E116" s="217"/>
      <c r="F116" s="217"/>
      <c r="G116" s="218"/>
      <c r="H116" s="317"/>
      <c r="I116" s="419"/>
    </row>
    <row r="117" spans="1:12" ht="16.2" customHeight="1">
      <c r="A117" s="443"/>
      <c r="B117" s="224" t="s">
        <v>348</v>
      </c>
      <c r="C117" s="227" t="s">
        <v>44</v>
      </c>
      <c r="D117" s="217">
        <f>D115*0.2</f>
        <v>4.46</v>
      </c>
      <c r="E117" s="217"/>
      <c r="F117" s="217"/>
      <c r="G117" s="218"/>
      <c r="H117" s="317"/>
      <c r="I117" s="419"/>
    </row>
    <row r="118" spans="1:12" ht="16.2" customHeight="1">
      <c r="A118" s="444"/>
      <c r="B118" s="224" t="s">
        <v>349</v>
      </c>
      <c r="C118" s="227" t="s">
        <v>44</v>
      </c>
      <c r="D118" s="217">
        <f>D115*0.2</f>
        <v>4.46</v>
      </c>
      <c r="E118" s="217"/>
      <c r="F118" s="217"/>
      <c r="G118" s="218"/>
      <c r="H118" s="317"/>
      <c r="I118" s="419"/>
    </row>
    <row r="119" spans="1:12" ht="24.6" customHeight="1">
      <c r="A119" s="442">
        <v>40</v>
      </c>
      <c r="B119" s="418" t="s">
        <v>372</v>
      </c>
      <c r="C119" s="405" t="s">
        <v>47</v>
      </c>
      <c r="D119" s="406">
        <f>206.96+65.36</f>
        <v>272.32</v>
      </c>
      <c r="E119" s="217"/>
      <c r="F119" s="217"/>
      <c r="G119" s="218"/>
      <c r="H119" s="317"/>
      <c r="I119" s="419"/>
    </row>
    <row r="120" spans="1:12" ht="16.2" customHeight="1">
      <c r="A120" s="443"/>
      <c r="B120" s="224" t="s">
        <v>351</v>
      </c>
      <c r="C120" s="227" t="s">
        <v>87</v>
      </c>
      <c r="D120" s="217">
        <f>D119*1.02</f>
        <v>277.76639999999998</v>
      </c>
      <c r="E120" s="217"/>
      <c r="F120" s="217"/>
      <c r="G120" s="218"/>
      <c r="H120" s="317"/>
      <c r="I120" s="419"/>
    </row>
    <row r="121" spans="1:12" ht="16.2" customHeight="1">
      <c r="A121" s="443"/>
      <c r="B121" s="224" t="s">
        <v>348</v>
      </c>
      <c r="C121" s="227" t="s">
        <v>44</v>
      </c>
      <c r="D121" s="217">
        <f>D119*0.2</f>
        <v>54.463999999999999</v>
      </c>
      <c r="E121" s="217"/>
      <c r="F121" s="217"/>
      <c r="G121" s="218"/>
      <c r="H121" s="317"/>
      <c r="I121" s="419"/>
    </row>
    <row r="122" spans="1:12" ht="16.2" customHeight="1">
      <c r="A122" s="444"/>
      <c r="B122" s="224" t="s">
        <v>349</v>
      </c>
      <c r="C122" s="227" t="s">
        <v>44</v>
      </c>
      <c r="D122" s="217">
        <f>D119*0.2</f>
        <v>54.463999999999999</v>
      </c>
      <c r="E122" s="217"/>
      <c r="F122" s="217"/>
      <c r="G122" s="218"/>
      <c r="H122" s="317"/>
      <c r="I122" s="419"/>
    </row>
    <row r="123" spans="1:12" ht="30">
      <c r="A123" s="442">
        <v>41</v>
      </c>
      <c r="B123" s="404" t="s">
        <v>377</v>
      </c>
      <c r="C123" s="405" t="s">
        <v>47</v>
      </c>
      <c r="D123" s="406">
        <v>97.9</v>
      </c>
      <c r="E123" s="217"/>
      <c r="F123" s="217"/>
      <c r="G123" s="218"/>
      <c r="H123" s="317"/>
      <c r="I123" s="419"/>
      <c r="K123">
        <f>20/12.5</f>
        <v>1.6</v>
      </c>
      <c r="L123">
        <f>D124*1.6</f>
        <v>1958</v>
      </c>
    </row>
    <row r="124" spans="1:12" ht="16.2" customHeight="1">
      <c r="A124" s="443"/>
      <c r="B124" s="403" t="s">
        <v>378</v>
      </c>
      <c r="C124" s="227" t="s">
        <v>7</v>
      </c>
      <c r="D124" s="217">
        <f>D123*12.5</f>
        <v>1223.75</v>
      </c>
      <c r="E124" s="217"/>
      <c r="F124" s="217"/>
      <c r="G124" s="218"/>
      <c r="H124" s="317"/>
      <c r="I124" s="419"/>
    </row>
    <row r="125" spans="1:12" ht="16.2" customHeight="1">
      <c r="A125" s="444"/>
      <c r="B125" s="403" t="s">
        <v>379</v>
      </c>
      <c r="C125" s="227" t="s">
        <v>380</v>
      </c>
      <c r="D125" s="217">
        <f>D123*0.005</f>
        <v>0.48950000000000005</v>
      </c>
      <c r="E125" s="217"/>
      <c r="F125" s="217"/>
      <c r="G125" s="218"/>
      <c r="H125" s="317"/>
      <c r="I125" s="419"/>
    </row>
    <row r="126" spans="1:12" ht="30">
      <c r="A126" s="442">
        <v>42</v>
      </c>
      <c r="B126" s="404" t="s">
        <v>381</v>
      </c>
      <c r="C126" s="405" t="s">
        <v>47</v>
      </c>
      <c r="D126" s="406">
        <v>562.20000000000005</v>
      </c>
      <c r="E126" s="217"/>
      <c r="F126" s="217"/>
      <c r="G126" s="218"/>
      <c r="H126" s="317"/>
      <c r="I126" s="419"/>
    </row>
    <row r="127" spans="1:12" ht="16.2">
      <c r="A127" s="443"/>
      <c r="B127" s="403" t="s">
        <v>384</v>
      </c>
      <c r="C127" s="227" t="s">
        <v>87</v>
      </c>
      <c r="D127" s="217">
        <f>D126*1.03</f>
        <v>579.06600000000003</v>
      </c>
      <c r="E127" s="217"/>
      <c r="F127" s="217"/>
      <c r="G127" s="218"/>
      <c r="H127" s="317"/>
      <c r="I127" s="419"/>
    </row>
    <row r="128" spans="1:12" ht="16.2">
      <c r="A128" s="443"/>
      <c r="B128" s="403" t="s">
        <v>382</v>
      </c>
      <c r="C128" s="227" t="s">
        <v>87</v>
      </c>
      <c r="D128" s="217">
        <f>D126*2</f>
        <v>1124.4000000000001</v>
      </c>
      <c r="E128" s="217"/>
      <c r="F128" s="217"/>
      <c r="G128" s="218"/>
      <c r="H128" s="317"/>
      <c r="I128" s="419"/>
    </row>
    <row r="129" spans="1:9" ht="16.2">
      <c r="A129" s="443"/>
      <c r="B129" s="134" t="s">
        <v>50</v>
      </c>
      <c r="C129" s="135" t="s">
        <v>8</v>
      </c>
      <c r="D129" s="217">
        <f>D128*2</f>
        <v>2248.8000000000002</v>
      </c>
      <c r="E129" s="217"/>
      <c r="F129" s="217"/>
      <c r="G129" s="218"/>
      <c r="H129" s="317"/>
      <c r="I129" s="419"/>
    </row>
    <row r="130" spans="1:9" ht="16.2">
      <c r="A130" s="443"/>
      <c r="B130" s="134" t="s">
        <v>51</v>
      </c>
      <c r="C130" s="135" t="s">
        <v>8</v>
      </c>
      <c r="D130" s="217">
        <f>D128*0.8</f>
        <v>899.5200000000001</v>
      </c>
      <c r="E130" s="217"/>
      <c r="F130" s="217"/>
      <c r="G130" s="218"/>
      <c r="H130" s="317"/>
      <c r="I130" s="419"/>
    </row>
    <row r="131" spans="1:9" ht="16.2">
      <c r="A131" s="443"/>
      <c r="B131" s="134" t="s">
        <v>52</v>
      </c>
      <c r="C131" s="135" t="s">
        <v>7</v>
      </c>
      <c r="D131" s="217">
        <f>D128*1.32</f>
        <v>1484.2080000000001</v>
      </c>
      <c r="E131" s="217"/>
      <c r="F131" s="217"/>
      <c r="G131" s="218"/>
      <c r="H131" s="317"/>
      <c r="I131" s="419"/>
    </row>
    <row r="132" spans="1:9" ht="16.2">
      <c r="A132" s="443"/>
      <c r="B132" s="134" t="s">
        <v>53</v>
      </c>
      <c r="C132" s="135" t="s">
        <v>7</v>
      </c>
      <c r="D132" s="217">
        <f>D126*30</f>
        <v>16866</v>
      </c>
      <c r="E132" s="217"/>
      <c r="F132" s="217"/>
      <c r="G132" s="218"/>
      <c r="H132" s="317"/>
      <c r="I132" s="419"/>
    </row>
    <row r="133" spans="1:9" ht="16.2">
      <c r="A133" s="444"/>
      <c r="B133" s="134" t="s">
        <v>383</v>
      </c>
      <c r="C133" s="135" t="s">
        <v>7</v>
      </c>
      <c r="D133" s="217">
        <f>D126*0.2</f>
        <v>112.44000000000001</v>
      </c>
      <c r="E133" s="217"/>
      <c r="F133" s="217"/>
      <c r="G133" s="218"/>
      <c r="H133" s="317"/>
      <c r="I133" s="419"/>
    </row>
    <row r="134" spans="1:9" ht="30">
      <c r="A134" s="442">
        <v>43</v>
      </c>
      <c r="B134" s="404" t="s">
        <v>385</v>
      </c>
      <c r="C134" s="405" t="s">
        <v>47</v>
      </c>
      <c r="D134" s="406">
        <v>649.79999999999995</v>
      </c>
      <c r="E134" s="217"/>
      <c r="F134" s="217"/>
      <c r="G134" s="218"/>
      <c r="H134" s="317"/>
      <c r="I134" s="419"/>
    </row>
    <row r="135" spans="1:9" ht="16.2">
      <c r="A135" s="443"/>
      <c r="B135" s="403" t="s">
        <v>384</v>
      </c>
      <c r="C135" s="227" t="s">
        <v>87</v>
      </c>
      <c r="D135" s="217">
        <f>D134*1.03</f>
        <v>669.29399999999998</v>
      </c>
      <c r="E135" s="217"/>
      <c r="F135" s="217"/>
      <c r="G135" s="218"/>
      <c r="H135" s="317"/>
      <c r="I135" s="419"/>
    </row>
    <row r="136" spans="1:9" ht="16.2">
      <c r="A136" s="443"/>
      <c r="B136" s="403" t="s">
        <v>386</v>
      </c>
      <c r="C136" s="227" t="s">
        <v>87</v>
      </c>
      <c r="D136" s="217">
        <f>D134*2</f>
        <v>1299.5999999999999</v>
      </c>
      <c r="E136" s="217"/>
      <c r="F136" s="217"/>
      <c r="G136" s="218"/>
      <c r="H136" s="317"/>
      <c r="I136" s="419"/>
    </row>
    <row r="137" spans="1:9" ht="16.2">
      <c r="A137" s="443"/>
      <c r="B137" s="134" t="s">
        <v>50</v>
      </c>
      <c r="C137" s="135" t="s">
        <v>8</v>
      </c>
      <c r="D137" s="217">
        <f>D136*2</f>
        <v>2599.1999999999998</v>
      </c>
      <c r="E137" s="217"/>
      <c r="F137" s="217"/>
      <c r="G137" s="218"/>
      <c r="H137" s="317"/>
      <c r="I137" s="419"/>
    </row>
    <row r="138" spans="1:9" ht="16.2">
      <c r="A138" s="443"/>
      <c r="B138" s="134" t="s">
        <v>51</v>
      </c>
      <c r="C138" s="135" t="s">
        <v>8</v>
      </c>
      <c r="D138" s="217">
        <f>D136*0.8</f>
        <v>1039.68</v>
      </c>
      <c r="E138" s="217"/>
      <c r="F138" s="217"/>
      <c r="G138" s="218"/>
      <c r="H138" s="317"/>
      <c r="I138" s="419"/>
    </row>
    <row r="139" spans="1:9" ht="16.2">
      <c r="A139" s="443"/>
      <c r="B139" s="134" t="s">
        <v>52</v>
      </c>
      <c r="C139" s="135" t="s">
        <v>7</v>
      </c>
      <c r="D139" s="217">
        <f>D136*1.32</f>
        <v>1715.472</v>
      </c>
      <c r="E139" s="217"/>
      <c r="F139" s="217"/>
      <c r="G139" s="218"/>
      <c r="H139" s="317"/>
      <c r="I139" s="419"/>
    </row>
    <row r="140" spans="1:9" ht="16.2">
      <c r="A140" s="443"/>
      <c r="B140" s="134" t="s">
        <v>53</v>
      </c>
      <c r="C140" s="135" t="s">
        <v>7</v>
      </c>
      <c r="D140" s="217">
        <f>D134*30</f>
        <v>19494</v>
      </c>
      <c r="E140" s="217"/>
      <c r="F140" s="217"/>
      <c r="G140" s="218"/>
      <c r="H140" s="317"/>
      <c r="I140" s="419"/>
    </row>
    <row r="141" spans="1:9" ht="16.2">
      <c r="A141" s="444"/>
      <c r="B141" s="134" t="s">
        <v>383</v>
      </c>
      <c r="C141" s="135" t="s">
        <v>7</v>
      </c>
      <c r="D141" s="217">
        <f>D134*0.2</f>
        <v>129.96</v>
      </c>
      <c r="E141" s="217"/>
      <c r="F141" s="217"/>
      <c r="G141" s="218"/>
      <c r="H141" s="317"/>
      <c r="I141" s="419"/>
    </row>
    <row r="142" spans="1:9" ht="45">
      <c r="A142" s="442">
        <v>44</v>
      </c>
      <c r="B142" s="404" t="s">
        <v>387</v>
      </c>
      <c r="C142" s="405" t="s">
        <v>47</v>
      </c>
      <c r="D142" s="406">
        <v>127.4</v>
      </c>
      <c r="E142" s="217"/>
      <c r="F142" s="217"/>
      <c r="G142" s="218"/>
      <c r="H142" s="317"/>
      <c r="I142" s="419"/>
    </row>
    <row r="143" spans="1:9" ht="16.2">
      <c r="A143" s="443"/>
      <c r="B143" s="403" t="s">
        <v>384</v>
      </c>
      <c r="C143" s="227" t="s">
        <v>87</v>
      </c>
      <c r="D143" s="217">
        <f>D142*1.03</f>
        <v>131.22200000000001</v>
      </c>
      <c r="E143" s="217"/>
      <c r="F143" s="217"/>
      <c r="G143" s="218"/>
      <c r="H143" s="317"/>
      <c r="I143" s="419"/>
    </row>
    <row r="144" spans="1:9" ht="16.2">
      <c r="A144" s="443"/>
      <c r="B144" s="403" t="s">
        <v>388</v>
      </c>
      <c r="C144" s="227" t="s">
        <v>87</v>
      </c>
      <c r="D144" s="217">
        <f>D142*2</f>
        <v>254.8</v>
      </c>
      <c r="E144" s="217"/>
      <c r="F144" s="217"/>
      <c r="G144" s="218"/>
      <c r="H144" s="317"/>
      <c r="I144" s="419"/>
    </row>
    <row r="145" spans="1:9" ht="16.2">
      <c r="A145" s="443"/>
      <c r="B145" s="134" t="s">
        <v>50</v>
      </c>
      <c r="C145" s="135" t="s">
        <v>8</v>
      </c>
      <c r="D145" s="217">
        <f>D144*2</f>
        <v>509.6</v>
      </c>
      <c r="E145" s="217"/>
      <c r="F145" s="217"/>
      <c r="G145" s="218"/>
      <c r="H145" s="317"/>
      <c r="I145" s="419"/>
    </row>
    <row r="146" spans="1:9" ht="16.2">
      <c r="A146" s="443"/>
      <c r="B146" s="134" t="s">
        <v>51</v>
      </c>
      <c r="C146" s="135" t="s">
        <v>8</v>
      </c>
      <c r="D146" s="217">
        <f>D144*0.8</f>
        <v>203.84000000000003</v>
      </c>
      <c r="E146" s="217"/>
      <c r="F146" s="217"/>
      <c r="G146" s="218"/>
      <c r="H146" s="317"/>
      <c r="I146" s="419"/>
    </row>
    <row r="147" spans="1:9" ht="16.2">
      <c r="A147" s="443"/>
      <c r="B147" s="134" t="s">
        <v>52</v>
      </c>
      <c r="C147" s="135" t="s">
        <v>7</v>
      </c>
      <c r="D147" s="217">
        <f>D144*1.32</f>
        <v>336.33600000000001</v>
      </c>
      <c r="E147" s="217"/>
      <c r="F147" s="217"/>
      <c r="G147" s="218"/>
      <c r="H147" s="317"/>
      <c r="I147" s="419"/>
    </row>
    <row r="148" spans="1:9" ht="16.2">
      <c r="A148" s="443"/>
      <c r="B148" s="134" t="s">
        <v>53</v>
      </c>
      <c r="C148" s="135" t="s">
        <v>7</v>
      </c>
      <c r="D148" s="217">
        <f>D142*30</f>
        <v>3822</v>
      </c>
      <c r="E148" s="217"/>
      <c r="F148" s="217"/>
      <c r="G148" s="218"/>
      <c r="H148" s="317"/>
      <c r="I148" s="419"/>
    </row>
    <row r="149" spans="1:9" ht="16.2">
      <c r="A149" s="444"/>
      <c r="B149" s="134" t="s">
        <v>383</v>
      </c>
      <c r="C149" s="135" t="s">
        <v>7</v>
      </c>
      <c r="D149" s="217">
        <f>D142*0.2</f>
        <v>25.480000000000004</v>
      </c>
      <c r="E149" s="217"/>
      <c r="F149" s="217"/>
      <c r="G149" s="218"/>
      <c r="H149" s="317"/>
      <c r="I149" s="419"/>
    </row>
    <row r="150" spans="1:9" ht="45">
      <c r="A150" s="442">
        <v>45</v>
      </c>
      <c r="B150" s="404" t="s">
        <v>390</v>
      </c>
      <c r="C150" s="405" t="s">
        <v>47</v>
      </c>
      <c r="D150" s="406">
        <v>90.5</v>
      </c>
      <c r="E150" s="217"/>
      <c r="F150" s="217"/>
      <c r="G150" s="218"/>
      <c r="H150" s="317"/>
      <c r="I150" s="419"/>
    </row>
    <row r="151" spans="1:9" ht="16.2">
      <c r="A151" s="443"/>
      <c r="B151" s="403" t="s">
        <v>389</v>
      </c>
      <c r="C151" s="227" t="s">
        <v>87</v>
      </c>
      <c r="D151" s="217">
        <f>D150*1.03</f>
        <v>93.215000000000003</v>
      </c>
      <c r="E151" s="217"/>
      <c r="F151" s="217"/>
      <c r="G151" s="218"/>
      <c r="H151" s="317"/>
      <c r="I151" s="419"/>
    </row>
    <row r="152" spans="1:9" ht="16.2">
      <c r="A152" s="443"/>
      <c r="B152" s="403" t="s">
        <v>388</v>
      </c>
      <c r="C152" s="227" t="s">
        <v>87</v>
      </c>
      <c r="D152" s="217">
        <f>D150*2</f>
        <v>181</v>
      </c>
      <c r="E152" s="217"/>
      <c r="F152" s="217"/>
      <c r="G152" s="218"/>
      <c r="H152" s="317"/>
      <c r="I152" s="419"/>
    </row>
    <row r="153" spans="1:9" ht="16.2">
      <c r="A153" s="443"/>
      <c r="B153" s="134" t="s">
        <v>50</v>
      </c>
      <c r="C153" s="135" t="s">
        <v>8</v>
      </c>
      <c r="D153" s="217">
        <f>D152*2</f>
        <v>362</v>
      </c>
      <c r="E153" s="217"/>
      <c r="F153" s="217"/>
      <c r="G153" s="218"/>
      <c r="H153" s="317"/>
      <c r="I153" s="419"/>
    </row>
    <row r="154" spans="1:9" ht="16.2">
      <c r="A154" s="443"/>
      <c r="B154" s="134" t="s">
        <v>51</v>
      </c>
      <c r="C154" s="135" t="s">
        <v>8</v>
      </c>
      <c r="D154" s="217">
        <f>D152*0.8</f>
        <v>144.80000000000001</v>
      </c>
      <c r="E154" s="217"/>
      <c r="F154" s="217"/>
      <c r="G154" s="218"/>
      <c r="H154" s="317"/>
      <c r="I154" s="419"/>
    </row>
    <row r="155" spans="1:9" ht="16.2">
      <c r="A155" s="443"/>
      <c r="B155" s="134" t="s">
        <v>52</v>
      </c>
      <c r="C155" s="135" t="s">
        <v>7</v>
      </c>
      <c r="D155" s="217">
        <f>D152*1.32</f>
        <v>238.92000000000002</v>
      </c>
      <c r="E155" s="217"/>
      <c r="F155" s="217"/>
      <c r="G155" s="218"/>
      <c r="H155" s="317"/>
      <c r="I155" s="419"/>
    </row>
    <row r="156" spans="1:9" ht="16.2">
      <c r="A156" s="443"/>
      <c r="B156" s="134" t="s">
        <v>53</v>
      </c>
      <c r="C156" s="135" t="s">
        <v>7</v>
      </c>
      <c r="D156" s="217">
        <f>D150*30</f>
        <v>2715</v>
      </c>
      <c r="E156" s="217"/>
      <c r="F156" s="217"/>
      <c r="G156" s="218"/>
      <c r="H156" s="317"/>
      <c r="I156" s="419"/>
    </row>
    <row r="157" spans="1:9" ht="16.2">
      <c r="A157" s="444"/>
      <c r="B157" s="134" t="s">
        <v>383</v>
      </c>
      <c r="C157" s="135" t="s">
        <v>7</v>
      </c>
      <c r="D157" s="217">
        <f>D150*0.2</f>
        <v>18.100000000000001</v>
      </c>
      <c r="E157" s="217"/>
      <c r="F157" s="217"/>
      <c r="G157" s="218"/>
      <c r="H157" s="317"/>
      <c r="I157" s="419"/>
    </row>
    <row r="158" spans="1:9" ht="30">
      <c r="A158" s="442">
        <v>46</v>
      </c>
      <c r="B158" s="404" t="s">
        <v>391</v>
      </c>
      <c r="C158" s="405" t="s">
        <v>47</v>
      </c>
      <c r="D158" s="406">
        <v>238.5</v>
      </c>
      <c r="E158" s="217"/>
      <c r="F158" s="217"/>
      <c r="G158" s="218"/>
      <c r="H158" s="317"/>
      <c r="I158" s="419"/>
    </row>
    <row r="159" spans="1:9" ht="16.2">
      <c r="A159" s="443"/>
      <c r="B159" s="403" t="s">
        <v>392</v>
      </c>
      <c r="C159" s="227" t="s">
        <v>87</v>
      </c>
      <c r="D159" s="217">
        <f>D158*1.03</f>
        <v>245.655</v>
      </c>
      <c r="E159" s="217"/>
      <c r="F159" s="217"/>
      <c r="G159" s="218"/>
      <c r="H159" s="317"/>
      <c r="I159" s="419"/>
    </row>
    <row r="160" spans="1:9" ht="16.2">
      <c r="A160" s="443"/>
      <c r="B160" s="134" t="s">
        <v>50</v>
      </c>
      <c r="C160" s="135" t="s">
        <v>8</v>
      </c>
      <c r="D160" s="217">
        <f>D159*2</f>
        <v>491.31</v>
      </c>
      <c r="E160" s="217"/>
      <c r="F160" s="217"/>
      <c r="G160" s="218"/>
      <c r="H160" s="317"/>
      <c r="I160" s="419"/>
    </row>
    <row r="161" spans="1:9" ht="16.2">
      <c r="A161" s="443"/>
      <c r="B161" s="134" t="s">
        <v>51</v>
      </c>
      <c r="C161" s="135" t="s">
        <v>8</v>
      </c>
      <c r="D161" s="217">
        <f>D159*0.8</f>
        <v>196.524</v>
      </c>
      <c r="E161" s="217"/>
      <c r="F161" s="217"/>
      <c r="G161" s="218"/>
      <c r="H161" s="317"/>
      <c r="I161" s="419"/>
    </row>
    <row r="162" spans="1:9" ht="16.2">
      <c r="A162" s="443"/>
      <c r="B162" s="134" t="s">
        <v>52</v>
      </c>
      <c r="C162" s="135" t="s">
        <v>7</v>
      </c>
      <c r="D162" s="217">
        <f>D159*1.32</f>
        <v>324.26460000000003</v>
      </c>
      <c r="E162" s="217"/>
      <c r="F162" s="217"/>
      <c r="G162" s="218"/>
      <c r="H162" s="317"/>
      <c r="I162" s="419"/>
    </row>
    <row r="163" spans="1:9" ht="16.2">
      <c r="A163" s="443"/>
      <c r="B163" s="134" t="s">
        <v>53</v>
      </c>
      <c r="C163" s="135" t="s">
        <v>7</v>
      </c>
      <c r="D163" s="217">
        <f>D158*30</f>
        <v>7155</v>
      </c>
      <c r="E163" s="217"/>
      <c r="F163" s="217"/>
      <c r="G163" s="218"/>
      <c r="H163" s="317"/>
      <c r="I163" s="419"/>
    </row>
    <row r="164" spans="1:9" ht="16.2">
      <c r="A164" s="444"/>
      <c r="B164" s="134" t="s">
        <v>383</v>
      </c>
      <c r="C164" s="135" t="s">
        <v>7</v>
      </c>
      <c r="D164" s="217">
        <f>D158*0.2</f>
        <v>47.7</v>
      </c>
      <c r="E164" s="217"/>
      <c r="F164" s="217"/>
      <c r="G164" s="218"/>
      <c r="H164" s="317"/>
      <c r="I164" s="419"/>
    </row>
    <row r="165" spans="1:9" ht="45">
      <c r="A165" s="442">
        <v>47</v>
      </c>
      <c r="B165" s="404" t="s">
        <v>393</v>
      </c>
      <c r="C165" s="405" t="s">
        <v>47</v>
      </c>
      <c r="D165" s="406">
        <v>31</v>
      </c>
      <c r="E165" s="217"/>
      <c r="F165" s="217"/>
      <c r="G165" s="218"/>
      <c r="H165" s="317"/>
      <c r="I165" s="419"/>
    </row>
    <row r="166" spans="1:9" ht="16.2">
      <c r="A166" s="443"/>
      <c r="B166" s="403" t="s">
        <v>388</v>
      </c>
      <c r="C166" s="227" t="s">
        <v>87</v>
      </c>
      <c r="D166" s="217">
        <f>D165*1.03</f>
        <v>31.93</v>
      </c>
      <c r="E166" s="217"/>
      <c r="F166" s="217"/>
      <c r="G166" s="218"/>
      <c r="H166" s="317"/>
      <c r="I166" s="419"/>
    </row>
    <row r="167" spans="1:9" ht="16.2">
      <c r="A167" s="443"/>
      <c r="B167" s="134" t="s">
        <v>50</v>
      </c>
      <c r="C167" s="135" t="s">
        <v>8</v>
      </c>
      <c r="D167" s="217">
        <f>D166*2</f>
        <v>63.86</v>
      </c>
      <c r="E167" s="217"/>
      <c r="F167" s="217"/>
      <c r="G167" s="218"/>
      <c r="H167" s="317"/>
      <c r="I167" s="419"/>
    </row>
    <row r="168" spans="1:9" ht="16.2">
      <c r="A168" s="443"/>
      <c r="B168" s="134" t="s">
        <v>51</v>
      </c>
      <c r="C168" s="135" t="s">
        <v>8</v>
      </c>
      <c r="D168" s="217">
        <f>D166*0.8</f>
        <v>25.544</v>
      </c>
      <c r="E168" s="217"/>
      <c r="F168" s="217"/>
      <c r="G168" s="218"/>
      <c r="H168" s="317"/>
      <c r="I168" s="419"/>
    </row>
    <row r="169" spans="1:9" ht="16.2">
      <c r="A169" s="443"/>
      <c r="B169" s="134" t="s">
        <v>52</v>
      </c>
      <c r="C169" s="135" t="s">
        <v>7</v>
      </c>
      <c r="D169" s="217">
        <f>D166*1.32</f>
        <v>42.147600000000004</v>
      </c>
      <c r="E169" s="217"/>
      <c r="F169" s="217"/>
      <c r="G169" s="218"/>
      <c r="H169" s="317"/>
      <c r="I169" s="419"/>
    </row>
    <row r="170" spans="1:9" ht="16.2">
      <c r="A170" s="443"/>
      <c r="B170" s="134" t="s">
        <v>53</v>
      </c>
      <c r="C170" s="135" t="s">
        <v>7</v>
      </c>
      <c r="D170" s="217">
        <f>D166*30</f>
        <v>957.9</v>
      </c>
      <c r="E170" s="217"/>
      <c r="F170" s="217"/>
      <c r="G170" s="218"/>
      <c r="H170" s="317"/>
      <c r="I170" s="419"/>
    </row>
    <row r="171" spans="1:9" ht="16.2">
      <c r="A171" s="444"/>
      <c r="B171" s="134" t="s">
        <v>383</v>
      </c>
      <c r="C171" s="135" t="s">
        <v>7</v>
      </c>
      <c r="D171" s="217">
        <f>D165*0.2</f>
        <v>6.2</v>
      </c>
      <c r="E171" s="217"/>
      <c r="F171" s="217"/>
      <c r="G171" s="218"/>
      <c r="H171" s="317"/>
      <c r="I171" s="419"/>
    </row>
    <row r="172" spans="1:9" ht="45">
      <c r="A172" s="442">
        <v>48</v>
      </c>
      <c r="B172" s="404" t="s">
        <v>394</v>
      </c>
      <c r="C172" s="405" t="s">
        <v>47</v>
      </c>
      <c r="D172" s="406">
        <v>31.6</v>
      </c>
      <c r="E172" s="217"/>
      <c r="F172" s="217"/>
      <c r="G172" s="218"/>
      <c r="H172" s="317"/>
      <c r="I172" s="419"/>
    </row>
    <row r="173" spans="1:9" ht="16.2">
      <c r="A173" s="443"/>
      <c r="B173" s="403" t="s">
        <v>395</v>
      </c>
      <c r="C173" s="227" t="s">
        <v>87</v>
      </c>
      <c r="D173" s="217">
        <f>D172*1.03</f>
        <v>32.548000000000002</v>
      </c>
      <c r="E173" s="217"/>
      <c r="F173" s="217"/>
      <c r="G173" s="218"/>
      <c r="H173" s="317"/>
      <c r="I173" s="419"/>
    </row>
    <row r="174" spans="1:9" ht="16.2">
      <c r="A174" s="443"/>
      <c r="B174" s="134" t="s">
        <v>50</v>
      </c>
      <c r="C174" s="135" t="s">
        <v>8</v>
      </c>
      <c r="D174" s="217">
        <f>D172*2</f>
        <v>63.2</v>
      </c>
      <c r="E174" s="217"/>
      <c r="F174" s="217"/>
      <c r="G174" s="218"/>
      <c r="H174" s="317"/>
      <c r="I174" s="419"/>
    </row>
    <row r="175" spans="1:9" ht="16.2">
      <c r="A175" s="443"/>
      <c r="B175" s="134" t="s">
        <v>51</v>
      </c>
      <c r="C175" s="135" t="s">
        <v>8</v>
      </c>
      <c r="D175" s="217">
        <f>D172*0.8</f>
        <v>25.28</v>
      </c>
      <c r="E175" s="217"/>
      <c r="F175" s="217"/>
      <c r="G175" s="218"/>
      <c r="H175" s="317"/>
      <c r="I175" s="419"/>
    </row>
    <row r="176" spans="1:9" ht="16.2">
      <c r="A176" s="443"/>
      <c r="B176" s="134" t="s">
        <v>52</v>
      </c>
      <c r="C176" s="135" t="s">
        <v>7</v>
      </c>
      <c r="D176" s="217">
        <f>D172*1.32</f>
        <v>41.712000000000003</v>
      </c>
      <c r="E176" s="217"/>
      <c r="F176" s="217"/>
      <c r="G176" s="218"/>
      <c r="H176" s="317"/>
      <c r="I176" s="419"/>
    </row>
    <row r="177" spans="1:9" ht="16.2">
      <c r="A177" s="443"/>
      <c r="B177" s="134" t="s">
        <v>53</v>
      </c>
      <c r="C177" s="135" t="s">
        <v>7</v>
      </c>
      <c r="D177" s="217">
        <f>D172*30</f>
        <v>948</v>
      </c>
      <c r="E177" s="217"/>
      <c r="F177" s="217"/>
      <c r="G177" s="218"/>
      <c r="H177" s="317"/>
      <c r="I177" s="419"/>
    </row>
    <row r="178" spans="1:9" ht="16.2">
      <c r="A178" s="444"/>
      <c r="B178" s="134" t="s">
        <v>383</v>
      </c>
      <c r="C178" s="135" t="s">
        <v>7</v>
      </c>
      <c r="D178" s="217">
        <f>D172*0.2</f>
        <v>6.32</v>
      </c>
      <c r="E178" s="217"/>
      <c r="F178" s="217"/>
      <c r="G178" s="218"/>
      <c r="H178" s="317"/>
      <c r="I178" s="419"/>
    </row>
    <row r="179" spans="1:9" ht="30">
      <c r="A179" s="442">
        <v>49</v>
      </c>
      <c r="B179" s="404" t="s">
        <v>396</v>
      </c>
      <c r="C179" s="405" t="s">
        <v>47</v>
      </c>
      <c r="D179" s="406">
        <v>378.9</v>
      </c>
      <c r="E179" s="217"/>
      <c r="F179" s="217"/>
      <c r="G179" s="218"/>
      <c r="H179" s="317"/>
      <c r="I179" s="419"/>
    </row>
    <row r="180" spans="1:9" ht="16.2">
      <c r="A180" s="443"/>
      <c r="B180" s="403" t="s">
        <v>384</v>
      </c>
      <c r="C180" s="227" t="s">
        <v>87</v>
      </c>
      <c r="D180" s="217">
        <f>D179*1.03</f>
        <v>390.267</v>
      </c>
      <c r="E180" s="217"/>
      <c r="F180" s="217"/>
      <c r="G180" s="218"/>
      <c r="H180" s="317"/>
      <c r="I180" s="419"/>
    </row>
    <row r="181" spans="1:9" ht="16.2">
      <c r="A181" s="443"/>
      <c r="B181" s="403" t="s">
        <v>388</v>
      </c>
      <c r="C181" s="227" t="s">
        <v>87</v>
      </c>
      <c r="D181" s="217">
        <f>D179*2</f>
        <v>757.8</v>
      </c>
      <c r="E181" s="217"/>
      <c r="F181" s="217"/>
      <c r="G181" s="218"/>
      <c r="H181" s="317"/>
      <c r="I181" s="419"/>
    </row>
    <row r="182" spans="1:9" ht="16.2">
      <c r="A182" s="443"/>
      <c r="B182" s="134" t="s">
        <v>50</v>
      </c>
      <c r="C182" s="135" t="s">
        <v>8</v>
      </c>
      <c r="D182" s="217">
        <f>D181*2</f>
        <v>1515.6</v>
      </c>
      <c r="E182" s="217"/>
      <c r="F182" s="217"/>
      <c r="G182" s="218"/>
      <c r="H182" s="317"/>
      <c r="I182" s="419"/>
    </row>
    <row r="183" spans="1:9" ht="16.2">
      <c r="A183" s="443"/>
      <c r="B183" s="134" t="s">
        <v>51</v>
      </c>
      <c r="C183" s="135" t="s">
        <v>8</v>
      </c>
      <c r="D183" s="217">
        <f>D181*0.8</f>
        <v>606.24</v>
      </c>
      <c r="E183" s="217"/>
      <c r="F183" s="217"/>
      <c r="G183" s="218"/>
      <c r="H183" s="317"/>
      <c r="I183" s="419"/>
    </row>
    <row r="184" spans="1:9" ht="16.2">
      <c r="A184" s="443"/>
      <c r="B184" s="134" t="s">
        <v>52</v>
      </c>
      <c r="C184" s="135" t="s">
        <v>7</v>
      </c>
      <c r="D184" s="217">
        <f>D181*1.32</f>
        <v>1000.2959999999999</v>
      </c>
      <c r="E184" s="217"/>
      <c r="F184" s="217"/>
      <c r="G184" s="218"/>
      <c r="H184" s="317"/>
      <c r="I184" s="419"/>
    </row>
    <row r="185" spans="1:9" ht="16.2">
      <c r="A185" s="443"/>
      <c r="B185" s="134" t="s">
        <v>53</v>
      </c>
      <c r="C185" s="135" t="s">
        <v>7</v>
      </c>
      <c r="D185" s="217">
        <f>D179*30</f>
        <v>11367</v>
      </c>
      <c r="E185" s="217"/>
      <c r="F185" s="217"/>
      <c r="G185" s="218"/>
      <c r="H185" s="317"/>
      <c r="I185" s="419"/>
    </row>
    <row r="186" spans="1:9" ht="16.2">
      <c r="A186" s="444"/>
      <c r="B186" s="134" t="s">
        <v>383</v>
      </c>
      <c r="C186" s="135" t="s">
        <v>7</v>
      </c>
      <c r="D186" s="217">
        <f>D179*0.2</f>
        <v>75.78</v>
      </c>
      <c r="E186" s="217"/>
      <c r="F186" s="217"/>
      <c r="G186" s="218"/>
      <c r="H186" s="317"/>
      <c r="I186" s="419"/>
    </row>
    <row r="187" spans="1:9" ht="30">
      <c r="A187" s="442">
        <v>50</v>
      </c>
      <c r="B187" s="404" t="s">
        <v>373</v>
      </c>
      <c r="C187" s="405" t="s">
        <v>47</v>
      </c>
      <c r="D187" s="406">
        <f>2747.24+184.65+589.24</f>
        <v>3521.13</v>
      </c>
      <c r="E187" s="217"/>
      <c r="F187" s="217"/>
      <c r="G187" s="218"/>
      <c r="H187" s="317"/>
      <c r="I187" s="419"/>
    </row>
    <row r="188" spans="1:9" ht="16.2">
      <c r="A188" s="444"/>
      <c r="B188" s="403" t="s">
        <v>374</v>
      </c>
      <c r="C188" s="227" t="s">
        <v>44</v>
      </c>
      <c r="D188" s="217">
        <f>D187*1.2</f>
        <v>4225.3559999999998</v>
      </c>
      <c r="E188" s="217"/>
      <c r="F188" s="217"/>
      <c r="G188" s="218"/>
      <c r="H188" s="317"/>
      <c r="I188" s="419"/>
    </row>
    <row r="189" spans="1:9" ht="45">
      <c r="A189" s="442">
        <v>51</v>
      </c>
      <c r="B189" s="404" t="s">
        <v>375</v>
      </c>
      <c r="C189" s="405" t="s">
        <v>47</v>
      </c>
      <c r="D189" s="406">
        <v>2747.24</v>
      </c>
      <c r="E189" s="217"/>
      <c r="F189" s="217"/>
      <c r="G189" s="218"/>
      <c r="H189" s="317"/>
      <c r="I189" s="419"/>
    </row>
    <row r="190" spans="1:9" ht="16.2">
      <c r="A190" s="444"/>
      <c r="B190" s="403" t="s">
        <v>376</v>
      </c>
      <c r="C190" s="227" t="s">
        <v>44</v>
      </c>
      <c r="D190" s="217">
        <f>D189*0.79</f>
        <v>2170.3195999999998</v>
      </c>
      <c r="E190" s="217"/>
      <c r="F190" s="217"/>
      <c r="G190" s="218"/>
      <c r="H190" s="317"/>
      <c r="I190" s="419"/>
    </row>
    <row r="191" spans="1:9" ht="16.2">
      <c r="A191" s="414"/>
      <c r="B191" s="417" t="s">
        <v>446</v>
      </c>
      <c r="C191" s="227"/>
      <c r="D191" s="217"/>
      <c r="E191" s="217"/>
      <c r="F191" s="217"/>
      <c r="G191" s="218"/>
      <c r="H191" s="317"/>
      <c r="I191" s="419"/>
    </row>
    <row r="192" spans="1:9" ht="50.4" customHeight="1">
      <c r="A192" s="414">
        <v>52</v>
      </c>
      <c r="B192" s="404" t="s">
        <v>444</v>
      </c>
      <c r="C192" s="405" t="s">
        <v>47</v>
      </c>
      <c r="D192" s="406">
        <v>334.78</v>
      </c>
      <c r="E192" s="217"/>
      <c r="F192" s="217"/>
      <c r="G192" s="218"/>
      <c r="H192" s="317"/>
      <c r="I192" s="419"/>
    </row>
    <row r="193" spans="1:48" ht="50.4" customHeight="1">
      <c r="A193" s="414">
        <v>53</v>
      </c>
      <c r="B193" s="404" t="s">
        <v>445</v>
      </c>
      <c r="C193" s="405" t="s">
        <v>47</v>
      </c>
      <c r="D193" s="406">
        <v>14.24</v>
      </c>
      <c r="E193" s="217"/>
      <c r="F193" s="217"/>
      <c r="G193" s="218"/>
      <c r="H193" s="317"/>
      <c r="I193" s="419"/>
    </row>
    <row r="194" spans="1:48" ht="16.2">
      <c r="A194" s="402"/>
      <c r="B194" s="416" t="s">
        <v>439</v>
      </c>
      <c r="C194" s="415"/>
      <c r="D194" s="217"/>
      <c r="E194" s="217"/>
      <c r="F194" s="217"/>
      <c r="G194" s="218"/>
      <c r="H194" s="317"/>
      <c r="I194" s="419"/>
    </row>
    <row r="195" spans="1:48" ht="50.4" customHeight="1">
      <c r="A195" s="414">
        <v>54</v>
      </c>
      <c r="B195" s="404" t="s">
        <v>432</v>
      </c>
      <c r="C195" s="405" t="s">
        <v>47</v>
      </c>
      <c r="D195" s="406">
        <v>2.2568000000000001</v>
      </c>
      <c r="E195" s="217"/>
      <c r="F195" s="217"/>
      <c r="G195" s="218"/>
      <c r="H195" s="317"/>
      <c r="I195" s="419"/>
    </row>
    <row r="196" spans="1:48" ht="48.6" customHeight="1">
      <c r="A196" s="414">
        <v>55</v>
      </c>
      <c r="B196" s="404" t="s">
        <v>432</v>
      </c>
      <c r="C196" s="405" t="s">
        <v>47</v>
      </c>
      <c r="D196" s="406">
        <v>2.1482999999999999</v>
      </c>
      <c r="E196" s="217"/>
      <c r="F196" s="217"/>
      <c r="G196" s="218"/>
      <c r="H196" s="317"/>
      <c r="I196" s="419"/>
    </row>
    <row r="197" spans="1:48" ht="28.2" customHeight="1">
      <c r="A197" s="414">
        <v>56</v>
      </c>
      <c r="B197" s="404" t="s">
        <v>432</v>
      </c>
      <c r="C197" s="405" t="s">
        <v>438</v>
      </c>
      <c r="D197" s="406">
        <v>2.1482999999999999</v>
      </c>
      <c r="E197" s="217"/>
      <c r="F197" s="217"/>
      <c r="G197" s="218"/>
      <c r="H197" s="317"/>
      <c r="I197" s="419"/>
    </row>
    <row r="198" spans="1:48" ht="16.2">
      <c r="A198" s="414">
        <v>57</v>
      </c>
      <c r="B198" s="404" t="s">
        <v>433</v>
      </c>
      <c r="C198" s="405" t="s">
        <v>438</v>
      </c>
      <c r="D198" s="406">
        <v>2.2568000000000001</v>
      </c>
      <c r="E198" s="217"/>
      <c r="F198" s="217"/>
      <c r="G198" s="218"/>
      <c r="H198" s="317"/>
      <c r="I198" s="419"/>
    </row>
    <row r="199" spans="1:48" ht="16.2">
      <c r="A199" s="414">
        <v>58</v>
      </c>
      <c r="B199" s="404" t="s">
        <v>433</v>
      </c>
      <c r="C199" s="405" t="s">
        <v>438</v>
      </c>
      <c r="D199" s="406">
        <v>2.2568000000000001</v>
      </c>
      <c r="E199" s="217"/>
      <c r="F199" s="217"/>
      <c r="G199" s="218"/>
      <c r="H199" s="317"/>
      <c r="I199" s="419"/>
    </row>
    <row r="200" spans="1:48" ht="30">
      <c r="A200" s="414">
        <v>59</v>
      </c>
      <c r="B200" s="404" t="s">
        <v>434</v>
      </c>
      <c r="C200" s="405" t="s">
        <v>438</v>
      </c>
      <c r="D200" s="406">
        <v>2.9077999999999999</v>
      </c>
      <c r="E200" s="217"/>
      <c r="F200" s="217"/>
      <c r="G200" s="218"/>
      <c r="H200" s="317"/>
      <c r="I200" s="419"/>
    </row>
    <row r="201" spans="1:48" ht="30">
      <c r="A201" s="414">
        <v>60</v>
      </c>
      <c r="B201" s="404" t="s">
        <v>435</v>
      </c>
      <c r="C201" s="405" t="s">
        <v>438</v>
      </c>
      <c r="D201" s="406">
        <v>3.8843000000000001</v>
      </c>
      <c r="E201" s="217"/>
      <c r="F201" s="217"/>
      <c r="G201" s="218"/>
      <c r="H201" s="317"/>
      <c r="I201" s="419"/>
    </row>
    <row r="202" spans="1:48" ht="30">
      <c r="A202" s="414">
        <v>61</v>
      </c>
      <c r="B202" s="404" t="s">
        <v>436</v>
      </c>
      <c r="C202" s="405" t="s">
        <v>438</v>
      </c>
      <c r="D202" s="406">
        <v>1.98875</v>
      </c>
      <c r="E202" s="217"/>
      <c r="F202" s="217"/>
      <c r="G202" s="218"/>
      <c r="H202" s="317"/>
      <c r="I202" s="419"/>
    </row>
    <row r="203" spans="1:48" ht="45">
      <c r="A203" s="414">
        <v>62</v>
      </c>
      <c r="B203" s="404" t="s">
        <v>437</v>
      </c>
      <c r="C203" s="405" t="s">
        <v>438</v>
      </c>
      <c r="D203" s="406">
        <v>2.7949999999999999</v>
      </c>
      <c r="E203" s="217"/>
      <c r="F203" s="217"/>
      <c r="G203" s="218"/>
      <c r="H203" s="317"/>
      <c r="I203" s="419"/>
    </row>
    <row r="204" spans="1:48" ht="16.2">
      <c r="A204" s="414">
        <v>63</v>
      </c>
      <c r="B204" s="407" t="s">
        <v>428</v>
      </c>
      <c r="C204" s="411" t="s">
        <v>54</v>
      </c>
      <c r="D204" s="406">
        <f>D189</f>
        <v>2747.24</v>
      </c>
      <c r="E204" s="217"/>
      <c r="F204" s="217"/>
      <c r="G204" s="218"/>
      <c r="H204" s="317"/>
      <c r="I204" s="419"/>
    </row>
    <row r="205" spans="1:48" ht="41.25" customHeight="1">
      <c r="A205" s="414">
        <v>64</v>
      </c>
      <c r="B205" s="413" t="s">
        <v>429</v>
      </c>
      <c r="C205" s="411" t="s">
        <v>54</v>
      </c>
      <c r="D205" s="406">
        <f>D81</f>
        <v>1427.6599999999999</v>
      </c>
      <c r="E205" s="217"/>
      <c r="F205" s="217"/>
      <c r="G205" s="218"/>
      <c r="H205" s="317"/>
      <c r="I205" s="419"/>
    </row>
    <row r="206" spans="1:48" ht="41.25" customHeight="1">
      <c r="A206" s="414">
        <v>65</v>
      </c>
      <c r="B206" s="410" t="s">
        <v>431</v>
      </c>
      <c r="C206" s="411" t="s">
        <v>430</v>
      </c>
      <c r="D206" s="406">
        <v>40</v>
      </c>
      <c r="E206" s="217"/>
      <c r="F206" s="217"/>
      <c r="G206" s="218"/>
      <c r="H206" s="317"/>
      <c r="I206" s="419"/>
    </row>
    <row r="207" spans="1:48" ht="15">
      <c r="A207" s="220"/>
      <c r="B207" s="221" t="s">
        <v>3</v>
      </c>
      <c r="C207" s="222"/>
      <c r="D207" s="159"/>
      <c r="E207" s="159"/>
      <c r="F207" s="217">
        <f>SUM(F11:F206)</f>
        <v>0</v>
      </c>
      <c r="G207" s="217"/>
      <c r="H207" s="217">
        <f>SUM(H10:H206)</f>
        <v>0</v>
      </c>
      <c r="I207" s="217">
        <f>SUM(I10:I206)</f>
        <v>0</v>
      </c>
    </row>
    <row r="208" spans="1:48" s="32" customFormat="1" ht="36" customHeight="1">
      <c r="A208" s="165"/>
      <c r="B208" s="400" t="s">
        <v>167</v>
      </c>
      <c r="C208" s="253">
        <v>0.05</v>
      </c>
      <c r="D208" s="251"/>
      <c r="E208" s="29"/>
      <c r="F208" s="29"/>
      <c r="G208" s="161"/>
      <c r="H208" s="167"/>
      <c r="I208" s="217">
        <f>F207*C208</f>
        <v>0</v>
      </c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</row>
    <row r="209" spans="1:48" s="32" customFormat="1" ht="16.2">
      <c r="A209" s="165"/>
      <c r="B209" s="400" t="s">
        <v>3</v>
      </c>
      <c r="C209" s="252"/>
      <c r="D209" s="251"/>
      <c r="E209" s="29"/>
      <c r="F209" s="29"/>
      <c r="G209" s="161"/>
      <c r="H209" s="167"/>
      <c r="I209" s="421">
        <f>SUM(I207:I208)</f>
        <v>0</v>
      </c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</row>
    <row r="210" spans="1:48" ht="16.2">
      <c r="A210" s="160"/>
      <c r="B210" s="145" t="s">
        <v>10</v>
      </c>
      <c r="C210" s="146">
        <v>0.1</v>
      </c>
      <c r="D210" s="147"/>
      <c r="E210" s="148"/>
      <c r="F210" s="217"/>
      <c r="G210" s="217"/>
      <c r="H210" s="217"/>
      <c r="I210" s="217">
        <f>I209*C210</f>
        <v>0</v>
      </c>
    </row>
    <row r="211" spans="1:48" ht="16.2">
      <c r="A211" s="160"/>
      <c r="B211" s="150" t="s">
        <v>3</v>
      </c>
      <c r="C211" s="151"/>
      <c r="D211" s="152"/>
      <c r="E211" s="151"/>
      <c r="F211" s="217"/>
      <c r="G211" s="217"/>
      <c r="H211" s="217"/>
      <c r="I211" s="421">
        <f>SUM(I209:I210)</f>
        <v>0</v>
      </c>
    </row>
    <row r="212" spans="1:48" ht="16.2">
      <c r="A212" s="160"/>
      <c r="B212" s="145" t="s">
        <v>28</v>
      </c>
      <c r="C212" s="146">
        <v>0.08</v>
      </c>
      <c r="D212" s="152"/>
      <c r="E212" s="151"/>
      <c r="F212" s="217"/>
      <c r="G212" s="217"/>
      <c r="H212" s="217"/>
      <c r="I212" s="217">
        <f>I211*C212</f>
        <v>0</v>
      </c>
    </row>
    <row r="213" spans="1:48" ht="16.2">
      <c r="A213" s="160"/>
      <c r="B213" s="150" t="s">
        <v>3</v>
      </c>
      <c r="C213" s="151"/>
      <c r="D213" s="152"/>
      <c r="E213" s="151"/>
      <c r="F213" s="217"/>
      <c r="G213" s="217"/>
      <c r="H213" s="217"/>
      <c r="I213" s="421">
        <f>SUM(I211:I212)</f>
        <v>0</v>
      </c>
    </row>
    <row r="214" spans="1:48" ht="16.2">
      <c r="A214" s="160"/>
      <c r="B214" s="154" t="s">
        <v>72</v>
      </c>
      <c r="C214" s="146">
        <v>0.03</v>
      </c>
      <c r="D214" s="152"/>
      <c r="E214" s="151"/>
      <c r="F214" s="217"/>
      <c r="G214" s="217"/>
      <c r="H214" s="217"/>
      <c r="I214" s="217">
        <f>I213*C214</f>
        <v>0</v>
      </c>
    </row>
    <row r="215" spans="1:48" ht="16.2">
      <c r="A215" s="160"/>
      <c r="B215" s="150" t="s">
        <v>3</v>
      </c>
      <c r="C215" s="151"/>
      <c r="D215" s="152"/>
      <c r="E215" s="151"/>
      <c r="F215" s="217"/>
      <c r="G215" s="217"/>
      <c r="H215" s="217"/>
      <c r="I215" s="421">
        <f>SUM(I213:I214)</f>
        <v>0</v>
      </c>
    </row>
    <row r="216" spans="1:48" ht="28.8">
      <c r="A216" s="160"/>
      <c r="B216" s="145" t="s">
        <v>18</v>
      </c>
      <c r="C216" s="146">
        <v>0.02</v>
      </c>
      <c r="D216" s="152"/>
      <c r="E216" s="151"/>
      <c r="F216" s="217"/>
      <c r="G216" s="217"/>
      <c r="H216" s="217"/>
      <c r="I216" s="217">
        <f>H207*C216</f>
        <v>0</v>
      </c>
    </row>
    <row r="217" spans="1:48" ht="16.2">
      <c r="A217" s="304"/>
      <c r="B217" s="150" t="s">
        <v>3</v>
      </c>
      <c r="C217" s="163"/>
      <c r="D217" s="156"/>
      <c r="E217" s="157"/>
      <c r="F217" s="217"/>
      <c r="G217" s="217"/>
      <c r="H217" s="217"/>
      <c r="I217" s="421">
        <f>SUM(I215:I216)</f>
        <v>0</v>
      </c>
    </row>
    <row r="218" spans="1:48" ht="16.2">
      <c r="A218" s="304"/>
      <c r="B218" s="145" t="s">
        <v>19</v>
      </c>
      <c r="C218" s="146">
        <v>0.18</v>
      </c>
      <c r="D218" s="163"/>
      <c r="E218" s="155"/>
      <c r="F218" s="217"/>
      <c r="G218" s="217"/>
      <c r="H218" s="217"/>
      <c r="I218" s="217">
        <f>I217*C218</f>
        <v>0</v>
      </c>
    </row>
    <row r="219" spans="1:48" ht="16.2">
      <c r="A219" s="304"/>
      <c r="B219" s="164" t="s">
        <v>20</v>
      </c>
      <c r="C219" s="163"/>
      <c r="D219" s="163"/>
      <c r="E219" s="155"/>
      <c r="F219" s="217"/>
      <c r="G219" s="217"/>
      <c r="H219" s="217"/>
      <c r="I219" s="421">
        <f>SUM(I217:I218)</f>
        <v>0</v>
      </c>
    </row>
  </sheetData>
  <mergeCells count="46">
    <mergeCell ref="A22:A27"/>
    <mergeCell ref="A29:A33"/>
    <mergeCell ref="A34:A37"/>
    <mergeCell ref="A81:A82"/>
    <mergeCell ref="A45:A49"/>
    <mergeCell ref="A64:A67"/>
    <mergeCell ref="A69:A72"/>
    <mergeCell ref="A73:A76"/>
    <mergeCell ref="A187:A188"/>
    <mergeCell ref="A189:A190"/>
    <mergeCell ref="A77:A78"/>
    <mergeCell ref="A38:A41"/>
    <mergeCell ref="A42:A44"/>
    <mergeCell ref="A50:A54"/>
    <mergeCell ref="A57:A60"/>
    <mergeCell ref="A61:A63"/>
    <mergeCell ref="A158:A164"/>
    <mergeCell ref="A165:A171"/>
    <mergeCell ref="A172:A178"/>
    <mergeCell ref="A179:A186"/>
    <mergeCell ref="A123:A125"/>
    <mergeCell ref="A119:A122"/>
    <mergeCell ref="A126:A133"/>
    <mergeCell ref="A134:A141"/>
    <mergeCell ref="A142:A149"/>
    <mergeCell ref="A150:A157"/>
    <mergeCell ref="A98:A101"/>
    <mergeCell ref="A102:A105"/>
    <mergeCell ref="A106:A109"/>
    <mergeCell ref="A110:A113"/>
    <mergeCell ref="A115:A118"/>
    <mergeCell ref="A83:A86"/>
    <mergeCell ref="A87:A90"/>
    <mergeCell ref="A91:A92"/>
    <mergeCell ref="A96:A97"/>
    <mergeCell ref="A93:A95"/>
    <mergeCell ref="I7:I8"/>
    <mergeCell ref="A1:I1"/>
    <mergeCell ref="D7:D8"/>
    <mergeCell ref="A3:F3"/>
    <mergeCell ref="B5:F5"/>
    <mergeCell ref="A7:A8"/>
    <mergeCell ref="B7:B8"/>
    <mergeCell ref="C7:C8"/>
    <mergeCell ref="E7:F7"/>
    <mergeCell ref="G7:H7"/>
  </mergeCells>
  <phoneticPr fontId="24" type="noConversion"/>
  <conditionalFormatting sqref="B10:B14 D10:D14 B18:D78 C123:D128 D125:D191 C158:D159 C165:D166 C172:D173 C187:D203 D204:D206">
    <cfRule type="cellIs" dxfId="8" priority="9" stopIfTrue="1" operator="equal">
      <formula>0</formula>
    </cfRule>
  </conditionalFormatting>
  <conditionalFormatting sqref="B16 D16">
    <cfRule type="cellIs" dxfId="7" priority="8" stopIfTrue="1" operator="equal">
      <formula>0</formula>
    </cfRule>
  </conditionalFormatting>
  <conditionalFormatting sqref="B80:D113">
    <cfRule type="cellIs" dxfId="6" priority="1" stopIfTrue="1" operator="equal">
      <formula>0</formula>
    </cfRule>
  </conditionalFormatting>
  <conditionalFormatting sqref="C22:D22 C23">
    <cfRule type="cellIs" dxfId="5" priority="6" stopIfTrue="1" operator="equal">
      <formula>0</formula>
    </cfRule>
  </conditionalFormatting>
  <conditionalFormatting sqref="C29:D29 C30">
    <cfRule type="cellIs" dxfId="4" priority="5" stopIfTrue="1" operator="equal">
      <formula>0</formula>
    </cfRule>
  </conditionalFormatting>
  <conditionalFormatting sqref="C45:D45 C46">
    <cfRule type="cellIs" dxfId="3" priority="4" stopIfTrue="1" operator="equal">
      <formula>0</formula>
    </cfRule>
  </conditionalFormatting>
  <conditionalFormatting sqref="C64:D64 C65">
    <cfRule type="cellIs" dxfId="2" priority="3" stopIfTrue="1" operator="equal">
      <formula>0</formula>
    </cfRule>
  </conditionalFormatting>
  <conditionalFormatting sqref="C114:D114 B115:D122 C134:D136 C142:D144 C150:D152">
    <cfRule type="cellIs" dxfId="1" priority="14" stopIfTrue="1" operator="equal">
      <formula>0</formula>
    </cfRule>
  </conditionalFormatting>
  <conditionalFormatting sqref="C179:D181">
    <cfRule type="cellIs" dxfId="0" priority="7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353C-FABA-4580-9015-DC8B75D26163}">
  <dimension ref="A1:IM85"/>
  <sheetViews>
    <sheetView zoomScale="70" zoomScaleNormal="70" workbookViewId="0">
      <selection activeCell="E9" sqref="E9:I67"/>
    </sheetView>
  </sheetViews>
  <sheetFormatPr defaultRowHeight="16.2"/>
  <cols>
    <col min="1" max="1" width="4.6640625" style="30" customWidth="1"/>
    <col min="2" max="2" width="34.109375" style="30" customWidth="1"/>
    <col min="3" max="3" width="8.44140625" style="39" customWidth="1"/>
    <col min="4" max="4" width="15" style="30" bestFit="1" customWidth="1"/>
    <col min="5" max="5" width="10.88671875" style="6" customWidth="1"/>
    <col min="6" max="6" width="15.21875" style="30" customWidth="1"/>
    <col min="7" max="7" width="15.77734375" style="6" customWidth="1"/>
    <col min="8" max="8" width="15.44140625" style="6" customWidth="1"/>
    <col min="9" max="9" width="24.21875" style="6" customWidth="1"/>
    <col min="10" max="10" width="9.109375" style="6" customWidth="1"/>
    <col min="11" max="48" width="8.88671875" style="6"/>
    <col min="49" max="241" width="8.88671875" style="30"/>
    <col min="242" max="242" width="4.6640625" style="30" customWidth="1"/>
    <col min="243" max="243" width="12.109375" style="30" customWidth="1"/>
    <col min="244" max="244" width="37.5546875" style="30" customWidth="1"/>
    <col min="245" max="245" width="8.5546875" style="30" customWidth="1"/>
    <col min="246" max="246" width="9.44140625" style="30" customWidth="1"/>
    <col min="247" max="247" width="12.5546875" style="30" bestFit="1" customWidth="1"/>
    <col min="248" max="248" width="11.33203125" style="30" customWidth="1"/>
    <col min="249" max="249" width="12.109375" style="30" customWidth="1"/>
    <col min="250" max="250" width="10.44140625" style="30" customWidth="1"/>
    <col min="251" max="251" width="11.109375" style="30" customWidth="1"/>
    <col min="252" max="252" width="10.33203125" style="30" customWidth="1"/>
    <col min="253" max="253" width="11" style="30" customWidth="1"/>
    <col min="254" max="254" width="14.88671875" style="30" customWidth="1"/>
    <col min="255" max="255" width="8.88671875" style="30"/>
    <col min="256" max="256" width="9.5546875" style="30" bestFit="1" customWidth="1"/>
    <col min="257" max="497" width="8.88671875" style="30"/>
    <col min="498" max="498" width="4.6640625" style="30" customWidth="1"/>
    <col min="499" max="499" width="12.109375" style="30" customWidth="1"/>
    <col min="500" max="500" width="37.5546875" style="30" customWidth="1"/>
    <col min="501" max="501" width="8.5546875" style="30" customWidth="1"/>
    <col min="502" max="502" width="9.44140625" style="30" customWidth="1"/>
    <col min="503" max="503" width="12.5546875" style="30" bestFit="1" customWidth="1"/>
    <col min="504" max="504" width="11.33203125" style="30" customWidth="1"/>
    <col min="505" max="505" width="12.109375" style="30" customWidth="1"/>
    <col min="506" max="506" width="10.44140625" style="30" customWidth="1"/>
    <col min="507" max="507" width="11.109375" style="30" customWidth="1"/>
    <col min="508" max="508" width="10.33203125" style="30" customWidth="1"/>
    <col min="509" max="509" width="11" style="30" customWidth="1"/>
    <col min="510" max="510" width="14.88671875" style="30" customWidth="1"/>
    <col min="511" max="511" width="8.88671875" style="30"/>
    <col min="512" max="512" width="9.5546875" style="30" bestFit="1" customWidth="1"/>
    <col min="513" max="753" width="8.88671875" style="30"/>
    <col min="754" max="754" width="4.6640625" style="30" customWidth="1"/>
    <col min="755" max="755" width="12.109375" style="30" customWidth="1"/>
    <col min="756" max="756" width="37.5546875" style="30" customWidth="1"/>
    <col min="757" max="757" width="8.5546875" style="30" customWidth="1"/>
    <col min="758" max="758" width="9.44140625" style="30" customWidth="1"/>
    <col min="759" max="759" width="12.5546875" style="30" bestFit="1" customWidth="1"/>
    <col min="760" max="760" width="11.33203125" style="30" customWidth="1"/>
    <col min="761" max="761" width="12.109375" style="30" customWidth="1"/>
    <col min="762" max="762" width="10.44140625" style="30" customWidth="1"/>
    <col min="763" max="763" width="11.109375" style="30" customWidth="1"/>
    <col min="764" max="764" width="10.33203125" style="30" customWidth="1"/>
    <col min="765" max="765" width="11" style="30" customWidth="1"/>
    <col min="766" max="766" width="14.88671875" style="30" customWidth="1"/>
    <col min="767" max="767" width="8.88671875" style="30"/>
    <col min="768" max="768" width="9.5546875" style="30" bestFit="1" customWidth="1"/>
    <col min="769" max="1009" width="8.88671875" style="30"/>
    <col min="1010" max="1010" width="4.6640625" style="30" customWidth="1"/>
    <col min="1011" max="1011" width="12.109375" style="30" customWidth="1"/>
    <col min="1012" max="1012" width="37.5546875" style="30" customWidth="1"/>
    <col min="1013" max="1013" width="8.5546875" style="30" customWidth="1"/>
    <col min="1014" max="1014" width="9.44140625" style="30" customWidth="1"/>
    <col min="1015" max="1015" width="12.5546875" style="30" bestFit="1" customWidth="1"/>
    <col min="1016" max="1016" width="11.33203125" style="30" customWidth="1"/>
    <col min="1017" max="1017" width="12.109375" style="30" customWidth="1"/>
    <col min="1018" max="1018" width="10.44140625" style="30" customWidth="1"/>
    <col min="1019" max="1019" width="11.109375" style="30" customWidth="1"/>
    <col min="1020" max="1020" width="10.33203125" style="30" customWidth="1"/>
    <col min="1021" max="1021" width="11" style="30" customWidth="1"/>
    <col min="1022" max="1022" width="14.88671875" style="30" customWidth="1"/>
    <col min="1023" max="1023" width="8.88671875" style="30"/>
    <col min="1024" max="1024" width="9.5546875" style="30" bestFit="1" customWidth="1"/>
    <col min="1025" max="1265" width="8.88671875" style="30"/>
    <col min="1266" max="1266" width="4.6640625" style="30" customWidth="1"/>
    <col min="1267" max="1267" width="12.109375" style="30" customWidth="1"/>
    <col min="1268" max="1268" width="37.5546875" style="30" customWidth="1"/>
    <col min="1269" max="1269" width="8.5546875" style="30" customWidth="1"/>
    <col min="1270" max="1270" width="9.44140625" style="30" customWidth="1"/>
    <col min="1271" max="1271" width="12.5546875" style="30" bestFit="1" customWidth="1"/>
    <col min="1272" max="1272" width="11.33203125" style="30" customWidth="1"/>
    <col min="1273" max="1273" width="12.109375" style="30" customWidth="1"/>
    <col min="1274" max="1274" width="10.44140625" style="30" customWidth="1"/>
    <col min="1275" max="1275" width="11.109375" style="30" customWidth="1"/>
    <col min="1276" max="1276" width="10.33203125" style="30" customWidth="1"/>
    <col min="1277" max="1277" width="11" style="30" customWidth="1"/>
    <col min="1278" max="1278" width="14.88671875" style="30" customWidth="1"/>
    <col min="1279" max="1279" width="8.88671875" style="30"/>
    <col min="1280" max="1280" width="9.5546875" style="30" bestFit="1" customWidth="1"/>
    <col min="1281" max="1521" width="8.88671875" style="30"/>
    <col min="1522" max="1522" width="4.6640625" style="30" customWidth="1"/>
    <col min="1523" max="1523" width="12.109375" style="30" customWidth="1"/>
    <col min="1524" max="1524" width="37.5546875" style="30" customWidth="1"/>
    <col min="1525" max="1525" width="8.5546875" style="30" customWidth="1"/>
    <col min="1526" max="1526" width="9.44140625" style="30" customWidth="1"/>
    <col min="1527" max="1527" width="12.5546875" style="30" bestFit="1" customWidth="1"/>
    <col min="1528" max="1528" width="11.33203125" style="30" customWidth="1"/>
    <col min="1529" max="1529" width="12.109375" style="30" customWidth="1"/>
    <col min="1530" max="1530" width="10.44140625" style="30" customWidth="1"/>
    <col min="1531" max="1531" width="11.109375" style="30" customWidth="1"/>
    <col min="1532" max="1532" width="10.33203125" style="30" customWidth="1"/>
    <col min="1533" max="1533" width="11" style="30" customWidth="1"/>
    <col min="1534" max="1534" width="14.88671875" style="30" customWidth="1"/>
    <col min="1535" max="1535" width="8.88671875" style="30"/>
    <col min="1536" max="1536" width="9.5546875" style="30" bestFit="1" customWidth="1"/>
    <col min="1537" max="1777" width="8.88671875" style="30"/>
    <col min="1778" max="1778" width="4.6640625" style="30" customWidth="1"/>
    <col min="1779" max="1779" width="12.109375" style="30" customWidth="1"/>
    <col min="1780" max="1780" width="37.5546875" style="30" customWidth="1"/>
    <col min="1781" max="1781" width="8.5546875" style="30" customWidth="1"/>
    <col min="1782" max="1782" width="9.44140625" style="30" customWidth="1"/>
    <col min="1783" max="1783" width="12.5546875" style="30" bestFit="1" customWidth="1"/>
    <col min="1784" max="1784" width="11.33203125" style="30" customWidth="1"/>
    <col min="1785" max="1785" width="12.109375" style="30" customWidth="1"/>
    <col min="1786" max="1786" width="10.44140625" style="30" customWidth="1"/>
    <col min="1787" max="1787" width="11.109375" style="30" customWidth="1"/>
    <col min="1788" max="1788" width="10.33203125" style="30" customWidth="1"/>
    <col min="1789" max="1789" width="11" style="30" customWidth="1"/>
    <col min="1790" max="1790" width="14.88671875" style="30" customWidth="1"/>
    <col min="1791" max="1791" width="8.88671875" style="30"/>
    <col min="1792" max="1792" width="9.5546875" style="30" bestFit="1" customWidth="1"/>
    <col min="1793" max="2033" width="8.88671875" style="30"/>
    <col min="2034" max="2034" width="4.6640625" style="30" customWidth="1"/>
    <col min="2035" max="2035" width="12.109375" style="30" customWidth="1"/>
    <col min="2036" max="2036" width="37.5546875" style="30" customWidth="1"/>
    <col min="2037" max="2037" width="8.5546875" style="30" customWidth="1"/>
    <col min="2038" max="2038" width="9.44140625" style="30" customWidth="1"/>
    <col min="2039" max="2039" width="12.5546875" style="30" bestFit="1" customWidth="1"/>
    <col min="2040" max="2040" width="11.33203125" style="30" customWidth="1"/>
    <col min="2041" max="2041" width="12.109375" style="30" customWidth="1"/>
    <col min="2042" max="2042" width="10.44140625" style="30" customWidth="1"/>
    <col min="2043" max="2043" width="11.109375" style="30" customWidth="1"/>
    <col min="2044" max="2044" width="10.33203125" style="30" customWidth="1"/>
    <col min="2045" max="2045" width="11" style="30" customWidth="1"/>
    <col min="2046" max="2046" width="14.88671875" style="30" customWidth="1"/>
    <col min="2047" max="2047" width="8.88671875" style="30"/>
    <col min="2048" max="2048" width="9.5546875" style="30" bestFit="1" customWidth="1"/>
    <col min="2049" max="2289" width="8.88671875" style="30"/>
    <col min="2290" max="2290" width="4.6640625" style="30" customWidth="1"/>
    <col min="2291" max="2291" width="12.109375" style="30" customWidth="1"/>
    <col min="2292" max="2292" width="37.5546875" style="30" customWidth="1"/>
    <col min="2293" max="2293" width="8.5546875" style="30" customWidth="1"/>
    <col min="2294" max="2294" width="9.44140625" style="30" customWidth="1"/>
    <col min="2295" max="2295" width="12.5546875" style="30" bestFit="1" customWidth="1"/>
    <col min="2296" max="2296" width="11.33203125" style="30" customWidth="1"/>
    <col min="2297" max="2297" width="12.109375" style="30" customWidth="1"/>
    <col min="2298" max="2298" width="10.44140625" style="30" customWidth="1"/>
    <col min="2299" max="2299" width="11.109375" style="30" customWidth="1"/>
    <col min="2300" max="2300" width="10.33203125" style="30" customWidth="1"/>
    <col min="2301" max="2301" width="11" style="30" customWidth="1"/>
    <col min="2302" max="2302" width="14.88671875" style="30" customWidth="1"/>
    <col min="2303" max="2303" width="8.88671875" style="30"/>
    <col min="2304" max="2304" width="9.5546875" style="30" bestFit="1" customWidth="1"/>
    <col min="2305" max="2545" width="8.88671875" style="30"/>
    <col min="2546" max="2546" width="4.6640625" style="30" customWidth="1"/>
    <col min="2547" max="2547" width="12.109375" style="30" customWidth="1"/>
    <col min="2548" max="2548" width="37.5546875" style="30" customWidth="1"/>
    <col min="2549" max="2549" width="8.5546875" style="30" customWidth="1"/>
    <col min="2550" max="2550" width="9.44140625" style="30" customWidth="1"/>
    <col min="2551" max="2551" width="12.5546875" style="30" bestFit="1" customWidth="1"/>
    <col min="2552" max="2552" width="11.33203125" style="30" customWidth="1"/>
    <col min="2553" max="2553" width="12.109375" style="30" customWidth="1"/>
    <col min="2554" max="2554" width="10.44140625" style="30" customWidth="1"/>
    <col min="2555" max="2555" width="11.109375" style="30" customWidth="1"/>
    <col min="2556" max="2556" width="10.33203125" style="30" customWidth="1"/>
    <col min="2557" max="2557" width="11" style="30" customWidth="1"/>
    <col min="2558" max="2558" width="14.88671875" style="30" customWidth="1"/>
    <col min="2559" max="2559" width="8.88671875" style="30"/>
    <col min="2560" max="2560" width="9.5546875" style="30" bestFit="1" customWidth="1"/>
    <col min="2561" max="2801" width="8.88671875" style="30"/>
    <col min="2802" max="2802" width="4.6640625" style="30" customWidth="1"/>
    <col min="2803" max="2803" width="12.109375" style="30" customWidth="1"/>
    <col min="2804" max="2804" width="37.5546875" style="30" customWidth="1"/>
    <col min="2805" max="2805" width="8.5546875" style="30" customWidth="1"/>
    <col min="2806" max="2806" width="9.44140625" style="30" customWidth="1"/>
    <col min="2807" max="2807" width="12.5546875" style="30" bestFit="1" customWidth="1"/>
    <col min="2808" max="2808" width="11.33203125" style="30" customWidth="1"/>
    <col min="2809" max="2809" width="12.109375" style="30" customWidth="1"/>
    <col min="2810" max="2810" width="10.44140625" style="30" customWidth="1"/>
    <col min="2811" max="2811" width="11.109375" style="30" customWidth="1"/>
    <col min="2812" max="2812" width="10.33203125" style="30" customWidth="1"/>
    <col min="2813" max="2813" width="11" style="30" customWidth="1"/>
    <col min="2814" max="2814" width="14.88671875" style="30" customWidth="1"/>
    <col min="2815" max="2815" width="8.88671875" style="30"/>
    <col min="2816" max="2816" width="9.5546875" style="30" bestFit="1" customWidth="1"/>
    <col min="2817" max="3057" width="8.88671875" style="30"/>
    <col min="3058" max="3058" width="4.6640625" style="30" customWidth="1"/>
    <col min="3059" max="3059" width="12.109375" style="30" customWidth="1"/>
    <col min="3060" max="3060" width="37.5546875" style="30" customWidth="1"/>
    <col min="3061" max="3061" width="8.5546875" style="30" customWidth="1"/>
    <col min="3062" max="3062" width="9.44140625" style="30" customWidth="1"/>
    <col min="3063" max="3063" width="12.5546875" style="30" bestFit="1" customWidth="1"/>
    <col min="3064" max="3064" width="11.33203125" style="30" customWidth="1"/>
    <col min="3065" max="3065" width="12.109375" style="30" customWidth="1"/>
    <col min="3066" max="3066" width="10.44140625" style="30" customWidth="1"/>
    <col min="3067" max="3067" width="11.109375" style="30" customWidth="1"/>
    <col min="3068" max="3068" width="10.33203125" style="30" customWidth="1"/>
    <col min="3069" max="3069" width="11" style="30" customWidth="1"/>
    <col min="3070" max="3070" width="14.88671875" style="30" customWidth="1"/>
    <col min="3071" max="3071" width="8.88671875" style="30"/>
    <col min="3072" max="3072" width="9.5546875" style="30" bestFit="1" customWidth="1"/>
    <col min="3073" max="3313" width="8.88671875" style="30"/>
    <col min="3314" max="3314" width="4.6640625" style="30" customWidth="1"/>
    <col min="3315" max="3315" width="12.109375" style="30" customWidth="1"/>
    <col min="3316" max="3316" width="37.5546875" style="30" customWidth="1"/>
    <col min="3317" max="3317" width="8.5546875" style="30" customWidth="1"/>
    <col min="3318" max="3318" width="9.44140625" style="30" customWidth="1"/>
    <col min="3319" max="3319" width="12.5546875" style="30" bestFit="1" customWidth="1"/>
    <col min="3320" max="3320" width="11.33203125" style="30" customWidth="1"/>
    <col min="3321" max="3321" width="12.109375" style="30" customWidth="1"/>
    <col min="3322" max="3322" width="10.44140625" style="30" customWidth="1"/>
    <col min="3323" max="3323" width="11.109375" style="30" customWidth="1"/>
    <col min="3324" max="3324" width="10.33203125" style="30" customWidth="1"/>
    <col min="3325" max="3325" width="11" style="30" customWidth="1"/>
    <col min="3326" max="3326" width="14.88671875" style="30" customWidth="1"/>
    <col min="3327" max="3327" width="8.88671875" style="30"/>
    <col min="3328" max="3328" width="9.5546875" style="30" bestFit="1" customWidth="1"/>
    <col min="3329" max="3569" width="8.88671875" style="30"/>
    <col min="3570" max="3570" width="4.6640625" style="30" customWidth="1"/>
    <col min="3571" max="3571" width="12.109375" style="30" customWidth="1"/>
    <col min="3572" max="3572" width="37.5546875" style="30" customWidth="1"/>
    <col min="3573" max="3573" width="8.5546875" style="30" customWidth="1"/>
    <col min="3574" max="3574" width="9.44140625" style="30" customWidth="1"/>
    <col min="3575" max="3575" width="12.5546875" style="30" bestFit="1" customWidth="1"/>
    <col min="3576" max="3576" width="11.33203125" style="30" customWidth="1"/>
    <col min="3577" max="3577" width="12.109375" style="30" customWidth="1"/>
    <col min="3578" max="3578" width="10.44140625" style="30" customWidth="1"/>
    <col min="3579" max="3579" width="11.109375" style="30" customWidth="1"/>
    <col min="3580" max="3580" width="10.33203125" style="30" customWidth="1"/>
    <col min="3581" max="3581" width="11" style="30" customWidth="1"/>
    <col min="3582" max="3582" width="14.88671875" style="30" customWidth="1"/>
    <col min="3583" max="3583" width="8.88671875" style="30"/>
    <col min="3584" max="3584" width="9.5546875" style="30" bestFit="1" customWidth="1"/>
    <col min="3585" max="3825" width="8.88671875" style="30"/>
    <col min="3826" max="3826" width="4.6640625" style="30" customWidth="1"/>
    <col min="3827" max="3827" width="12.109375" style="30" customWidth="1"/>
    <col min="3828" max="3828" width="37.5546875" style="30" customWidth="1"/>
    <col min="3829" max="3829" width="8.5546875" style="30" customWidth="1"/>
    <col min="3830" max="3830" width="9.44140625" style="30" customWidth="1"/>
    <col min="3831" max="3831" width="12.5546875" style="30" bestFit="1" customWidth="1"/>
    <col min="3832" max="3832" width="11.33203125" style="30" customWidth="1"/>
    <col min="3833" max="3833" width="12.109375" style="30" customWidth="1"/>
    <col min="3834" max="3834" width="10.44140625" style="30" customWidth="1"/>
    <col min="3835" max="3835" width="11.109375" style="30" customWidth="1"/>
    <col min="3836" max="3836" width="10.33203125" style="30" customWidth="1"/>
    <col min="3837" max="3837" width="11" style="30" customWidth="1"/>
    <col min="3838" max="3838" width="14.88671875" style="30" customWidth="1"/>
    <col min="3839" max="3839" width="8.88671875" style="30"/>
    <col min="3840" max="3840" width="9.5546875" style="30" bestFit="1" customWidth="1"/>
    <col min="3841" max="4081" width="8.88671875" style="30"/>
    <col min="4082" max="4082" width="4.6640625" style="30" customWidth="1"/>
    <col min="4083" max="4083" width="12.109375" style="30" customWidth="1"/>
    <col min="4084" max="4084" width="37.5546875" style="30" customWidth="1"/>
    <col min="4085" max="4085" width="8.5546875" style="30" customWidth="1"/>
    <col min="4086" max="4086" width="9.44140625" style="30" customWidth="1"/>
    <col min="4087" max="4087" width="12.5546875" style="30" bestFit="1" customWidth="1"/>
    <col min="4088" max="4088" width="11.33203125" style="30" customWidth="1"/>
    <col min="4089" max="4089" width="12.109375" style="30" customWidth="1"/>
    <col min="4090" max="4090" width="10.44140625" style="30" customWidth="1"/>
    <col min="4091" max="4091" width="11.109375" style="30" customWidth="1"/>
    <col min="4092" max="4092" width="10.33203125" style="30" customWidth="1"/>
    <col min="4093" max="4093" width="11" style="30" customWidth="1"/>
    <col min="4094" max="4094" width="14.88671875" style="30" customWidth="1"/>
    <col min="4095" max="4095" width="8.88671875" style="30"/>
    <col min="4096" max="4096" width="9.5546875" style="30" bestFit="1" customWidth="1"/>
    <col min="4097" max="4337" width="8.88671875" style="30"/>
    <col min="4338" max="4338" width="4.6640625" style="30" customWidth="1"/>
    <col min="4339" max="4339" width="12.109375" style="30" customWidth="1"/>
    <col min="4340" max="4340" width="37.5546875" style="30" customWidth="1"/>
    <col min="4341" max="4341" width="8.5546875" style="30" customWidth="1"/>
    <col min="4342" max="4342" width="9.44140625" style="30" customWidth="1"/>
    <col min="4343" max="4343" width="12.5546875" style="30" bestFit="1" customWidth="1"/>
    <col min="4344" max="4344" width="11.33203125" style="30" customWidth="1"/>
    <col min="4345" max="4345" width="12.109375" style="30" customWidth="1"/>
    <col min="4346" max="4346" width="10.44140625" style="30" customWidth="1"/>
    <col min="4347" max="4347" width="11.109375" style="30" customWidth="1"/>
    <col min="4348" max="4348" width="10.33203125" style="30" customWidth="1"/>
    <col min="4349" max="4349" width="11" style="30" customWidth="1"/>
    <col min="4350" max="4350" width="14.88671875" style="30" customWidth="1"/>
    <col min="4351" max="4351" width="8.88671875" style="30"/>
    <col min="4352" max="4352" width="9.5546875" style="30" bestFit="1" customWidth="1"/>
    <col min="4353" max="4593" width="8.88671875" style="30"/>
    <col min="4594" max="4594" width="4.6640625" style="30" customWidth="1"/>
    <col min="4595" max="4595" width="12.109375" style="30" customWidth="1"/>
    <col min="4596" max="4596" width="37.5546875" style="30" customWidth="1"/>
    <col min="4597" max="4597" width="8.5546875" style="30" customWidth="1"/>
    <col min="4598" max="4598" width="9.44140625" style="30" customWidth="1"/>
    <col min="4599" max="4599" width="12.5546875" style="30" bestFit="1" customWidth="1"/>
    <col min="4600" max="4600" width="11.33203125" style="30" customWidth="1"/>
    <col min="4601" max="4601" width="12.109375" style="30" customWidth="1"/>
    <col min="4602" max="4602" width="10.44140625" style="30" customWidth="1"/>
    <col min="4603" max="4603" width="11.109375" style="30" customWidth="1"/>
    <col min="4604" max="4604" width="10.33203125" style="30" customWidth="1"/>
    <col min="4605" max="4605" width="11" style="30" customWidth="1"/>
    <col min="4606" max="4606" width="14.88671875" style="30" customWidth="1"/>
    <col min="4607" max="4607" width="8.88671875" style="30"/>
    <col min="4608" max="4608" width="9.5546875" style="30" bestFit="1" customWidth="1"/>
    <col min="4609" max="4849" width="8.88671875" style="30"/>
    <col min="4850" max="4850" width="4.6640625" style="30" customWidth="1"/>
    <col min="4851" max="4851" width="12.109375" style="30" customWidth="1"/>
    <col min="4852" max="4852" width="37.5546875" style="30" customWidth="1"/>
    <col min="4853" max="4853" width="8.5546875" style="30" customWidth="1"/>
    <col min="4854" max="4854" width="9.44140625" style="30" customWidth="1"/>
    <col min="4855" max="4855" width="12.5546875" style="30" bestFit="1" customWidth="1"/>
    <col min="4856" max="4856" width="11.33203125" style="30" customWidth="1"/>
    <col min="4857" max="4857" width="12.109375" style="30" customWidth="1"/>
    <col min="4858" max="4858" width="10.44140625" style="30" customWidth="1"/>
    <col min="4859" max="4859" width="11.109375" style="30" customWidth="1"/>
    <col min="4860" max="4860" width="10.33203125" style="30" customWidth="1"/>
    <col min="4861" max="4861" width="11" style="30" customWidth="1"/>
    <col min="4862" max="4862" width="14.88671875" style="30" customWidth="1"/>
    <col min="4863" max="4863" width="8.88671875" style="30"/>
    <col min="4864" max="4864" width="9.5546875" style="30" bestFit="1" customWidth="1"/>
    <col min="4865" max="5105" width="8.88671875" style="30"/>
    <col min="5106" max="5106" width="4.6640625" style="30" customWidth="1"/>
    <col min="5107" max="5107" width="12.109375" style="30" customWidth="1"/>
    <col min="5108" max="5108" width="37.5546875" style="30" customWidth="1"/>
    <col min="5109" max="5109" width="8.5546875" style="30" customWidth="1"/>
    <col min="5110" max="5110" width="9.44140625" style="30" customWidth="1"/>
    <col min="5111" max="5111" width="12.5546875" style="30" bestFit="1" customWidth="1"/>
    <col min="5112" max="5112" width="11.33203125" style="30" customWidth="1"/>
    <col min="5113" max="5113" width="12.109375" style="30" customWidth="1"/>
    <col min="5114" max="5114" width="10.44140625" style="30" customWidth="1"/>
    <col min="5115" max="5115" width="11.109375" style="30" customWidth="1"/>
    <col min="5116" max="5116" width="10.33203125" style="30" customWidth="1"/>
    <col min="5117" max="5117" width="11" style="30" customWidth="1"/>
    <col min="5118" max="5118" width="14.88671875" style="30" customWidth="1"/>
    <col min="5119" max="5119" width="8.88671875" style="30"/>
    <col min="5120" max="5120" width="9.5546875" style="30" bestFit="1" customWidth="1"/>
    <col min="5121" max="5361" width="8.88671875" style="30"/>
    <col min="5362" max="5362" width="4.6640625" style="30" customWidth="1"/>
    <col min="5363" max="5363" width="12.109375" style="30" customWidth="1"/>
    <col min="5364" max="5364" width="37.5546875" style="30" customWidth="1"/>
    <col min="5365" max="5365" width="8.5546875" style="30" customWidth="1"/>
    <col min="5366" max="5366" width="9.44140625" style="30" customWidth="1"/>
    <col min="5367" max="5367" width="12.5546875" style="30" bestFit="1" customWidth="1"/>
    <col min="5368" max="5368" width="11.33203125" style="30" customWidth="1"/>
    <col min="5369" max="5369" width="12.109375" style="30" customWidth="1"/>
    <col min="5370" max="5370" width="10.44140625" style="30" customWidth="1"/>
    <col min="5371" max="5371" width="11.109375" style="30" customWidth="1"/>
    <col min="5372" max="5372" width="10.33203125" style="30" customWidth="1"/>
    <col min="5373" max="5373" width="11" style="30" customWidth="1"/>
    <col min="5374" max="5374" width="14.88671875" style="30" customWidth="1"/>
    <col min="5375" max="5375" width="8.88671875" style="30"/>
    <col min="5376" max="5376" width="9.5546875" style="30" bestFit="1" customWidth="1"/>
    <col min="5377" max="5617" width="8.88671875" style="30"/>
    <col min="5618" max="5618" width="4.6640625" style="30" customWidth="1"/>
    <col min="5619" max="5619" width="12.109375" style="30" customWidth="1"/>
    <col min="5620" max="5620" width="37.5546875" style="30" customWidth="1"/>
    <col min="5621" max="5621" width="8.5546875" style="30" customWidth="1"/>
    <col min="5622" max="5622" width="9.44140625" style="30" customWidth="1"/>
    <col min="5623" max="5623" width="12.5546875" style="30" bestFit="1" customWidth="1"/>
    <col min="5624" max="5624" width="11.33203125" style="30" customWidth="1"/>
    <col min="5625" max="5625" width="12.109375" style="30" customWidth="1"/>
    <col min="5626" max="5626" width="10.44140625" style="30" customWidth="1"/>
    <col min="5627" max="5627" width="11.109375" style="30" customWidth="1"/>
    <col min="5628" max="5628" width="10.33203125" style="30" customWidth="1"/>
    <col min="5629" max="5629" width="11" style="30" customWidth="1"/>
    <col min="5630" max="5630" width="14.88671875" style="30" customWidth="1"/>
    <col min="5631" max="5631" width="8.88671875" style="30"/>
    <col min="5632" max="5632" width="9.5546875" style="30" bestFit="1" customWidth="1"/>
    <col min="5633" max="5873" width="8.88671875" style="30"/>
    <col min="5874" max="5874" width="4.6640625" style="30" customWidth="1"/>
    <col min="5875" max="5875" width="12.109375" style="30" customWidth="1"/>
    <col min="5876" max="5876" width="37.5546875" style="30" customWidth="1"/>
    <col min="5877" max="5877" width="8.5546875" style="30" customWidth="1"/>
    <col min="5878" max="5878" width="9.44140625" style="30" customWidth="1"/>
    <col min="5879" max="5879" width="12.5546875" style="30" bestFit="1" customWidth="1"/>
    <col min="5880" max="5880" width="11.33203125" style="30" customWidth="1"/>
    <col min="5881" max="5881" width="12.109375" style="30" customWidth="1"/>
    <col min="5882" max="5882" width="10.44140625" style="30" customWidth="1"/>
    <col min="5883" max="5883" width="11.109375" style="30" customWidth="1"/>
    <col min="5884" max="5884" width="10.33203125" style="30" customWidth="1"/>
    <col min="5885" max="5885" width="11" style="30" customWidth="1"/>
    <col min="5886" max="5886" width="14.88671875" style="30" customWidth="1"/>
    <col min="5887" max="5887" width="8.88671875" style="30"/>
    <col min="5888" max="5888" width="9.5546875" style="30" bestFit="1" customWidth="1"/>
    <col min="5889" max="6129" width="8.88671875" style="30"/>
    <col min="6130" max="6130" width="4.6640625" style="30" customWidth="1"/>
    <col min="6131" max="6131" width="12.109375" style="30" customWidth="1"/>
    <col min="6132" max="6132" width="37.5546875" style="30" customWidth="1"/>
    <col min="6133" max="6133" width="8.5546875" style="30" customWidth="1"/>
    <col min="6134" max="6134" width="9.44140625" style="30" customWidth="1"/>
    <col min="6135" max="6135" width="12.5546875" style="30" bestFit="1" customWidth="1"/>
    <col min="6136" max="6136" width="11.33203125" style="30" customWidth="1"/>
    <col min="6137" max="6137" width="12.109375" style="30" customWidth="1"/>
    <col min="6138" max="6138" width="10.44140625" style="30" customWidth="1"/>
    <col min="6139" max="6139" width="11.109375" style="30" customWidth="1"/>
    <col min="6140" max="6140" width="10.33203125" style="30" customWidth="1"/>
    <col min="6141" max="6141" width="11" style="30" customWidth="1"/>
    <col min="6142" max="6142" width="14.88671875" style="30" customWidth="1"/>
    <col min="6143" max="6143" width="8.88671875" style="30"/>
    <col min="6144" max="6144" width="9.5546875" style="30" bestFit="1" customWidth="1"/>
    <col min="6145" max="6385" width="8.88671875" style="30"/>
    <col min="6386" max="6386" width="4.6640625" style="30" customWidth="1"/>
    <col min="6387" max="6387" width="12.109375" style="30" customWidth="1"/>
    <col min="6388" max="6388" width="37.5546875" style="30" customWidth="1"/>
    <col min="6389" max="6389" width="8.5546875" style="30" customWidth="1"/>
    <col min="6390" max="6390" width="9.44140625" style="30" customWidth="1"/>
    <col min="6391" max="6391" width="12.5546875" style="30" bestFit="1" customWidth="1"/>
    <col min="6392" max="6392" width="11.33203125" style="30" customWidth="1"/>
    <col min="6393" max="6393" width="12.109375" style="30" customWidth="1"/>
    <col min="6394" max="6394" width="10.44140625" style="30" customWidth="1"/>
    <col min="6395" max="6395" width="11.109375" style="30" customWidth="1"/>
    <col min="6396" max="6396" width="10.33203125" style="30" customWidth="1"/>
    <col min="6397" max="6397" width="11" style="30" customWidth="1"/>
    <col min="6398" max="6398" width="14.88671875" style="30" customWidth="1"/>
    <col min="6399" max="6399" width="8.88671875" style="30"/>
    <col min="6400" max="6400" width="9.5546875" style="30" bestFit="1" customWidth="1"/>
    <col min="6401" max="6641" width="8.88671875" style="30"/>
    <col min="6642" max="6642" width="4.6640625" style="30" customWidth="1"/>
    <col min="6643" max="6643" width="12.109375" style="30" customWidth="1"/>
    <col min="6644" max="6644" width="37.5546875" style="30" customWidth="1"/>
    <col min="6645" max="6645" width="8.5546875" style="30" customWidth="1"/>
    <col min="6646" max="6646" width="9.44140625" style="30" customWidth="1"/>
    <col min="6647" max="6647" width="12.5546875" style="30" bestFit="1" customWidth="1"/>
    <col min="6648" max="6648" width="11.33203125" style="30" customWidth="1"/>
    <col min="6649" max="6649" width="12.109375" style="30" customWidth="1"/>
    <col min="6650" max="6650" width="10.44140625" style="30" customWidth="1"/>
    <col min="6651" max="6651" width="11.109375" style="30" customWidth="1"/>
    <col min="6652" max="6652" width="10.33203125" style="30" customWidth="1"/>
    <col min="6653" max="6653" width="11" style="30" customWidth="1"/>
    <col min="6654" max="6654" width="14.88671875" style="30" customWidth="1"/>
    <col min="6655" max="6655" width="8.88671875" style="30"/>
    <col min="6656" max="6656" width="9.5546875" style="30" bestFit="1" customWidth="1"/>
    <col min="6657" max="6897" width="8.88671875" style="30"/>
    <col min="6898" max="6898" width="4.6640625" style="30" customWidth="1"/>
    <col min="6899" max="6899" width="12.109375" style="30" customWidth="1"/>
    <col min="6900" max="6900" width="37.5546875" style="30" customWidth="1"/>
    <col min="6901" max="6901" width="8.5546875" style="30" customWidth="1"/>
    <col min="6902" max="6902" width="9.44140625" style="30" customWidth="1"/>
    <col min="6903" max="6903" width="12.5546875" style="30" bestFit="1" customWidth="1"/>
    <col min="6904" max="6904" width="11.33203125" style="30" customWidth="1"/>
    <col min="6905" max="6905" width="12.109375" style="30" customWidth="1"/>
    <col min="6906" max="6906" width="10.44140625" style="30" customWidth="1"/>
    <col min="6907" max="6907" width="11.109375" style="30" customWidth="1"/>
    <col min="6908" max="6908" width="10.33203125" style="30" customWidth="1"/>
    <col min="6909" max="6909" width="11" style="30" customWidth="1"/>
    <col min="6910" max="6910" width="14.88671875" style="30" customWidth="1"/>
    <col min="6911" max="6911" width="8.88671875" style="30"/>
    <col min="6912" max="6912" width="9.5546875" style="30" bestFit="1" customWidth="1"/>
    <col min="6913" max="7153" width="8.88671875" style="30"/>
    <col min="7154" max="7154" width="4.6640625" style="30" customWidth="1"/>
    <col min="7155" max="7155" width="12.109375" style="30" customWidth="1"/>
    <col min="7156" max="7156" width="37.5546875" style="30" customWidth="1"/>
    <col min="7157" max="7157" width="8.5546875" style="30" customWidth="1"/>
    <col min="7158" max="7158" width="9.44140625" style="30" customWidth="1"/>
    <col min="7159" max="7159" width="12.5546875" style="30" bestFit="1" customWidth="1"/>
    <col min="7160" max="7160" width="11.33203125" style="30" customWidth="1"/>
    <col min="7161" max="7161" width="12.109375" style="30" customWidth="1"/>
    <col min="7162" max="7162" width="10.44140625" style="30" customWidth="1"/>
    <col min="7163" max="7163" width="11.109375" style="30" customWidth="1"/>
    <col min="7164" max="7164" width="10.33203125" style="30" customWidth="1"/>
    <col min="7165" max="7165" width="11" style="30" customWidth="1"/>
    <col min="7166" max="7166" width="14.88671875" style="30" customWidth="1"/>
    <col min="7167" max="7167" width="8.88671875" style="30"/>
    <col min="7168" max="7168" width="9.5546875" style="30" bestFit="1" customWidth="1"/>
    <col min="7169" max="7409" width="8.88671875" style="30"/>
    <col min="7410" max="7410" width="4.6640625" style="30" customWidth="1"/>
    <col min="7411" max="7411" width="12.109375" style="30" customWidth="1"/>
    <col min="7412" max="7412" width="37.5546875" style="30" customWidth="1"/>
    <col min="7413" max="7413" width="8.5546875" style="30" customWidth="1"/>
    <col min="7414" max="7414" width="9.44140625" style="30" customWidth="1"/>
    <col min="7415" max="7415" width="12.5546875" style="30" bestFit="1" customWidth="1"/>
    <col min="7416" max="7416" width="11.33203125" style="30" customWidth="1"/>
    <col min="7417" max="7417" width="12.109375" style="30" customWidth="1"/>
    <col min="7418" max="7418" width="10.44140625" style="30" customWidth="1"/>
    <col min="7419" max="7419" width="11.109375" style="30" customWidth="1"/>
    <col min="7420" max="7420" width="10.33203125" style="30" customWidth="1"/>
    <col min="7421" max="7421" width="11" style="30" customWidth="1"/>
    <col min="7422" max="7422" width="14.88671875" style="30" customWidth="1"/>
    <col min="7423" max="7423" width="8.88671875" style="30"/>
    <col min="7424" max="7424" width="9.5546875" style="30" bestFit="1" customWidth="1"/>
    <col min="7425" max="7665" width="8.88671875" style="30"/>
    <col min="7666" max="7666" width="4.6640625" style="30" customWidth="1"/>
    <col min="7667" max="7667" width="12.109375" style="30" customWidth="1"/>
    <col min="7668" max="7668" width="37.5546875" style="30" customWidth="1"/>
    <col min="7669" max="7669" width="8.5546875" style="30" customWidth="1"/>
    <col min="7670" max="7670" width="9.44140625" style="30" customWidth="1"/>
    <col min="7671" max="7671" width="12.5546875" style="30" bestFit="1" customWidth="1"/>
    <col min="7672" max="7672" width="11.33203125" style="30" customWidth="1"/>
    <col min="7673" max="7673" width="12.109375" style="30" customWidth="1"/>
    <col min="7674" max="7674" width="10.44140625" style="30" customWidth="1"/>
    <col min="7675" max="7675" width="11.109375" style="30" customWidth="1"/>
    <col min="7676" max="7676" width="10.33203125" style="30" customWidth="1"/>
    <col min="7677" max="7677" width="11" style="30" customWidth="1"/>
    <col min="7678" max="7678" width="14.88671875" style="30" customWidth="1"/>
    <col min="7679" max="7679" width="8.88671875" style="30"/>
    <col min="7680" max="7680" width="9.5546875" style="30" bestFit="1" customWidth="1"/>
    <col min="7681" max="7921" width="8.88671875" style="30"/>
    <col min="7922" max="7922" width="4.6640625" style="30" customWidth="1"/>
    <col min="7923" max="7923" width="12.109375" style="30" customWidth="1"/>
    <col min="7924" max="7924" width="37.5546875" style="30" customWidth="1"/>
    <col min="7925" max="7925" width="8.5546875" style="30" customWidth="1"/>
    <col min="7926" max="7926" width="9.44140625" style="30" customWidth="1"/>
    <col min="7927" max="7927" width="12.5546875" style="30" bestFit="1" customWidth="1"/>
    <col min="7928" max="7928" width="11.33203125" style="30" customWidth="1"/>
    <col min="7929" max="7929" width="12.109375" style="30" customWidth="1"/>
    <col min="7930" max="7930" width="10.44140625" style="30" customWidth="1"/>
    <col min="7931" max="7931" width="11.109375" style="30" customWidth="1"/>
    <col min="7932" max="7932" width="10.33203125" style="30" customWidth="1"/>
    <col min="7933" max="7933" width="11" style="30" customWidth="1"/>
    <col min="7934" max="7934" width="14.88671875" style="30" customWidth="1"/>
    <col min="7935" max="7935" width="8.88671875" style="30"/>
    <col min="7936" max="7936" width="9.5546875" style="30" bestFit="1" customWidth="1"/>
    <col min="7937" max="8177" width="8.88671875" style="30"/>
    <col min="8178" max="8178" width="4.6640625" style="30" customWidth="1"/>
    <col min="8179" max="8179" width="12.109375" style="30" customWidth="1"/>
    <col min="8180" max="8180" width="37.5546875" style="30" customWidth="1"/>
    <col min="8181" max="8181" width="8.5546875" style="30" customWidth="1"/>
    <col min="8182" max="8182" width="9.44140625" style="30" customWidth="1"/>
    <col min="8183" max="8183" width="12.5546875" style="30" bestFit="1" customWidth="1"/>
    <col min="8184" max="8184" width="11.33203125" style="30" customWidth="1"/>
    <col min="8185" max="8185" width="12.109375" style="30" customWidth="1"/>
    <col min="8186" max="8186" width="10.44140625" style="30" customWidth="1"/>
    <col min="8187" max="8187" width="11.109375" style="30" customWidth="1"/>
    <col min="8188" max="8188" width="10.33203125" style="30" customWidth="1"/>
    <col min="8189" max="8189" width="11" style="30" customWidth="1"/>
    <col min="8190" max="8190" width="14.88671875" style="30" customWidth="1"/>
    <col min="8191" max="8191" width="8.88671875" style="30"/>
    <col min="8192" max="8192" width="9.5546875" style="30" bestFit="1" customWidth="1"/>
    <col min="8193" max="8433" width="8.88671875" style="30"/>
    <col min="8434" max="8434" width="4.6640625" style="30" customWidth="1"/>
    <col min="8435" max="8435" width="12.109375" style="30" customWidth="1"/>
    <col min="8436" max="8436" width="37.5546875" style="30" customWidth="1"/>
    <col min="8437" max="8437" width="8.5546875" style="30" customWidth="1"/>
    <col min="8438" max="8438" width="9.44140625" style="30" customWidth="1"/>
    <col min="8439" max="8439" width="12.5546875" style="30" bestFit="1" customWidth="1"/>
    <col min="8440" max="8440" width="11.33203125" style="30" customWidth="1"/>
    <col min="8441" max="8441" width="12.109375" style="30" customWidth="1"/>
    <col min="8442" max="8442" width="10.44140625" style="30" customWidth="1"/>
    <col min="8443" max="8443" width="11.109375" style="30" customWidth="1"/>
    <col min="8444" max="8444" width="10.33203125" style="30" customWidth="1"/>
    <col min="8445" max="8445" width="11" style="30" customWidth="1"/>
    <col min="8446" max="8446" width="14.88671875" style="30" customWidth="1"/>
    <col min="8447" max="8447" width="8.88671875" style="30"/>
    <col min="8448" max="8448" width="9.5546875" style="30" bestFit="1" customWidth="1"/>
    <col min="8449" max="8689" width="8.88671875" style="30"/>
    <col min="8690" max="8690" width="4.6640625" style="30" customWidth="1"/>
    <col min="8691" max="8691" width="12.109375" style="30" customWidth="1"/>
    <col min="8692" max="8692" width="37.5546875" style="30" customWidth="1"/>
    <col min="8693" max="8693" width="8.5546875" style="30" customWidth="1"/>
    <col min="8694" max="8694" width="9.44140625" style="30" customWidth="1"/>
    <col min="8695" max="8695" width="12.5546875" style="30" bestFit="1" customWidth="1"/>
    <col min="8696" max="8696" width="11.33203125" style="30" customWidth="1"/>
    <col min="8697" max="8697" width="12.109375" style="30" customWidth="1"/>
    <col min="8698" max="8698" width="10.44140625" style="30" customWidth="1"/>
    <col min="8699" max="8699" width="11.109375" style="30" customWidth="1"/>
    <col min="8700" max="8700" width="10.33203125" style="30" customWidth="1"/>
    <col min="8701" max="8701" width="11" style="30" customWidth="1"/>
    <col min="8702" max="8702" width="14.88671875" style="30" customWidth="1"/>
    <col min="8703" max="8703" width="8.88671875" style="30"/>
    <col min="8704" max="8704" width="9.5546875" style="30" bestFit="1" customWidth="1"/>
    <col min="8705" max="8945" width="8.88671875" style="30"/>
    <col min="8946" max="8946" width="4.6640625" style="30" customWidth="1"/>
    <col min="8947" max="8947" width="12.109375" style="30" customWidth="1"/>
    <col min="8948" max="8948" width="37.5546875" style="30" customWidth="1"/>
    <col min="8949" max="8949" width="8.5546875" style="30" customWidth="1"/>
    <col min="8950" max="8950" width="9.44140625" style="30" customWidth="1"/>
    <col min="8951" max="8951" width="12.5546875" style="30" bestFit="1" customWidth="1"/>
    <col min="8952" max="8952" width="11.33203125" style="30" customWidth="1"/>
    <col min="8953" max="8953" width="12.109375" style="30" customWidth="1"/>
    <col min="8954" max="8954" width="10.44140625" style="30" customWidth="1"/>
    <col min="8955" max="8955" width="11.109375" style="30" customWidth="1"/>
    <col min="8956" max="8956" width="10.33203125" style="30" customWidth="1"/>
    <col min="8957" max="8957" width="11" style="30" customWidth="1"/>
    <col min="8958" max="8958" width="14.88671875" style="30" customWidth="1"/>
    <col min="8959" max="8959" width="8.88671875" style="30"/>
    <col min="8960" max="8960" width="9.5546875" style="30" bestFit="1" customWidth="1"/>
    <col min="8961" max="9201" width="8.88671875" style="30"/>
    <col min="9202" max="9202" width="4.6640625" style="30" customWidth="1"/>
    <col min="9203" max="9203" width="12.109375" style="30" customWidth="1"/>
    <col min="9204" max="9204" width="37.5546875" style="30" customWidth="1"/>
    <col min="9205" max="9205" width="8.5546875" style="30" customWidth="1"/>
    <col min="9206" max="9206" width="9.44140625" style="30" customWidth="1"/>
    <col min="9207" max="9207" width="12.5546875" style="30" bestFit="1" customWidth="1"/>
    <col min="9208" max="9208" width="11.33203125" style="30" customWidth="1"/>
    <col min="9209" max="9209" width="12.109375" style="30" customWidth="1"/>
    <col min="9210" max="9210" width="10.44140625" style="30" customWidth="1"/>
    <col min="9211" max="9211" width="11.109375" style="30" customWidth="1"/>
    <col min="9212" max="9212" width="10.33203125" style="30" customWidth="1"/>
    <col min="9213" max="9213" width="11" style="30" customWidth="1"/>
    <col min="9214" max="9214" width="14.88671875" style="30" customWidth="1"/>
    <col min="9215" max="9215" width="8.88671875" style="30"/>
    <col min="9216" max="9216" width="9.5546875" style="30" bestFit="1" customWidth="1"/>
    <col min="9217" max="9457" width="8.88671875" style="30"/>
    <col min="9458" max="9458" width="4.6640625" style="30" customWidth="1"/>
    <col min="9459" max="9459" width="12.109375" style="30" customWidth="1"/>
    <col min="9460" max="9460" width="37.5546875" style="30" customWidth="1"/>
    <col min="9461" max="9461" width="8.5546875" style="30" customWidth="1"/>
    <col min="9462" max="9462" width="9.44140625" style="30" customWidth="1"/>
    <col min="9463" max="9463" width="12.5546875" style="30" bestFit="1" customWidth="1"/>
    <col min="9464" max="9464" width="11.33203125" style="30" customWidth="1"/>
    <col min="9465" max="9465" width="12.109375" style="30" customWidth="1"/>
    <col min="9466" max="9466" width="10.44140625" style="30" customWidth="1"/>
    <col min="9467" max="9467" width="11.109375" style="30" customWidth="1"/>
    <col min="9468" max="9468" width="10.33203125" style="30" customWidth="1"/>
    <col min="9469" max="9469" width="11" style="30" customWidth="1"/>
    <col min="9470" max="9470" width="14.88671875" style="30" customWidth="1"/>
    <col min="9471" max="9471" width="8.88671875" style="30"/>
    <col min="9472" max="9472" width="9.5546875" style="30" bestFit="1" customWidth="1"/>
    <col min="9473" max="9713" width="8.88671875" style="30"/>
    <col min="9714" max="9714" width="4.6640625" style="30" customWidth="1"/>
    <col min="9715" max="9715" width="12.109375" style="30" customWidth="1"/>
    <col min="9716" max="9716" width="37.5546875" style="30" customWidth="1"/>
    <col min="9717" max="9717" width="8.5546875" style="30" customWidth="1"/>
    <col min="9718" max="9718" width="9.44140625" style="30" customWidth="1"/>
    <col min="9719" max="9719" width="12.5546875" style="30" bestFit="1" customWidth="1"/>
    <col min="9720" max="9720" width="11.33203125" style="30" customWidth="1"/>
    <col min="9721" max="9721" width="12.109375" style="30" customWidth="1"/>
    <col min="9722" max="9722" width="10.44140625" style="30" customWidth="1"/>
    <col min="9723" max="9723" width="11.109375" style="30" customWidth="1"/>
    <col min="9724" max="9724" width="10.33203125" style="30" customWidth="1"/>
    <col min="9725" max="9725" width="11" style="30" customWidth="1"/>
    <col min="9726" max="9726" width="14.88671875" style="30" customWidth="1"/>
    <col min="9727" max="9727" width="8.88671875" style="30"/>
    <col min="9728" max="9728" width="9.5546875" style="30" bestFit="1" customWidth="1"/>
    <col min="9729" max="9969" width="8.88671875" style="30"/>
    <col min="9970" max="9970" width="4.6640625" style="30" customWidth="1"/>
    <col min="9971" max="9971" width="12.109375" style="30" customWidth="1"/>
    <col min="9972" max="9972" width="37.5546875" style="30" customWidth="1"/>
    <col min="9973" max="9973" width="8.5546875" style="30" customWidth="1"/>
    <col min="9974" max="9974" width="9.44140625" style="30" customWidth="1"/>
    <col min="9975" max="9975" width="12.5546875" style="30" bestFit="1" customWidth="1"/>
    <col min="9976" max="9976" width="11.33203125" style="30" customWidth="1"/>
    <col min="9977" max="9977" width="12.109375" style="30" customWidth="1"/>
    <col min="9978" max="9978" width="10.44140625" style="30" customWidth="1"/>
    <col min="9979" max="9979" width="11.109375" style="30" customWidth="1"/>
    <col min="9980" max="9980" width="10.33203125" style="30" customWidth="1"/>
    <col min="9981" max="9981" width="11" style="30" customWidth="1"/>
    <col min="9982" max="9982" width="14.88671875" style="30" customWidth="1"/>
    <col min="9983" max="9983" width="8.88671875" style="30"/>
    <col min="9984" max="9984" width="9.5546875" style="30" bestFit="1" customWidth="1"/>
    <col min="9985" max="10225" width="8.88671875" style="30"/>
    <col min="10226" max="10226" width="4.6640625" style="30" customWidth="1"/>
    <col min="10227" max="10227" width="12.109375" style="30" customWidth="1"/>
    <col min="10228" max="10228" width="37.5546875" style="30" customWidth="1"/>
    <col min="10229" max="10229" width="8.5546875" style="30" customWidth="1"/>
    <col min="10230" max="10230" width="9.44140625" style="30" customWidth="1"/>
    <col min="10231" max="10231" width="12.5546875" style="30" bestFit="1" customWidth="1"/>
    <col min="10232" max="10232" width="11.33203125" style="30" customWidth="1"/>
    <col min="10233" max="10233" width="12.109375" style="30" customWidth="1"/>
    <col min="10234" max="10234" width="10.44140625" style="30" customWidth="1"/>
    <col min="10235" max="10235" width="11.109375" style="30" customWidth="1"/>
    <col min="10236" max="10236" width="10.33203125" style="30" customWidth="1"/>
    <col min="10237" max="10237" width="11" style="30" customWidth="1"/>
    <col min="10238" max="10238" width="14.88671875" style="30" customWidth="1"/>
    <col min="10239" max="10239" width="8.88671875" style="30"/>
    <col min="10240" max="10240" width="9.5546875" style="30" bestFit="1" customWidth="1"/>
    <col min="10241" max="10481" width="8.88671875" style="30"/>
    <col min="10482" max="10482" width="4.6640625" style="30" customWidth="1"/>
    <col min="10483" max="10483" width="12.109375" style="30" customWidth="1"/>
    <col min="10484" max="10484" width="37.5546875" style="30" customWidth="1"/>
    <col min="10485" max="10485" width="8.5546875" style="30" customWidth="1"/>
    <col min="10486" max="10486" width="9.44140625" style="30" customWidth="1"/>
    <col min="10487" max="10487" width="12.5546875" style="30" bestFit="1" customWidth="1"/>
    <col min="10488" max="10488" width="11.33203125" style="30" customWidth="1"/>
    <col min="10489" max="10489" width="12.109375" style="30" customWidth="1"/>
    <col min="10490" max="10490" width="10.44140625" style="30" customWidth="1"/>
    <col min="10491" max="10491" width="11.109375" style="30" customWidth="1"/>
    <col min="10492" max="10492" width="10.33203125" style="30" customWidth="1"/>
    <col min="10493" max="10493" width="11" style="30" customWidth="1"/>
    <col min="10494" max="10494" width="14.88671875" style="30" customWidth="1"/>
    <col min="10495" max="10495" width="8.88671875" style="30"/>
    <col min="10496" max="10496" width="9.5546875" style="30" bestFit="1" customWidth="1"/>
    <col min="10497" max="10737" width="8.88671875" style="30"/>
    <col min="10738" max="10738" width="4.6640625" style="30" customWidth="1"/>
    <col min="10739" max="10739" width="12.109375" style="30" customWidth="1"/>
    <col min="10740" max="10740" width="37.5546875" style="30" customWidth="1"/>
    <col min="10741" max="10741" width="8.5546875" style="30" customWidth="1"/>
    <col min="10742" max="10742" width="9.44140625" style="30" customWidth="1"/>
    <col min="10743" max="10743" width="12.5546875" style="30" bestFit="1" customWidth="1"/>
    <col min="10744" max="10744" width="11.33203125" style="30" customWidth="1"/>
    <col min="10745" max="10745" width="12.109375" style="30" customWidth="1"/>
    <col min="10746" max="10746" width="10.44140625" style="30" customWidth="1"/>
    <col min="10747" max="10747" width="11.109375" style="30" customWidth="1"/>
    <col min="10748" max="10748" width="10.33203125" style="30" customWidth="1"/>
    <col min="10749" max="10749" width="11" style="30" customWidth="1"/>
    <col min="10750" max="10750" width="14.88671875" style="30" customWidth="1"/>
    <col min="10751" max="10751" width="8.88671875" style="30"/>
    <col min="10752" max="10752" width="9.5546875" style="30" bestFit="1" customWidth="1"/>
    <col min="10753" max="10993" width="8.88671875" style="30"/>
    <col min="10994" max="10994" width="4.6640625" style="30" customWidth="1"/>
    <col min="10995" max="10995" width="12.109375" style="30" customWidth="1"/>
    <col min="10996" max="10996" width="37.5546875" style="30" customWidth="1"/>
    <col min="10997" max="10997" width="8.5546875" style="30" customWidth="1"/>
    <col min="10998" max="10998" width="9.44140625" style="30" customWidth="1"/>
    <col min="10999" max="10999" width="12.5546875" style="30" bestFit="1" customWidth="1"/>
    <col min="11000" max="11000" width="11.33203125" style="30" customWidth="1"/>
    <col min="11001" max="11001" width="12.109375" style="30" customWidth="1"/>
    <col min="11002" max="11002" width="10.44140625" style="30" customWidth="1"/>
    <col min="11003" max="11003" width="11.109375" style="30" customWidth="1"/>
    <col min="11004" max="11004" width="10.33203125" style="30" customWidth="1"/>
    <col min="11005" max="11005" width="11" style="30" customWidth="1"/>
    <col min="11006" max="11006" width="14.88671875" style="30" customWidth="1"/>
    <col min="11007" max="11007" width="8.88671875" style="30"/>
    <col min="11008" max="11008" width="9.5546875" style="30" bestFit="1" customWidth="1"/>
    <col min="11009" max="11249" width="8.88671875" style="30"/>
    <col min="11250" max="11250" width="4.6640625" style="30" customWidth="1"/>
    <col min="11251" max="11251" width="12.109375" style="30" customWidth="1"/>
    <col min="11252" max="11252" width="37.5546875" style="30" customWidth="1"/>
    <col min="11253" max="11253" width="8.5546875" style="30" customWidth="1"/>
    <col min="11254" max="11254" width="9.44140625" style="30" customWidth="1"/>
    <col min="11255" max="11255" width="12.5546875" style="30" bestFit="1" customWidth="1"/>
    <col min="11256" max="11256" width="11.33203125" style="30" customWidth="1"/>
    <col min="11257" max="11257" width="12.109375" style="30" customWidth="1"/>
    <col min="11258" max="11258" width="10.44140625" style="30" customWidth="1"/>
    <col min="11259" max="11259" width="11.109375" style="30" customWidth="1"/>
    <col min="11260" max="11260" width="10.33203125" style="30" customWidth="1"/>
    <col min="11261" max="11261" width="11" style="30" customWidth="1"/>
    <col min="11262" max="11262" width="14.88671875" style="30" customWidth="1"/>
    <col min="11263" max="11263" width="8.88671875" style="30"/>
    <col min="11264" max="11264" width="9.5546875" style="30" bestFit="1" customWidth="1"/>
    <col min="11265" max="11505" width="8.88671875" style="30"/>
    <col min="11506" max="11506" width="4.6640625" style="30" customWidth="1"/>
    <col min="11507" max="11507" width="12.109375" style="30" customWidth="1"/>
    <col min="11508" max="11508" width="37.5546875" style="30" customWidth="1"/>
    <col min="11509" max="11509" width="8.5546875" style="30" customWidth="1"/>
    <col min="11510" max="11510" width="9.44140625" style="30" customWidth="1"/>
    <col min="11511" max="11511" width="12.5546875" style="30" bestFit="1" customWidth="1"/>
    <col min="11512" max="11512" width="11.33203125" style="30" customWidth="1"/>
    <col min="11513" max="11513" width="12.109375" style="30" customWidth="1"/>
    <col min="11514" max="11514" width="10.44140625" style="30" customWidth="1"/>
    <col min="11515" max="11515" width="11.109375" style="30" customWidth="1"/>
    <col min="11516" max="11516" width="10.33203125" style="30" customWidth="1"/>
    <col min="11517" max="11517" width="11" style="30" customWidth="1"/>
    <col min="11518" max="11518" width="14.88671875" style="30" customWidth="1"/>
    <col min="11519" max="11519" width="8.88671875" style="30"/>
    <col min="11520" max="11520" width="9.5546875" style="30" bestFit="1" customWidth="1"/>
    <col min="11521" max="11761" width="8.88671875" style="30"/>
    <col min="11762" max="11762" width="4.6640625" style="30" customWidth="1"/>
    <col min="11763" max="11763" width="12.109375" style="30" customWidth="1"/>
    <col min="11764" max="11764" width="37.5546875" style="30" customWidth="1"/>
    <col min="11765" max="11765" width="8.5546875" style="30" customWidth="1"/>
    <col min="11766" max="11766" width="9.44140625" style="30" customWidth="1"/>
    <col min="11767" max="11767" width="12.5546875" style="30" bestFit="1" customWidth="1"/>
    <col min="11768" max="11768" width="11.33203125" style="30" customWidth="1"/>
    <col min="11769" max="11769" width="12.109375" style="30" customWidth="1"/>
    <col min="11770" max="11770" width="10.44140625" style="30" customWidth="1"/>
    <col min="11771" max="11771" width="11.109375" style="30" customWidth="1"/>
    <col min="11772" max="11772" width="10.33203125" style="30" customWidth="1"/>
    <col min="11773" max="11773" width="11" style="30" customWidth="1"/>
    <col min="11774" max="11774" width="14.88671875" style="30" customWidth="1"/>
    <col min="11775" max="11775" width="8.88671875" style="30"/>
    <col min="11776" max="11776" width="9.5546875" style="30" bestFit="1" customWidth="1"/>
    <col min="11777" max="12017" width="8.88671875" style="30"/>
    <col min="12018" max="12018" width="4.6640625" style="30" customWidth="1"/>
    <col min="12019" max="12019" width="12.109375" style="30" customWidth="1"/>
    <col min="12020" max="12020" width="37.5546875" style="30" customWidth="1"/>
    <col min="12021" max="12021" width="8.5546875" style="30" customWidth="1"/>
    <col min="12022" max="12022" width="9.44140625" style="30" customWidth="1"/>
    <col min="12023" max="12023" width="12.5546875" style="30" bestFit="1" customWidth="1"/>
    <col min="12024" max="12024" width="11.33203125" style="30" customWidth="1"/>
    <col min="12025" max="12025" width="12.109375" style="30" customWidth="1"/>
    <col min="12026" max="12026" width="10.44140625" style="30" customWidth="1"/>
    <col min="12027" max="12027" width="11.109375" style="30" customWidth="1"/>
    <col min="12028" max="12028" width="10.33203125" style="30" customWidth="1"/>
    <col min="12029" max="12029" width="11" style="30" customWidth="1"/>
    <col min="12030" max="12030" width="14.88671875" style="30" customWidth="1"/>
    <col min="12031" max="12031" width="8.88671875" style="30"/>
    <col min="12032" max="12032" width="9.5546875" style="30" bestFit="1" customWidth="1"/>
    <col min="12033" max="12273" width="8.88671875" style="30"/>
    <col min="12274" max="12274" width="4.6640625" style="30" customWidth="1"/>
    <col min="12275" max="12275" width="12.109375" style="30" customWidth="1"/>
    <col min="12276" max="12276" width="37.5546875" style="30" customWidth="1"/>
    <col min="12277" max="12277" width="8.5546875" style="30" customWidth="1"/>
    <col min="12278" max="12278" width="9.44140625" style="30" customWidth="1"/>
    <col min="12279" max="12279" width="12.5546875" style="30" bestFit="1" customWidth="1"/>
    <col min="12280" max="12280" width="11.33203125" style="30" customWidth="1"/>
    <col min="12281" max="12281" width="12.109375" style="30" customWidth="1"/>
    <col min="12282" max="12282" width="10.44140625" style="30" customWidth="1"/>
    <col min="12283" max="12283" width="11.109375" style="30" customWidth="1"/>
    <col min="12284" max="12284" width="10.33203125" style="30" customWidth="1"/>
    <col min="12285" max="12285" width="11" style="30" customWidth="1"/>
    <col min="12286" max="12286" width="14.88671875" style="30" customWidth="1"/>
    <col min="12287" max="12287" width="8.88671875" style="30"/>
    <col min="12288" max="12288" width="9.5546875" style="30" bestFit="1" customWidth="1"/>
    <col min="12289" max="12529" width="8.88671875" style="30"/>
    <col min="12530" max="12530" width="4.6640625" style="30" customWidth="1"/>
    <col min="12531" max="12531" width="12.109375" style="30" customWidth="1"/>
    <col min="12532" max="12532" width="37.5546875" style="30" customWidth="1"/>
    <col min="12533" max="12533" width="8.5546875" style="30" customWidth="1"/>
    <col min="12534" max="12534" width="9.44140625" style="30" customWidth="1"/>
    <col min="12535" max="12535" width="12.5546875" style="30" bestFit="1" customWidth="1"/>
    <col min="12536" max="12536" width="11.33203125" style="30" customWidth="1"/>
    <col min="12537" max="12537" width="12.109375" style="30" customWidth="1"/>
    <col min="12538" max="12538" width="10.44140625" style="30" customWidth="1"/>
    <col min="12539" max="12539" width="11.109375" style="30" customWidth="1"/>
    <col min="12540" max="12540" width="10.33203125" style="30" customWidth="1"/>
    <col min="12541" max="12541" width="11" style="30" customWidth="1"/>
    <col min="12542" max="12542" width="14.88671875" style="30" customWidth="1"/>
    <col min="12543" max="12543" width="8.88671875" style="30"/>
    <col min="12544" max="12544" width="9.5546875" style="30" bestFit="1" customWidth="1"/>
    <col min="12545" max="12785" width="8.88671875" style="30"/>
    <col min="12786" max="12786" width="4.6640625" style="30" customWidth="1"/>
    <col min="12787" max="12787" width="12.109375" style="30" customWidth="1"/>
    <col min="12788" max="12788" width="37.5546875" style="30" customWidth="1"/>
    <col min="12789" max="12789" width="8.5546875" style="30" customWidth="1"/>
    <col min="12790" max="12790" width="9.44140625" style="30" customWidth="1"/>
    <col min="12791" max="12791" width="12.5546875" style="30" bestFit="1" customWidth="1"/>
    <col min="12792" max="12792" width="11.33203125" style="30" customWidth="1"/>
    <col min="12793" max="12793" width="12.109375" style="30" customWidth="1"/>
    <col min="12794" max="12794" width="10.44140625" style="30" customWidth="1"/>
    <col min="12795" max="12795" width="11.109375" style="30" customWidth="1"/>
    <col min="12796" max="12796" width="10.33203125" style="30" customWidth="1"/>
    <col min="12797" max="12797" width="11" style="30" customWidth="1"/>
    <col min="12798" max="12798" width="14.88671875" style="30" customWidth="1"/>
    <col min="12799" max="12799" width="8.88671875" style="30"/>
    <col min="12800" max="12800" width="9.5546875" style="30" bestFit="1" customWidth="1"/>
    <col min="12801" max="13041" width="8.88671875" style="30"/>
    <col min="13042" max="13042" width="4.6640625" style="30" customWidth="1"/>
    <col min="13043" max="13043" width="12.109375" style="30" customWidth="1"/>
    <col min="13044" max="13044" width="37.5546875" style="30" customWidth="1"/>
    <col min="13045" max="13045" width="8.5546875" style="30" customWidth="1"/>
    <col min="13046" max="13046" width="9.44140625" style="30" customWidth="1"/>
    <col min="13047" max="13047" width="12.5546875" style="30" bestFit="1" customWidth="1"/>
    <col min="13048" max="13048" width="11.33203125" style="30" customWidth="1"/>
    <col min="13049" max="13049" width="12.109375" style="30" customWidth="1"/>
    <col min="13050" max="13050" width="10.44140625" style="30" customWidth="1"/>
    <col min="13051" max="13051" width="11.109375" style="30" customWidth="1"/>
    <col min="13052" max="13052" width="10.33203125" style="30" customWidth="1"/>
    <col min="13053" max="13053" width="11" style="30" customWidth="1"/>
    <col min="13054" max="13054" width="14.88671875" style="30" customWidth="1"/>
    <col min="13055" max="13055" width="8.88671875" style="30"/>
    <col min="13056" max="13056" width="9.5546875" style="30" bestFit="1" customWidth="1"/>
    <col min="13057" max="13297" width="8.88671875" style="30"/>
    <col min="13298" max="13298" width="4.6640625" style="30" customWidth="1"/>
    <col min="13299" max="13299" width="12.109375" style="30" customWidth="1"/>
    <col min="13300" max="13300" width="37.5546875" style="30" customWidth="1"/>
    <col min="13301" max="13301" width="8.5546875" style="30" customWidth="1"/>
    <col min="13302" max="13302" width="9.44140625" style="30" customWidth="1"/>
    <col min="13303" max="13303" width="12.5546875" style="30" bestFit="1" customWidth="1"/>
    <col min="13304" max="13304" width="11.33203125" style="30" customWidth="1"/>
    <col min="13305" max="13305" width="12.109375" style="30" customWidth="1"/>
    <col min="13306" max="13306" width="10.44140625" style="30" customWidth="1"/>
    <col min="13307" max="13307" width="11.109375" style="30" customWidth="1"/>
    <col min="13308" max="13308" width="10.33203125" style="30" customWidth="1"/>
    <col min="13309" max="13309" width="11" style="30" customWidth="1"/>
    <col min="13310" max="13310" width="14.88671875" style="30" customWidth="1"/>
    <col min="13311" max="13311" width="8.88671875" style="30"/>
    <col min="13312" max="13312" width="9.5546875" style="30" bestFit="1" customWidth="1"/>
    <col min="13313" max="13553" width="8.88671875" style="30"/>
    <col min="13554" max="13554" width="4.6640625" style="30" customWidth="1"/>
    <col min="13555" max="13555" width="12.109375" style="30" customWidth="1"/>
    <col min="13556" max="13556" width="37.5546875" style="30" customWidth="1"/>
    <col min="13557" max="13557" width="8.5546875" style="30" customWidth="1"/>
    <col min="13558" max="13558" width="9.44140625" style="30" customWidth="1"/>
    <col min="13559" max="13559" width="12.5546875" style="30" bestFit="1" customWidth="1"/>
    <col min="13560" max="13560" width="11.33203125" style="30" customWidth="1"/>
    <col min="13561" max="13561" width="12.109375" style="30" customWidth="1"/>
    <col min="13562" max="13562" width="10.44140625" style="30" customWidth="1"/>
    <col min="13563" max="13563" width="11.109375" style="30" customWidth="1"/>
    <col min="13564" max="13564" width="10.33203125" style="30" customWidth="1"/>
    <col min="13565" max="13565" width="11" style="30" customWidth="1"/>
    <col min="13566" max="13566" width="14.88671875" style="30" customWidth="1"/>
    <col min="13567" max="13567" width="8.88671875" style="30"/>
    <col min="13568" max="13568" width="9.5546875" style="30" bestFit="1" customWidth="1"/>
    <col min="13569" max="13809" width="8.88671875" style="30"/>
    <col min="13810" max="13810" width="4.6640625" style="30" customWidth="1"/>
    <col min="13811" max="13811" width="12.109375" style="30" customWidth="1"/>
    <col min="13812" max="13812" width="37.5546875" style="30" customWidth="1"/>
    <col min="13813" max="13813" width="8.5546875" style="30" customWidth="1"/>
    <col min="13814" max="13814" width="9.44140625" style="30" customWidth="1"/>
    <col min="13815" max="13815" width="12.5546875" style="30" bestFit="1" customWidth="1"/>
    <col min="13816" max="13816" width="11.33203125" style="30" customWidth="1"/>
    <col min="13817" max="13817" width="12.109375" style="30" customWidth="1"/>
    <col min="13818" max="13818" width="10.44140625" style="30" customWidth="1"/>
    <col min="13819" max="13819" width="11.109375" style="30" customWidth="1"/>
    <col min="13820" max="13820" width="10.33203125" style="30" customWidth="1"/>
    <col min="13821" max="13821" width="11" style="30" customWidth="1"/>
    <col min="13822" max="13822" width="14.88671875" style="30" customWidth="1"/>
    <col min="13823" max="13823" width="8.88671875" style="30"/>
    <col min="13824" max="13824" width="9.5546875" style="30" bestFit="1" customWidth="1"/>
    <col min="13825" max="14065" width="8.88671875" style="30"/>
    <col min="14066" max="14066" width="4.6640625" style="30" customWidth="1"/>
    <col min="14067" max="14067" width="12.109375" style="30" customWidth="1"/>
    <col min="14068" max="14068" width="37.5546875" style="30" customWidth="1"/>
    <col min="14069" max="14069" width="8.5546875" style="30" customWidth="1"/>
    <col min="14070" max="14070" width="9.44140625" style="30" customWidth="1"/>
    <col min="14071" max="14071" width="12.5546875" style="30" bestFit="1" customWidth="1"/>
    <col min="14072" max="14072" width="11.33203125" style="30" customWidth="1"/>
    <col min="14073" max="14073" width="12.109375" style="30" customWidth="1"/>
    <col min="14074" max="14074" width="10.44140625" style="30" customWidth="1"/>
    <col min="14075" max="14075" width="11.109375" style="30" customWidth="1"/>
    <col min="14076" max="14076" width="10.33203125" style="30" customWidth="1"/>
    <col min="14077" max="14077" width="11" style="30" customWidth="1"/>
    <col min="14078" max="14078" width="14.88671875" style="30" customWidth="1"/>
    <col min="14079" max="14079" width="8.88671875" style="30"/>
    <col min="14080" max="14080" width="9.5546875" style="30" bestFit="1" customWidth="1"/>
    <col min="14081" max="14321" width="8.88671875" style="30"/>
    <col min="14322" max="14322" width="4.6640625" style="30" customWidth="1"/>
    <col min="14323" max="14323" width="12.109375" style="30" customWidth="1"/>
    <col min="14324" max="14324" width="37.5546875" style="30" customWidth="1"/>
    <col min="14325" max="14325" width="8.5546875" style="30" customWidth="1"/>
    <col min="14326" max="14326" width="9.44140625" style="30" customWidth="1"/>
    <col min="14327" max="14327" width="12.5546875" style="30" bestFit="1" customWidth="1"/>
    <col min="14328" max="14328" width="11.33203125" style="30" customWidth="1"/>
    <col min="14329" max="14329" width="12.109375" style="30" customWidth="1"/>
    <col min="14330" max="14330" width="10.44140625" style="30" customWidth="1"/>
    <col min="14331" max="14331" width="11.109375" style="30" customWidth="1"/>
    <col min="14332" max="14332" width="10.33203125" style="30" customWidth="1"/>
    <col min="14333" max="14333" width="11" style="30" customWidth="1"/>
    <col min="14334" max="14334" width="14.88671875" style="30" customWidth="1"/>
    <col min="14335" max="14335" width="8.88671875" style="30"/>
    <col min="14336" max="14336" width="9.5546875" style="30" bestFit="1" customWidth="1"/>
    <col min="14337" max="14577" width="8.88671875" style="30"/>
    <col min="14578" max="14578" width="4.6640625" style="30" customWidth="1"/>
    <col min="14579" max="14579" width="12.109375" style="30" customWidth="1"/>
    <col min="14580" max="14580" width="37.5546875" style="30" customWidth="1"/>
    <col min="14581" max="14581" width="8.5546875" style="30" customWidth="1"/>
    <col min="14582" max="14582" width="9.44140625" style="30" customWidth="1"/>
    <col min="14583" max="14583" width="12.5546875" style="30" bestFit="1" customWidth="1"/>
    <col min="14584" max="14584" width="11.33203125" style="30" customWidth="1"/>
    <col min="14585" max="14585" width="12.109375" style="30" customWidth="1"/>
    <col min="14586" max="14586" width="10.44140625" style="30" customWidth="1"/>
    <col min="14587" max="14587" width="11.109375" style="30" customWidth="1"/>
    <col min="14588" max="14588" width="10.33203125" style="30" customWidth="1"/>
    <col min="14589" max="14589" width="11" style="30" customWidth="1"/>
    <col min="14590" max="14590" width="14.88671875" style="30" customWidth="1"/>
    <col min="14591" max="14591" width="8.88671875" style="30"/>
    <col min="14592" max="14592" width="9.5546875" style="30" bestFit="1" customWidth="1"/>
    <col min="14593" max="14833" width="8.88671875" style="30"/>
    <col min="14834" max="14834" width="4.6640625" style="30" customWidth="1"/>
    <col min="14835" max="14835" width="12.109375" style="30" customWidth="1"/>
    <col min="14836" max="14836" width="37.5546875" style="30" customWidth="1"/>
    <col min="14837" max="14837" width="8.5546875" style="30" customWidth="1"/>
    <col min="14838" max="14838" width="9.44140625" style="30" customWidth="1"/>
    <col min="14839" max="14839" width="12.5546875" style="30" bestFit="1" customWidth="1"/>
    <col min="14840" max="14840" width="11.33203125" style="30" customWidth="1"/>
    <col min="14841" max="14841" width="12.109375" style="30" customWidth="1"/>
    <col min="14842" max="14842" width="10.44140625" style="30" customWidth="1"/>
    <col min="14843" max="14843" width="11.109375" style="30" customWidth="1"/>
    <col min="14844" max="14844" width="10.33203125" style="30" customWidth="1"/>
    <col min="14845" max="14845" width="11" style="30" customWidth="1"/>
    <col min="14846" max="14846" width="14.88671875" style="30" customWidth="1"/>
    <col min="14847" max="14847" width="8.88671875" style="30"/>
    <col min="14848" max="14848" width="9.5546875" style="30" bestFit="1" customWidth="1"/>
    <col min="14849" max="15089" width="8.88671875" style="30"/>
    <col min="15090" max="15090" width="4.6640625" style="30" customWidth="1"/>
    <col min="15091" max="15091" width="12.109375" style="30" customWidth="1"/>
    <col min="15092" max="15092" width="37.5546875" style="30" customWidth="1"/>
    <col min="15093" max="15093" width="8.5546875" style="30" customWidth="1"/>
    <col min="15094" max="15094" width="9.44140625" style="30" customWidth="1"/>
    <col min="15095" max="15095" width="12.5546875" style="30" bestFit="1" customWidth="1"/>
    <col min="15096" max="15096" width="11.33203125" style="30" customWidth="1"/>
    <col min="15097" max="15097" width="12.109375" style="30" customWidth="1"/>
    <col min="15098" max="15098" width="10.44140625" style="30" customWidth="1"/>
    <col min="15099" max="15099" width="11.109375" style="30" customWidth="1"/>
    <col min="15100" max="15100" width="10.33203125" style="30" customWidth="1"/>
    <col min="15101" max="15101" width="11" style="30" customWidth="1"/>
    <col min="15102" max="15102" width="14.88671875" style="30" customWidth="1"/>
    <col min="15103" max="15103" width="8.88671875" style="30"/>
    <col min="15104" max="15104" width="9.5546875" style="30" bestFit="1" customWidth="1"/>
    <col min="15105" max="15345" width="8.88671875" style="30"/>
    <col min="15346" max="15346" width="4.6640625" style="30" customWidth="1"/>
    <col min="15347" max="15347" width="12.109375" style="30" customWidth="1"/>
    <col min="15348" max="15348" width="37.5546875" style="30" customWidth="1"/>
    <col min="15349" max="15349" width="8.5546875" style="30" customWidth="1"/>
    <col min="15350" max="15350" width="9.44140625" style="30" customWidth="1"/>
    <col min="15351" max="15351" width="12.5546875" style="30" bestFit="1" customWidth="1"/>
    <col min="15352" max="15352" width="11.33203125" style="30" customWidth="1"/>
    <col min="15353" max="15353" width="12.109375" style="30" customWidth="1"/>
    <col min="15354" max="15354" width="10.44140625" style="30" customWidth="1"/>
    <col min="15355" max="15355" width="11.109375" style="30" customWidth="1"/>
    <col min="15356" max="15356" width="10.33203125" style="30" customWidth="1"/>
    <col min="15357" max="15357" width="11" style="30" customWidth="1"/>
    <col min="15358" max="15358" width="14.88671875" style="30" customWidth="1"/>
    <col min="15359" max="15359" width="8.88671875" style="30"/>
    <col min="15360" max="15360" width="9.5546875" style="30" bestFit="1" customWidth="1"/>
    <col min="15361" max="15601" width="8.88671875" style="30"/>
    <col min="15602" max="15602" width="4.6640625" style="30" customWidth="1"/>
    <col min="15603" max="15603" width="12.109375" style="30" customWidth="1"/>
    <col min="15604" max="15604" width="37.5546875" style="30" customWidth="1"/>
    <col min="15605" max="15605" width="8.5546875" style="30" customWidth="1"/>
    <col min="15606" max="15606" width="9.44140625" style="30" customWidth="1"/>
    <col min="15607" max="15607" width="12.5546875" style="30" bestFit="1" customWidth="1"/>
    <col min="15608" max="15608" width="11.33203125" style="30" customWidth="1"/>
    <col min="15609" max="15609" width="12.109375" style="30" customWidth="1"/>
    <col min="15610" max="15610" width="10.44140625" style="30" customWidth="1"/>
    <col min="15611" max="15611" width="11.109375" style="30" customWidth="1"/>
    <col min="15612" max="15612" width="10.33203125" style="30" customWidth="1"/>
    <col min="15613" max="15613" width="11" style="30" customWidth="1"/>
    <col min="15614" max="15614" width="14.88671875" style="30" customWidth="1"/>
    <col min="15615" max="15615" width="8.88671875" style="30"/>
    <col min="15616" max="15616" width="9.5546875" style="30" bestFit="1" customWidth="1"/>
    <col min="15617" max="15857" width="8.88671875" style="30"/>
    <col min="15858" max="15858" width="4.6640625" style="30" customWidth="1"/>
    <col min="15859" max="15859" width="12.109375" style="30" customWidth="1"/>
    <col min="15860" max="15860" width="37.5546875" style="30" customWidth="1"/>
    <col min="15861" max="15861" width="8.5546875" style="30" customWidth="1"/>
    <col min="15862" max="15862" width="9.44140625" style="30" customWidth="1"/>
    <col min="15863" max="15863" width="12.5546875" style="30" bestFit="1" customWidth="1"/>
    <col min="15864" max="15864" width="11.33203125" style="30" customWidth="1"/>
    <col min="15865" max="15865" width="12.109375" style="30" customWidth="1"/>
    <col min="15866" max="15866" width="10.44140625" style="30" customWidth="1"/>
    <col min="15867" max="15867" width="11.109375" style="30" customWidth="1"/>
    <col min="15868" max="15868" width="10.33203125" style="30" customWidth="1"/>
    <col min="15869" max="15869" width="11" style="30" customWidth="1"/>
    <col min="15870" max="15870" width="14.88671875" style="30" customWidth="1"/>
    <col min="15871" max="15871" width="8.88671875" style="30"/>
    <col min="15872" max="15872" width="9.5546875" style="30" bestFit="1" customWidth="1"/>
    <col min="15873" max="16113" width="8.88671875" style="30"/>
    <col min="16114" max="16114" width="4.6640625" style="30" customWidth="1"/>
    <col min="16115" max="16115" width="12.109375" style="30" customWidth="1"/>
    <col min="16116" max="16116" width="37.5546875" style="30" customWidth="1"/>
    <col min="16117" max="16117" width="8.5546875" style="30" customWidth="1"/>
    <col min="16118" max="16118" width="9.44140625" style="30" customWidth="1"/>
    <col min="16119" max="16119" width="12.5546875" style="30" bestFit="1" customWidth="1"/>
    <col min="16120" max="16120" width="11.33203125" style="30" customWidth="1"/>
    <col min="16121" max="16121" width="12.109375" style="30" customWidth="1"/>
    <col min="16122" max="16122" width="10.44140625" style="30" customWidth="1"/>
    <col min="16123" max="16123" width="11.109375" style="30" customWidth="1"/>
    <col min="16124" max="16124" width="10.33203125" style="30" customWidth="1"/>
    <col min="16125" max="16125" width="11" style="30" customWidth="1"/>
    <col min="16126" max="16126" width="14.88671875" style="30" customWidth="1"/>
    <col min="16127" max="16127" width="8.88671875" style="30"/>
    <col min="16128" max="16128" width="9.5546875" style="30" bestFit="1" customWidth="1"/>
    <col min="16129" max="16384" width="8.88671875" style="30"/>
  </cols>
  <sheetData>
    <row r="1" spans="1:247" customFormat="1" ht="44.4" customHeight="1">
      <c r="A1" s="436" t="s">
        <v>125</v>
      </c>
      <c r="B1" s="436"/>
      <c r="C1" s="436"/>
      <c r="D1" s="436"/>
      <c r="E1" s="436"/>
      <c r="F1" s="436"/>
      <c r="G1" s="436"/>
      <c r="H1" s="436"/>
      <c r="I1" s="436"/>
    </row>
    <row r="2" spans="1:247" customFormat="1" ht="30" customHeight="1">
      <c r="A2" s="67"/>
      <c r="B2" s="364"/>
      <c r="C2" s="364"/>
      <c r="D2" s="364"/>
      <c r="E2" s="364"/>
      <c r="F2" s="364"/>
    </row>
    <row r="3" spans="1:247" s="1" customFormat="1">
      <c r="A3" s="445" t="s">
        <v>121</v>
      </c>
      <c r="B3" s="445"/>
      <c r="C3" s="445"/>
      <c r="D3" s="445"/>
      <c r="E3" s="445"/>
      <c r="F3" s="445"/>
    </row>
    <row r="4" spans="1:247" s="6" customFormat="1">
      <c r="A4" s="363"/>
      <c r="B4" s="363"/>
      <c r="C4" s="363"/>
      <c r="D4" s="363"/>
      <c r="E4" s="363"/>
      <c r="F4" s="363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</row>
    <row r="5" spans="1:247" s="6" customFormat="1" ht="12.75" customHeight="1">
      <c r="A5" s="302"/>
      <c r="B5" s="302"/>
      <c r="C5" s="26"/>
      <c r="D5" s="302"/>
      <c r="E5" s="302"/>
      <c r="F5" s="302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</row>
    <row r="6" spans="1:247" customFormat="1" ht="27.75" customHeight="1">
      <c r="A6" s="440" t="s">
        <v>25</v>
      </c>
      <c r="B6" s="437" t="s">
        <v>26</v>
      </c>
      <c r="C6" s="437" t="s">
        <v>27</v>
      </c>
      <c r="D6" s="437" t="s">
        <v>31</v>
      </c>
      <c r="E6" s="441" t="s">
        <v>1</v>
      </c>
      <c r="F6" s="441"/>
      <c r="G6" s="441" t="s">
        <v>2</v>
      </c>
      <c r="H6" s="441"/>
      <c r="I6" s="435" t="s">
        <v>3</v>
      </c>
    </row>
    <row r="7" spans="1:247" customFormat="1" ht="26.4" customHeight="1">
      <c r="A7" s="440"/>
      <c r="B7" s="437"/>
      <c r="C7" s="437"/>
      <c r="D7" s="437"/>
      <c r="E7" s="315" t="s">
        <v>73</v>
      </c>
      <c r="F7" s="186" t="s">
        <v>3</v>
      </c>
      <c r="G7" s="315" t="s">
        <v>73</v>
      </c>
      <c r="H7" s="186" t="s">
        <v>3</v>
      </c>
      <c r="I7" s="435"/>
    </row>
    <row r="8" spans="1:247">
      <c r="A8" s="240"/>
      <c r="B8" s="239" t="s">
        <v>166</v>
      </c>
      <c r="C8" s="238"/>
      <c r="D8" s="29"/>
      <c r="E8" s="29"/>
      <c r="F8" s="29"/>
      <c r="G8" s="249"/>
      <c r="H8" s="34"/>
      <c r="I8" s="34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</row>
    <row r="9" spans="1:247" ht="28.8">
      <c r="A9" s="240">
        <v>1</v>
      </c>
      <c r="B9" s="358" t="s">
        <v>168</v>
      </c>
      <c r="C9" s="343" t="s">
        <v>158</v>
      </c>
      <c r="D9" s="360">
        <v>350</v>
      </c>
      <c r="E9" s="29"/>
      <c r="F9" s="217"/>
      <c r="G9" s="218"/>
      <c r="H9" s="317"/>
      <c r="I9" s="419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</row>
    <row r="10" spans="1:247" ht="28.8">
      <c r="A10" s="240">
        <v>2</v>
      </c>
      <c r="B10" s="358" t="s">
        <v>169</v>
      </c>
      <c r="C10" s="343" t="s">
        <v>158</v>
      </c>
      <c r="D10" s="360">
        <v>90</v>
      </c>
      <c r="E10" s="29"/>
      <c r="F10" s="217"/>
      <c r="G10" s="218"/>
      <c r="H10" s="317"/>
      <c r="I10" s="419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</row>
    <row r="11" spans="1:247" ht="28.8">
      <c r="A11" s="240">
        <v>3</v>
      </c>
      <c r="B11" s="358" t="s">
        <v>170</v>
      </c>
      <c r="C11" s="343" t="s">
        <v>158</v>
      </c>
      <c r="D11" s="360">
        <v>70</v>
      </c>
      <c r="E11" s="29"/>
      <c r="F11" s="217"/>
      <c r="G11" s="218"/>
      <c r="H11" s="317"/>
      <c r="I11" s="419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</row>
    <row r="12" spans="1:247">
      <c r="A12" s="240">
        <v>4</v>
      </c>
      <c r="B12" s="358" t="s">
        <v>171</v>
      </c>
      <c r="C12" s="343" t="s">
        <v>158</v>
      </c>
      <c r="D12" s="360">
        <v>350</v>
      </c>
      <c r="E12" s="29"/>
      <c r="F12" s="217"/>
      <c r="G12" s="218"/>
      <c r="H12" s="317"/>
      <c r="I12" s="41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</row>
    <row r="13" spans="1:247">
      <c r="A13" s="240">
        <v>5</v>
      </c>
      <c r="B13" s="358" t="s">
        <v>172</v>
      </c>
      <c r="C13" s="343" t="s">
        <v>158</v>
      </c>
      <c r="D13" s="360">
        <v>90</v>
      </c>
      <c r="E13" s="29"/>
      <c r="F13" s="217"/>
      <c r="G13" s="218"/>
      <c r="H13" s="317"/>
      <c r="I13" s="41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</row>
    <row r="14" spans="1:247">
      <c r="A14" s="240">
        <v>6</v>
      </c>
      <c r="B14" s="358" t="s">
        <v>173</v>
      </c>
      <c r="C14" s="343" t="s">
        <v>158</v>
      </c>
      <c r="D14" s="360">
        <v>70</v>
      </c>
      <c r="E14" s="29"/>
      <c r="F14" s="217"/>
      <c r="G14" s="218"/>
      <c r="H14" s="317"/>
      <c r="I14" s="41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</row>
    <row r="15" spans="1:247">
      <c r="A15" s="240">
        <v>7</v>
      </c>
      <c r="B15" s="358" t="s">
        <v>174</v>
      </c>
      <c r="C15" s="343" t="s">
        <v>7</v>
      </c>
      <c r="D15" s="360">
        <v>180</v>
      </c>
      <c r="E15" s="29"/>
      <c r="F15" s="217"/>
      <c r="G15" s="218"/>
      <c r="H15" s="317"/>
      <c r="I15" s="41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</row>
    <row r="16" spans="1:247" s="42" customFormat="1">
      <c r="A16" s="240">
        <v>8</v>
      </c>
      <c r="B16" s="358" t="s">
        <v>175</v>
      </c>
      <c r="C16" s="343" t="s">
        <v>7</v>
      </c>
      <c r="D16" s="360">
        <v>40</v>
      </c>
      <c r="E16" s="29"/>
      <c r="F16" s="217"/>
      <c r="G16" s="218"/>
      <c r="H16" s="317"/>
      <c r="I16" s="419"/>
      <c r="J16" s="40"/>
      <c r="K16" s="40"/>
      <c r="L16" s="40"/>
      <c r="M16" s="40"/>
      <c r="N16" s="40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</row>
    <row r="17" spans="1:247">
      <c r="A17" s="240">
        <v>9</v>
      </c>
      <c r="B17" s="358" t="s">
        <v>176</v>
      </c>
      <c r="C17" s="343" t="s">
        <v>7</v>
      </c>
      <c r="D17" s="360">
        <v>10</v>
      </c>
      <c r="E17" s="29"/>
      <c r="F17" s="217"/>
      <c r="G17" s="218"/>
      <c r="H17" s="317"/>
      <c r="I17" s="419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</row>
    <row r="18" spans="1:247">
      <c r="A18" s="240">
        <v>10</v>
      </c>
      <c r="B18" s="358" t="s">
        <v>177</v>
      </c>
      <c r="C18" s="343" t="s">
        <v>7</v>
      </c>
      <c r="D18" s="360">
        <v>40</v>
      </c>
      <c r="E18" s="29"/>
      <c r="F18" s="217"/>
      <c r="G18" s="218"/>
      <c r="H18" s="317"/>
      <c r="I18" s="419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</row>
    <row r="19" spans="1:247">
      <c r="A19" s="240">
        <v>11</v>
      </c>
      <c r="B19" s="358" t="s">
        <v>178</v>
      </c>
      <c r="C19" s="343" t="s">
        <v>7</v>
      </c>
      <c r="D19" s="360">
        <v>10</v>
      </c>
      <c r="E19" s="29"/>
      <c r="F19" s="217"/>
      <c r="G19" s="218"/>
      <c r="H19" s="317"/>
      <c r="I19" s="419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</row>
    <row r="20" spans="1:247">
      <c r="A20" s="240">
        <v>12</v>
      </c>
      <c r="B20" s="358" t="s">
        <v>179</v>
      </c>
      <c r="C20" s="343" t="s">
        <v>7</v>
      </c>
      <c r="D20" s="360">
        <v>18</v>
      </c>
      <c r="E20" s="29"/>
      <c r="F20" s="217"/>
      <c r="G20" s="218"/>
      <c r="H20" s="317"/>
      <c r="I20" s="419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</row>
    <row r="21" spans="1:247">
      <c r="A21" s="240">
        <v>13</v>
      </c>
      <c r="B21" s="358" t="s">
        <v>180</v>
      </c>
      <c r="C21" s="343" t="s">
        <v>7</v>
      </c>
      <c r="D21" s="360">
        <v>12</v>
      </c>
      <c r="E21" s="29"/>
      <c r="F21" s="217"/>
      <c r="G21" s="218"/>
      <c r="H21" s="317"/>
      <c r="I21" s="419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</row>
    <row r="22" spans="1:247" s="37" customFormat="1">
      <c r="A22" s="240">
        <v>14</v>
      </c>
      <c r="B22" s="358" t="s">
        <v>181</v>
      </c>
      <c r="C22" s="343" t="s">
        <v>7</v>
      </c>
      <c r="D22" s="360">
        <v>8</v>
      </c>
      <c r="E22" s="29"/>
      <c r="F22" s="217"/>
      <c r="G22" s="218"/>
      <c r="H22" s="317"/>
      <c r="I22" s="419"/>
      <c r="J22" s="35"/>
      <c r="K22" s="35"/>
      <c r="L22" s="35"/>
      <c r="M22" s="35"/>
      <c r="N22" s="35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</row>
    <row r="23" spans="1:247" s="37" customFormat="1">
      <c r="A23" s="240">
        <v>15</v>
      </c>
      <c r="B23" s="358" t="s">
        <v>182</v>
      </c>
      <c r="C23" s="343" t="s">
        <v>7</v>
      </c>
      <c r="D23" s="360">
        <v>18</v>
      </c>
      <c r="E23" s="29"/>
      <c r="F23" s="217"/>
      <c r="G23" s="218"/>
      <c r="H23" s="317"/>
      <c r="I23" s="419"/>
      <c r="J23" s="35"/>
      <c r="K23" s="35"/>
      <c r="L23" s="35"/>
      <c r="M23" s="35"/>
      <c r="N23" s="35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</row>
    <row r="24" spans="1:247">
      <c r="A24" s="240">
        <v>16</v>
      </c>
      <c r="B24" s="358" t="s">
        <v>183</v>
      </c>
      <c r="C24" s="343" t="s">
        <v>7</v>
      </c>
      <c r="D24" s="360">
        <v>4</v>
      </c>
      <c r="E24" s="29"/>
      <c r="F24" s="217"/>
      <c r="G24" s="218"/>
      <c r="H24" s="317"/>
      <c r="I24" s="419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</row>
    <row r="25" spans="1:247">
      <c r="A25" s="240">
        <v>17</v>
      </c>
      <c r="B25" s="358" t="s">
        <v>184</v>
      </c>
      <c r="C25" s="343" t="s">
        <v>7</v>
      </c>
      <c r="D25" s="360">
        <v>1</v>
      </c>
      <c r="E25" s="29"/>
      <c r="F25" s="217"/>
      <c r="G25" s="218"/>
      <c r="H25" s="317"/>
      <c r="I25" s="419"/>
      <c r="J25" s="27"/>
      <c r="K25" s="27"/>
      <c r="L25" s="27"/>
      <c r="M25" s="27"/>
      <c r="N25" s="27"/>
      <c r="O25" s="27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</row>
    <row r="26" spans="1:247">
      <c r="A26" s="240">
        <v>18</v>
      </c>
      <c r="B26" s="358" t="s">
        <v>185</v>
      </c>
      <c r="C26" s="343" t="s">
        <v>7</v>
      </c>
      <c r="D26" s="360">
        <v>32</v>
      </c>
      <c r="E26" s="29"/>
      <c r="F26" s="217"/>
      <c r="G26" s="218"/>
      <c r="H26" s="317"/>
      <c r="I26" s="419"/>
      <c r="J26" s="27"/>
      <c r="K26" s="27"/>
      <c r="L26" s="27"/>
      <c r="M26" s="27"/>
      <c r="N26" s="27"/>
      <c r="O26" s="27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</row>
    <row r="27" spans="1:247" s="43" customFormat="1">
      <c r="A27" s="240">
        <v>19</v>
      </c>
      <c r="B27" s="358" t="s">
        <v>186</v>
      </c>
      <c r="C27" s="343" t="s">
        <v>7</v>
      </c>
      <c r="D27" s="343">
        <v>80</v>
      </c>
      <c r="E27" s="29"/>
      <c r="F27" s="217"/>
      <c r="G27" s="218"/>
      <c r="H27" s="317"/>
      <c r="I27" s="419"/>
    </row>
    <row r="28" spans="1:247" s="43" customFormat="1">
      <c r="A28" s="240">
        <v>20</v>
      </c>
      <c r="B28" s="358" t="s">
        <v>187</v>
      </c>
      <c r="C28" s="343" t="s">
        <v>7</v>
      </c>
      <c r="D28" s="343">
        <v>16</v>
      </c>
      <c r="E28" s="29"/>
      <c r="F28" s="217"/>
      <c r="G28" s="218"/>
      <c r="H28" s="317"/>
      <c r="I28" s="419"/>
    </row>
    <row r="29" spans="1:247" s="43" customFormat="1">
      <c r="A29" s="240">
        <v>21</v>
      </c>
      <c r="B29" s="358" t="s">
        <v>188</v>
      </c>
      <c r="C29" s="343" t="s">
        <v>7</v>
      </c>
      <c r="D29" s="343">
        <v>1</v>
      </c>
      <c r="E29" s="29"/>
      <c r="F29" s="217"/>
      <c r="G29" s="218"/>
      <c r="H29" s="317"/>
      <c r="I29" s="419"/>
    </row>
    <row r="30" spans="1:247" s="43" customFormat="1">
      <c r="A30" s="240">
        <v>22</v>
      </c>
      <c r="B30" s="358" t="s">
        <v>189</v>
      </c>
      <c r="C30" s="343" t="s">
        <v>7</v>
      </c>
      <c r="D30" s="360">
        <v>1</v>
      </c>
      <c r="E30" s="29"/>
      <c r="F30" s="217"/>
      <c r="G30" s="218"/>
      <c r="H30" s="317"/>
      <c r="I30" s="419"/>
    </row>
    <row r="31" spans="1:247" s="45" customFormat="1">
      <c r="A31" s="240">
        <v>23</v>
      </c>
      <c r="B31" s="359" t="s">
        <v>190</v>
      </c>
      <c r="C31" s="343" t="s">
        <v>7</v>
      </c>
      <c r="D31" s="360">
        <v>1</v>
      </c>
      <c r="E31" s="29"/>
      <c r="F31" s="217"/>
      <c r="G31" s="218"/>
      <c r="H31" s="317"/>
      <c r="I31" s="419"/>
    </row>
    <row r="32" spans="1:247">
      <c r="A32" s="240">
        <v>24</v>
      </c>
      <c r="B32" s="358" t="s">
        <v>191</v>
      </c>
      <c r="C32" s="343" t="s">
        <v>7</v>
      </c>
      <c r="D32" s="360">
        <v>1</v>
      </c>
      <c r="E32" s="29"/>
      <c r="F32" s="217"/>
      <c r="G32" s="218"/>
      <c r="H32" s="317"/>
      <c r="I32" s="419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</row>
    <row r="33" spans="1:247" s="32" customFormat="1" ht="28.8">
      <c r="A33" s="240">
        <v>25</v>
      </c>
      <c r="B33" s="359" t="s">
        <v>192</v>
      </c>
      <c r="C33" s="343" t="s">
        <v>7</v>
      </c>
      <c r="D33" s="343">
        <v>9</v>
      </c>
      <c r="E33" s="29"/>
      <c r="F33" s="217"/>
      <c r="G33" s="218"/>
      <c r="H33" s="317"/>
      <c r="I33" s="419"/>
      <c r="J33" s="27"/>
      <c r="K33" s="27"/>
      <c r="L33" s="27"/>
      <c r="M33" s="27"/>
      <c r="N33" s="27"/>
      <c r="O33" s="27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</row>
    <row r="34" spans="1:247" s="32" customFormat="1" ht="43.2">
      <c r="A34" s="240">
        <v>26</v>
      </c>
      <c r="B34" s="362" t="s">
        <v>194</v>
      </c>
      <c r="C34" s="250"/>
      <c r="D34" s="29">
        <v>1</v>
      </c>
      <c r="E34" s="29"/>
      <c r="F34" s="217"/>
      <c r="G34" s="218"/>
      <c r="H34" s="317"/>
      <c r="I34" s="419"/>
      <c r="J34" s="27"/>
      <c r="K34" s="27"/>
      <c r="L34" s="27"/>
      <c r="M34" s="27"/>
      <c r="N34" s="27"/>
      <c r="O34" s="27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</row>
    <row r="35" spans="1:247" s="32" customFormat="1" ht="54.75" customHeight="1">
      <c r="A35" s="240"/>
      <c r="B35" s="361" t="s">
        <v>195</v>
      </c>
      <c r="C35" s="250"/>
      <c r="D35" s="29"/>
      <c r="E35" s="29"/>
      <c r="F35" s="217"/>
      <c r="G35" s="218"/>
      <c r="H35" s="317"/>
      <c r="I35" s="419"/>
      <c r="J35" s="27"/>
      <c r="K35" s="27"/>
      <c r="L35" s="27"/>
      <c r="M35" s="27"/>
      <c r="N35" s="27"/>
      <c r="O35" s="27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</row>
    <row r="36" spans="1:247" s="32" customFormat="1">
      <c r="A36" s="240">
        <v>27</v>
      </c>
      <c r="B36" s="356" t="s">
        <v>196</v>
      </c>
      <c r="C36" s="343" t="s">
        <v>158</v>
      </c>
      <c r="D36" s="360">
        <v>170</v>
      </c>
      <c r="E36" s="29"/>
      <c r="F36" s="217"/>
      <c r="G36" s="218"/>
      <c r="H36" s="317"/>
      <c r="I36" s="419"/>
      <c r="J36" s="27"/>
      <c r="K36" s="27"/>
      <c r="L36" s="27"/>
      <c r="M36" s="27"/>
      <c r="N36" s="27"/>
      <c r="O36" s="27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</row>
    <row r="37" spans="1:247" s="32" customFormat="1">
      <c r="A37" s="240">
        <v>28</v>
      </c>
      <c r="B37" s="356" t="s">
        <v>197</v>
      </c>
      <c r="C37" s="343" t="s">
        <v>158</v>
      </c>
      <c r="D37" s="360">
        <v>111</v>
      </c>
      <c r="E37" s="29"/>
      <c r="F37" s="217"/>
      <c r="G37" s="218"/>
      <c r="H37" s="317"/>
      <c r="I37" s="419"/>
      <c r="J37" s="27"/>
      <c r="K37" s="27"/>
      <c r="L37" s="27"/>
      <c r="M37" s="27"/>
      <c r="N37" s="27"/>
      <c r="O37" s="27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</row>
    <row r="38" spans="1:247" s="32" customFormat="1">
      <c r="A38" s="240">
        <v>29</v>
      </c>
      <c r="B38" s="356" t="s">
        <v>198</v>
      </c>
      <c r="C38" s="343" t="s">
        <v>7</v>
      </c>
      <c r="D38" s="360">
        <v>80</v>
      </c>
      <c r="E38" s="29"/>
      <c r="F38" s="217"/>
      <c r="G38" s="218"/>
      <c r="H38" s="317"/>
      <c r="I38" s="419"/>
      <c r="J38" s="27"/>
      <c r="K38" s="27"/>
      <c r="L38" s="27"/>
      <c r="M38" s="27"/>
      <c r="N38" s="27"/>
      <c r="O38" s="27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</row>
    <row r="39" spans="1:247" s="32" customFormat="1">
      <c r="A39" s="240">
        <v>30</v>
      </c>
      <c r="B39" s="356" t="s">
        <v>199</v>
      </c>
      <c r="C39" s="343" t="s">
        <v>7</v>
      </c>
      <c r="D39" s="360">
        <v>60</v>
      </c>
      <c r="E39" s="29"/>
      <c r="F39" s="217"/>
      <c r="G39" s="218"/>
      <c r="H39" s="317"/>
      <c r="I39" s="419"/>
      <c r="J39" s="27"/>
      <c r="K39" s="27"/>
      <c r="L39" s="27"/>
      <c r="M39" s="27"/>
      <c r="N39" s="27"/>
      <c r="O39" s="27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</row>
    <row r="40" spans="1:247" s="32" customFormat="1">
      <c r="A40" s="240">
        <v>31</v>
      </c>
      <c r="B40" s="356" t="s">
        <v>200</v>
      </c>
      <c r="C40" s="343" t="s">
        <v>7</v>
      </c>
      <c r="D40" s="360">
        <v>10</v>
      </c>
      <c r="E40" s="29"/>
      <c r="F40" s="217"/>
      <c r="G40" s="218"/>
      <c r="H40" s="317"/>
      <c r="I40" s="419"/>
      <c r="J40" s="27"/>
      <c r="K40" s="27"/>
      <c r="L40" s="27"/>
      <c r="M40" s="27"/>
      <c r="N40" s="27"/>
      <c r="O40" s="27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</row>
    <row r="41" spans="1:247" s="32" customFormat="1">
      <c r="A41" s="240">
        <v>32</v>
      </c>
      <c r="B41" s="356" t="s">
        <v>201</v>
      </c>
      <c r="C41" s="343" t="s">
        <v>7</v>
      </c>
      <c r="D41" s="360">
        <v>9</v>
      </c>
      <c r="E41" s="29"/>
      <c r="F41" s="217"/>
      <c r="G41" s="218"/>
      <c r="H41" s="317"/>
      <c r="I41" s="419"/>
      <c r="J41" s="27"/>
      <c r="K41" s="27"/>
      <c r="L41" s="27"/>
      <c r="M41" s="27"/>
      <c r="N41" s="27"/>
      <c r="O41" s="27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</row>
    <row r="42" spans="1:247" s="32" customFormat="1">
      <c r="A42" s="240">
        <v>33</v>
      </c>
      <c r="B42" s="356" t="s">
        <v>202</v>
      </c>
      <c r="C42" s="343" t="s">
        <v>7</v>
      </c>
      <c r="D42" s="360">
        <v>7</v>
      </c>
      <c r="E42" s="29"/>
      <c r="F42" s="217"/>
      <c r="G42" s="218"/>
      <c r="H42" s="317"/>
      <c r="I42" s="419"/>
      <c r="J42" s="27"/>
      <c r="K42" s="27"/>
      <c r="L42" s="27"/>
      <c r="M42" s="27"/>
      <c r="N42" s="27"/>
      <c r="O42" s="27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</row>
    <row r="43" spans="1:247" s="32" customFormat="1">
      <c r="A43" s="240">
        <v>34</v>
      </c>
      <c r="B43" s="356" t="s">
        <v>203</v>
      </c>
      <c r="C43" s="343" t="s">
        <v>7</v>
      </c>
      <c r="D43" s="360">
        <v>3</v>
      </c>
      <c r="E43" s="29"/>
      <c r="F43" s="217"/>
      <c r="G43" s="218"/>
      <c r="H43" s="317"/>
      <c r="I43" s="419"/>
      <c r="J43" s="27"/>
      <c r="K43" s="27"/>
      <c r="L43" s="27"/>
      <c r="M43" s="27"/>
      <c r="N43" s="27"/>
      <c r="O43" s="27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</row>
    <row r="44" spans="1:247" s="32" customFormat="1">
      <c r="A44" s="240">
        <v>35</v>
      </c>
      <c r="B44" s="356" t="s">
        <v>204</v>
      </c>
      <c r="C44" s="343" t="s">
        <v>7</v>
      </c>
      <c r="D44" s="360">
        <v>9</v>
      </c>
      <c r="E44" s="29"/>
      <c r="F44" s="217"/>
      <c r="G44" s="218"/>
      <c r="H44" s="317"/>
      <c r="I44" s="419"/>
      <c r="J44" s="27"/>
      <c r="K44" s="27"/>
      <c r="L44" s="27"/>
      <c r="M44" s="27"/>
      <c r="N44" s="27"/>
      <c r="O44" s="27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</row>
    <row r="45" spans="1:247" s="32" customFormat="1">
      <c r="A45" s="240">
        <v>36</v>
      </c>
      <c r="B45" s="356" t="s">
        <v>205</v>
      </c>
      <c r="C45" s="343" t="s">
        <v>7</v>
      </c>
      <c r="D45" s="360">
        <v>15</v>
      </c>
      <c r="E45" s="29"/>
      <c r="F45" s="217"/>
      <c r="G45" s="218"/>
      <c r="H45" s="317"/>
      <c r="I45" s="419"/>
      <c r="J45" s="27"/>
      <c r="K45" s="27"/>
      <c r="L45" s="27"/>
      <c r="M45" s="27"/>
      <c r="N45" s="27"/>
      <c r="O45" s="27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</row>
    <row r="46" spans="1:247" s="32" customFormat="1">
      <c r="A46" s="240">
        <v>37</v>
      </c>
      <c r="B46" s="356" t="s">
        <v>206</v>
      </c>
      <c r="C46" s="343" t="s">
        <v>7</v>
      </c>
      <c r="D46" s="360">
        <v>10</v>
      </c>
      <c r="E46" s="29"/>
      <c r="F46" s="217"/>
      <c r="G46" s="218"/>
      <c r="H46" s="317"/>
      <c r="I46" s="419"/>
      <c r="J46" s="27"/>
      <c r="K46" s="27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</row>
    <row r="47" spans="1:247" s="32" customFormat="1">
      <c r="A47" s="240">
        <v>38</v>
      </c>
      <c r="B47" s="356" t="s">
        <v>207</v>
      </c>
      <c r="C47" s="343" t="s">
        <v>7</v>
      </c>
      <c r="D47" s="343">
        <v>0</v>
      </c>
      <c r="E47" s="29"/>
      <c r="F47" s="217"/>
      <c r="G47" s="218"/>
      <c r="H47" s="317"/>
      <c r="I47" s="419"/>
      <c r="J47" s="27"/>
      <c r="K47" s="27"/>
      <c r="L47" s="27"/>
      <c r="M47" s="27"/>
      <c r="N47" s="27"/>
      <c r="O47" s="27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</row>
    <row r="48" spans="1:247" s="32" customFormat="1">
      <c r="A48" s="240">
        <v>39</v>
      </c>
      <c r="B48" s="356" t="s">
        <v>208</v>
      </c>
      <c r="C48" s="343" t="s">
        <v>7</v>
      </c>
      <c r="D48" s="343">
        <v>32</v>
      </c>
      <c r="E48" s="29"/>
      <c r="F48" s="217"/>
      <c r="G48" s="218"/>
      <c r="H48" s="317"/>
      <c r="I48" s="419"/>
      <c r="J48" s="27"/>
      <c r="K48" s="27"/>
      <c r="L48" s="27"/>
      <c r="M48" s="27"/>
      <c r="N48" s="27"/>
      <c r="O48" s="27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</row>
    <row r="49" spans="1:247" s="32" customFormat="1">
      <c r="A49" s="240">
        <v>40</v>
      </c>
      <c r="B49" s="356" t="s">
        <v>209</v>
      </c>
      <c r="C49" s="343" t="s">
        <v>7</v>
      </c>
      <c r="D49" s="343">
        <v>8</v>
      </c>
      <c r="E49" s="29"/>
      <c r="F49" s="217"/>
      <c r="G49" s="218"/>
      <c r="H49" s="317"/>
      <c r="I49" s="419"/>
      <c r="J49" s="27"/>
      <c r="K49" s="27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</row>
    <row r="50" spans="1:247" s="32" customFormat="1">
      <c r="A50" s="240">
        <v>41</v>
      </c>
      <c r="B50" s="356" t="s">
        <v>210</v>
      </c>
      <c r="C50" s="343" t="s">
        <v>7</v>
      </c>
      <c r="D50" s="343">
        <v>1</v>
      </c>
      <c r="E50" s="29"/>
      <c r="F50" s="217"/>
      <c r="G50" s="218"/>
      <c r="H50" s="317"/>
      <c r="I50" s="419"/>
      <c r="J50" s="27"/>
      <c r="K50" s="27"/>
      <c r="L50" s="27"/>
      <c r="M50" s="27"/>
      <c r="N50" s="27"/>
      <c r="O50" s="27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</row>
    <row r="51" spans="1:247" s="32" customFormat="1">
      <c r="A51" s="240">
        <v>42</v>
      </c>
      <c r="B51" s="357" t="s">
        <v>211</v>
      </c>
      <c r="C51" s="343" t="s">
        <v>7</v>
      </c>
      <c r="D51" s="343">
        <v>9</v>
      </c>
      <c r="E51" s="29"/>
      <c r="F51" s="217"/>
      <c r="G51" s="218"/>
      <c r="H51" s="317"/>
      <c r="I51" s="419"/>
      <c r="J51" s="27"/>
      <c r="K51" s="27"/>
      <c r="L51" s="27"/>
      <c r="M51" s="27"/>
      <c r="N51" s="27"/>
      <c r="O51" s="27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</row>
    <row r="52" spans="1:247" s="32" customFormat="1">
      <c r="A52" s="240">
        <v>43</v>
      </c>
      <c r="B52" s="357" t="s">
        <v>212</v>
      </c>
      <c r="C52" s="343" t="s">
        <v>7</v>
      </c>
      <c r="D52" s="343">
        <v>5</v>
      </c>
      <c r="E52" s="29"/>
      <c r="F52" s="217"/>
      <c r="G52" s="218"/>
      <c r="H52" s="317"/>
      <c r="I52" s="419"/>
      <c r="J52" s="27"/>
      <c r="K52" s="27"/>
      <c r="L52" s="27"/>
      <c r="M52" s="27"/>
      <c r="N52" s="27"/>
      <c r="O52" s="27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</row>
    <row r="53" spans="1:247" s="32" customFormat="1">
      <c r="A53" s="240">
        <v>44</v>
      </c>
      <c r="B53" s="356" t="s">
        <v>213</v>
      </c>
      <c r="C53" s="343" t="s">
        <v>7</v>
      </c>
      <c r="D53" s="343">
        <v>2</v>
      </c>
      <c r="E53" s="29"/>
      <c r="F53" s="217"/>
      <c r="G53" s="218"/>
      <c r="H53" s="317"/>
      <c r="I53" s="419"/>
      <c r="J53" s="27"/>
      <c r="K53" s="27"/>
      <c r="L53" s="27"/>
      <c r="M53" s="27"/>
      <c r="N53" s="27"/>
      <c r="O53" s="27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</row>
    <row r="54" spans="1:247" s="32" customFormat="1" ht="43.2">
      <c r="A54" s="240">
        <v>45</v>
      </c>
      <c r="B54" s="362" t="s">
        <v>193</v>
      </c>
      <c r="C54" s="250"/>
      <c r="D54" s="29">
        <v>1</v>
      </c>
      <c r="E54" s="29"/>
      <c r="F54" s="217"/>
      <c r="G54" s="218"/>
      <c r="H54" s="317"/>
      <c r="I54" s="419"/>
      <c r="J54" s="27"/>
      <c r="K54" s="27"/>
      <c r="L54" s="27"/>
      <c r="M54" s="27"/>
      <c r="N54" s="27"/>
      <c r="O54" s="27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</row>
    <row r="55" spans="1:247" s="32" customFormat="1" ht="20.25" customHeight="1">
      <c r="A55" s="240"/>
      <c r="B55" s="303" t="s">
        <v>3</v>
      </c>
      <c r="C55" s="250"/>
      <c r="D55" s="251"/>
      <c r="E55" s="29"/>
      <c r="F55" s="171"/>
      <c r="G55" s="249"/>
      <c r="H55" s="171"/>
      <c r="I55" s="171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</row>
    <row r="56" spans="1:247" s="32" customFormat="1" ht="36" customHeight="1">
      <c r="A56" s="165"/>
      <c r="B56" s="303" t="s">
        <v>167</v>
      </c>
      <c r="C56" s="253">
        <v>0.05</v>
      </c>
      <c r="D56" s="251"/>
      <c r="E56" s="29"/>
      <c r="F56" s="29"/>
      <c r="G56" s="161"/>
      <c r="H56" s="167"/>
      <c r="I56" s="21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</row>
    <row r="57" spans="1:247" s="32" customFormat="1">
      <c r="A57" s="165"/>
      <c r="B57" s="303" t="s">
        <v>3</v>
      </c>
      <c r="C57" s="252"/>
      <c r="D57" s="251"/>
      <c r="E57" s="29"/>
      <c r="F57" s="29"/>
      <c r="G57" s="161"/>
      <c r="H57" s="167"/>
      <c r="I57" s="42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</row>
    <row r="58" spans="1:247" s="32" customFormat="1" ht="36" customHeight="1">
      <c r="A58" s="165"/>
      <c r="B58" s="303" t="s">
        <v>10</v>
      </c>
      <c r="C58" s="253">
        <v>0.12</v>
      </c>
      <c r="D58" s="251"/>
      <c r="E58" s="29"/>
      <c r="F58" s="29"/>
      <c r="G58" s="161"/>
      <c r="H58" s="167"/>
      <c r="I58" s="21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</row>
    <row r="59" spans="1:247" s="32" customFormat="1">
      <c r="A59" s="165"/>
      <c r="B59" s="303" t="s">
        <v>3</v>
      </c>
      <c r="C59" s="252"/>
      <c r="D59" s="251"/>
      <c r="E59" s="29"/>
      <c r="F59" s="29"/>
      <c r="G59" s="161"/>
      <c r="H59" s="167"/>
      <c r="I59" s="42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</row>
    <row r="60" spans="1:247" s="32" customFormat="1">
      <c r="A60" s="165"/>
      <c r="B60" s="303" t="s">
        <v>28</v>
      </c>
      <c r="C60" s="253">
        <v>0.08</v>
      </c>
      <c r="D60" s="251"/>
      <c r="E60" s="29"/>
      <c r="F60" s="29"/>
      <c r="G60" s="161"/>
      <c r="H60" s="167"/>
      <c r="I60" s="21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</row>
    <row r="61" spans="1:247" s="32" customFormat="1">
      <c r="A61" s="161"/>
      <c r="B61" s="254" t="s">
        <v>41</v>
      </c>
      <c r="C61" s="255"/>
      <c r="D61" s="251"/>
      <c r="E61" s="29"/>
      <c r="F61" s="29"/>
      <c r="G61" s="162"/>
      <c r="H61" s="167"/>
      <c r="I61" s="42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</row>
    <row r="62" spans="1:247" s="6" customFormat="1">
      <c r="A62" s="160"/>
      <c r="B62" s="243" t="s">
        <v>72</v>
      </c>
      <c r="C62" s="245">
        <v>0.03</v>
      </c>
      <c r="D62" s="306"/>
      <c r="E62" s="241"/>
      <c r="F62" s="244"/>
      <c r="G62" s="161"/>
      <c r="H62" s="168"/>
      <c r="I62" s="217"/>
    </row>
    <row r="63" spans="1:247" s="6" customFormat="1">
      <c r="A63" s="160"/>
      <c r="B63" s="305" t="s">
        <v>3</v>
      </c>
      <c r="C63" s="229"/>
      <c r="D63" s="306"/>
      <c r="E63" s="241"/>
      <c r="F63" s="242"/>
      <c r="G63" s="161"/>
      <c r="H63" s="168"/>
      <c r="I63" s="421"/>
    </row>
    <row r="64" spans="1:247" s="6" customFormat="1" ht="32.4">
      <c r="A64" s="160"/>
      <c r="B64" s="305" t="s">
        <v>18</v>
      </c>
      <c r="C64" s="245">
        <v>0.02</v>
      </c>
      <c r="D64" s="306"/>
      <c r="E64" s="241"/>
      <c r="F64" s="244"/>
      <c r="G64" s="161"/>
      <c r="H64" s="168"/>
      <c r="I64" s="217"/>
    </row>
    <row r="65" spans="1:9" s="6" customFormat="1">
      <c r="A65" s="304"/>
      <c r="B65" s="305" t="s">
        <v>3</v>
      </c>
      <c r="C65" s="246"/>
      <c r="D65" s="247"/>
      <c r="E65" s="248"/>
      <c r="F65" s="242"/>
      <c r="G65" s="162"/>
      <c r="H65" s="168"/>
      <c r="I65" s="421"/>
    </row>
    <row r="66" spans="1:9" s="6" customFormat="1">
      <c r="A66" s="304"/>
      <c r="B66" s="305" t="s">
        <v>19</v>
      </c>
      <c r="C66" s="245">
        <v>0.18</v>
      </c>
      <c r="D66" s="229"/>
      <c r="E66" s="162"/>
      <c r="F66" s="244"/>
      <c r="G66" s="162"/>
      <c r="H66" s="168"/>
      <c r="I66" s="217"/>
    </row>
    <row r="67" spans="1:9" s="6" customFormat="1">
      <c r="A67" s="304"/>
      <c r="B67" s="305" t="s">
        <v>3</v>
      </c>
      <c r="C67" s="246"/>
      <c r="D67" s="229"/>
      <c r="E67" s="162"/>
      <c r="F67" s="242"/>
      <c r="G67" s="162"/>
      <c r="H67" s="168"/>
      <c r="I67" s="421"/>
    </row>
    <row r="68" spans="1:9" s="6" customFormat="1">
      <c r="C68" s="38"/>
    </row>
    <row r="69" spans="1:9" s="6" customFormat="1">
      <c r="C69" s="38"/>
    </row>
    <row r="70" spans="1:9" s="6" customFormat="1">
      <c r="C70" s="38"/>
    </row>
    <row r="71" spans="1:9" s="6" customFormat="1">
      <c r="C71" s="38"/>
    </row>
    <row r="72" spans="1:9" s="6" customFormat="1">
      <c r="C72" s="38"/>
    </row>
    <row r="73" spans="1:9" s="6" customFormat="1">
      <c r="C73" s="38"/>
    </row>
    <row r="74" spans="1:9" s="6" customFormat="1">
      <c r="C74" s="38"/>
    </row>
    <row r="75" spans="1:9" s="6" customFormat="1">
      <c r="C75" s="38"/>
    </row>
    <row r="76" spans="1:9" s="6" customFormat="1">
      <c r="C76" s="38"/>
    </row>
    <row r="77" spans="1:9" s="6" customFormat="1">
      <c r="C77" s="38"/>
    </row>
    <row r="78" spans="1:9" s="6" customFormat="1">
      <c r="C78" s="38"/>
    </row>
    <row r="79" spans="1:9" s="6" customFormat="1">
      <c r="C79" s="38"/>
    </row>
    <row r="80" spans="1:9" s="6" customFormat="1">
      <c r="C80" s="38"/>
    </row>
    <row r="81" spans="3:3" s="6" customFormat="1">
      <c r="C81" s="38"/>
    </row>
    <row r="82" spans="3:3" s="6" customFormat="1">
      <c r="C82" s="38"/>
    </row>
    <row r="83" spans="3:3" s="6" customFormat="1">
      <c r="C83" s="38"/>
    </row>
    <row r="84" spans="3:3" s="6" customFormat="1">
      <c r="C84" s="38"/>
    </row>
    <row r="85" spans="3:3" s="6" customFormat="1">
      <c r="C85" s="38"/>
    </row>
  </sheetData>
  <mergeCells count="9">
    <mergeCell ref="G6:H6"/>
    <mergeCell ref="I6:I7"/>
    <mergeCell ref="A1:I1"/>
    <mergeCell ref="A3:F3"/>
    <mergeCell ref="A6:A7"/>
    <mergeCell ref="B6:B7"/>
    <mergeCell ref="C6:C7"/>
    <mergeCell ref="D6:D7"/>
    <mergeCell ref="E6:F6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A05B0-97F6-4BE0-850C-69C03AC5E363}">
  <dimension ref="A1:IM78"/>
  <sheetViews>
    <sheetView zoomScale="70" zoomScaleNormal="70" workbookViewId="0">
      <selection activeCell="E11" sqref="E11:I60"/>
    </sheetView>
  </sheetViews>
  <sheetFormatPr defaultRowHeight="16.2"/>
  <cols>
    <col min="1" max="1" width="4.6640625" style="30" customWidth="1"/>
    <col min="2" max="2" width="34.109375" style="30" customWidth="1"/>
    <col min="3" max="3" width="8.44140625" style="39" customWidth="1"/>
    <col min="4" max="4" width="15" style="30" bestFit="1" customWidth="1"/>
    <col min="5" max="5" width="13.44140625" style="6" bestFit="1" customWidth="1"/>
    <col min="6" max="6" width="20.109375" style="30" bestFit="1" customWidth="1"/>
    <col min="7" max="7" width="25.33203125" style="6" customWidth="1"/>
    <col min="8" max="8" width="18" style="6" customWidth="1"/>
    <col min="9" max="9" width="24.21875" style="6" customWidth="1"/>
    <col min="10" max="10" width="9.109375" style="6" customWidth="1"/>
    <col min="11" max="48" width="9.109375" style="6"/>
    <col min="49" max="241" width="9.109375" style="30"/>
    <col min="242" max="242" width="4.6640625" style="30" customWidth="1"/>
    <col min="243" max="243" width="12.109375" style="30" customWidth="1"/>
    <col min="244" max="244" width="37.5546875" style="30" customWidth="1"/>
    <col min="245" max="245" width="8.5546875" style="30" customWidth="1"/>
    <col min="246" max="246" width="9.44140625" style="30" customWidth="1"/>
    <col min="247" max="247" width="12.5546875" style="30" bestFit="1" customWidth="1"/>
    <col min="248" max="248" width="11.33203125" style="30" customWidth="1"/>
    <col min="249" max="249" width="12.109375" style="30" customWidth="1"/>
    <col min="250" max="250" width="10.44140625" style="30" customWidth="1"/>
    <col min="251" max="251" width="11.109375" style="30" customWidth="1"/>
    <col min="252" max="252" width="10.33203125" style="30" customWidth="1"/>
    <col min="253" max="253" width="11" style="30" customWidth="1"/>
    <col min="254" max="254" width="14.88671875" style="30" customWidth="1"/>
    <col min="255" max="255" width="9.109375" style="30"/>
    <col min="256" max="256" width="9.5546875" style="30" bestFit="1" customWidth="1"/>
    <col min="257" max="497" width="9.109375" style="30"/>
    <col min="498" max="498" width="4.6640625" style="30" customWidth="1"/>
    <col min="499" max="499" width="12.109375" style="30" customWidth="1"/>
    <col min="500" max="500" width="37.5546875" style="30" customWidth="1"/>
    <col min="501" max="501" width="8.5546875" style="30" customWidth="1"/>
    <col min="502" max="502" width="9.44140625" style="30" customWidth="1"/>
    <col min="503" max="503" width="12.5546875" style="30" bestFit="1" customWidth="1"/>
    <col min="504" max="504" width="11.33203125" style="30" customWidth="1"/>
    <col min="505" max="505" width="12.109375" style="30" customWidth="1"/>
    <col min="506" max="506" width="10.44140625" style="30" customWidth="1"/>
    <col min="507" max="507" width="11.109375" style="30" customWidth="1"/>
    <col min="508" max="508" width="10.33203125" style="30" customWidth="1"/>
    <col min="509" max="509" width="11" style="30" customWidth="1"/>
    <col min="510" max="510" width="14.88671875" style="30" customWidth="1"/>
    <col min="511" max="511" width="9.109375" style="30"/>
    <col min="512" max="512" width="9.5546875" style="30" bestFit="1" customWidth="1"/>
    <col min="513" max="753" width="9.109375" style="30"/>
    <col min="754" max="754" width="4.6640625" style="30" customWidth="1"/>
    <col min="755" max="755" width="12.109375" style="30" customWidth="1"/>
    <col min="756" max="756" width="37.5546875" style="30" customWidth="1"/>
    <col min="757" max="757" width="8.5546875" style="30" customWidth="1"/>
    <col min="758" max="758" width="9.44140625" style="30" customWidth="1"/>
    <col min="759" max="759" width="12.5546875" style="30" bestFit="1" customWidth="1"/>
    <col min="760" max="760" width="11.33203125" style="30" customWidth="1"/>
    <col min="761" max="761" width="12.109375" style="30" customWidth="1"/>
    <col min="762" max="762" width="10.44140625" style="30" customWidth="1"/>
    <col min="763" max="763" width="11.109375" style="30" customWidth="1"/>
    <col min="764" max="764" width="10.33203125" style="30" customWidth="1"/>
    <col min="765" max="765" width="11" style="30" customWidth="1"/>
    <col min="766" max="766" width="14.88671875" style="30" customWidth="1"/>
    <col min="767" max="767" width="9.109375" style="30"/>
    <col min="768" max="768" width="9.5546875" style="30" bestFit="1" customWidth="1"/>
    <col min="769" max="1009" width="9.109375" style="30"/>
    <col min="1010" max="1010" width="4.6640625" style="30" customWidth="1"/>
    <col min="1011" max="1011" width="12.109375" style="30" customWidth="1"/>
    <col min="1012" max="1012" width="37.5546875" style="30" customWidth="1"/>
    <col min="1013" max="1013" width="8.5546875" style="30" customWidth="1"/>
    <col min="1014" max="1014" width="9.44140625" style="30" customWidth="1"/>
    <col min="1015" max="1015" width="12.5546875" style="30" bestFit="1" customWidth="1"/>
    <col min="1016" max="1016" width="11.33203125" style="30" customWidth="1"/>
    <col min="1017" max="1017" width="12.109375" style="30" customWidth="1"/>
    <col min="1018" max="1018" width="10.44140625" style="30" customWidth="1"/>
    <col min="1019" max="1019" width="11.109375" style="30" customWidth="1"/>
    <col min="1020" max="1020" width="10.33203125" style="30" customWidth="1"/>
    <col min="1021" max="1021" width="11" style="30" customWidth="1"/>
    <col min="1022" max="1022" width="14.88671875" style="30" customWidth="1"/>
    <col min="1023" max="1023" width="9.109375" style="30"/>
    <col min="1024" max="1024" width="9.5546875" style="30" bestFit="1" customWidth="1"/>
    <col min="1025" max="1265" width="9.109375" style="30"/>
    <col min="1266" max="1266" width="4.6640625" style="30" customWidth="1"/>
    <col min="1267" max="1267" width="12.109375" style="30" customWidth="1"/>
    <col min="1268" max="1268" width="37.5546875" style="30" customWidth="1"/>
    <col min="1269" max="1269" width="8.5546875" style="30" customWidth="1"/>
    <col min="1270" max="1270" width="9.44140625" style="30" customWidth="1"/>
    <col min="1271" max="1271" width="12.5546875" style="30" bestFit="1" customWidth="1"/>
    <col min="1272" max="1272" width="11.33203125" style="30" customWidth="1"/>
    <col min="1273" max="1273" width="12.109375" style="30" customWidth="1"/>
    <col min="1274" max="1274" width="10.44140625" style="30" customWidth="1"/>
    <col min="1275" max="1275" width="11.109375" style="30" customWidth="1"/>
    <col min="1276" max="1276" width="10.33203125" style="30" customWidth="1"/>
    <col min="1277" max="1277" width="11" style="30" customWidth="1"/>
    <col min="1278" max="1278" width="14.88671875" style="30" customWidth="1"/>
    <col min="1279" max="1279" width="9.109375" style="30"/>
    <col min="1280" max="1280" width="9.5546875" style="30" bestFit="1" customWidth="1"/>
    <col min="1281" max="1521" width="9.109375" style="30"/>
    <col min="1522" max="1522" width="4.6640625" style="30" customWidth="1"/>
    <col min="1523" max="1523" width="12.109375" style="30" customWidth="1"/>
    <col min="1524" max="1524" width="37.5546875" style="30" customWidth="1"/>
    <col min="1525" max="1525" width="8.5546875" style="30" customWidth="1"/>
    <col min="1526" max="1526" width="9.44140625" style="30" customWidth="1"/>
    <col min="1527" max="1527" width="12.5546875" style="30" bestFit="1" customWidth="1"/>
    <col min="1528" max="1528" width="11.33203125" style="30" customWidth="1"/>
    <col min="1529" max="1529" width="12.109375" style="30" customWidth="1"/>
    <col min="1530" max="1530" width="10.44140625" style="30" customWidth="1"/>
    <col min="1531" max="1531" width="11.109375" style="30" customWidth="1"/>
    <col min="1532" max="1532" width="10.33203125" style="30" customWidth="1"/>
    <col min="1533" max="1533" width="11" style="30" customWidth="1"/>
    <col min="1534" max="1534" width="14.88671875" style="30" customWidth="1"/>
    <col min="1535" max="1535" width="9.109375" style="30"/>
    <col min="1536" max="1536" width="9.5546875" style="30" bestFit="1" customWidth="1"/>
    <col min="1537" max="1777" width="9.109375" style="30"/>
    <col min="1778" max="1778" width="4.6640625" style="30" customWidth="1"/>
    <col min="1779" max="1779" width="12.109375" style="30" customWidth="1"/>
    <col min="1780" max="1780" width="37.5546875" style="30" customWidth="1"/>
    <col min="1781" max="1781" width="8.5546875" style="30" customWidth="1"/>
    <col min="1782" max="1782" width="9.44140625" style="30" customWidth="1"/>
    <col min="1783" max="1783" width="12.5546875" style="30" bestFit="1" customWidth="1"/>
    <col min="1784" max="1784" width="11.33203125" style="30" customWidth="1"/>
    <col min="1785" max="1785" width="12.109375" style="30" customWidth="1"/>
    <col min="1786" max="1786" width="10.44140625" style="30" customWidth="1"/>
    <col min="1787" max="1787" width="11.109375" style="30" customWidth="1"/>
    <col min="1788" max="1788" width="10.33203125" style="30" customWidth="1"/>
    <col min="1789" max="1789" width="11" style="30" customWidth="1"/>
    <col min="1790" max="1790" width="14.88671875" style="30" customWidth="1"/>
    <col min="1791" max="1791" width="9.109375" style="30"/>
    <col min="1792" max="1792" width="9.5546875" style="30" bestFit="1" customWidth="1"/>
    <col min="1793" max="2033" width="9.109375" style="30"/>
    <col min="2034" max="2034" width="4.6640625" style="30" customWidth="1"/>
    <col min="2035" max="2035" width="12.109375" style="30" customWidth="1"/>
    <col min="2036" max="2036" width="37.5546875" style="30" customWidth="1"/>
    <col min="2037" max="2037" width="8.5546875" style="30" customWidth="1"/>
    <col min="2038" max="2038" width="9.44140625" style="30" customWidth="1"/>
    <col min="2039" max="2039" width="12.5546875" style="30" bestFit="1" customWidth="1"/>
    <col min="2040" max="2040" width="11.33203125" style="30" customWidth="1"/>
    <col min="2041" max="2041" width="12.109375" style="30" customWidth="1"/>
    <col min="2042" max="2042" width="10.44140625" style="30" customWidth="1"/>
    <col min="2043" max="2043" width="11.109375" style="30" customWidth="1"/>
    <col min="2044" max="2044" width="10.33203125" style="30" customWidth="1"/>
    <col min="2045" max="2045" width="11" style="30" customWidth="1"/>
    <col min="2046" max="2046" width="14.88671875" style="30" customWidth="1"/>
    <col min="2047" max="2047" width="9.109375" style="30"/>
    <col min="2048" max="2048" width="9.5546875" style="30" bestFit="1" customWidth="1"/>
    <col min="2049" max="2289" width="9.109375" style="30"/>
    <col min="2290" max="2290" width="4.6640625" style="30" customWidth="1"/>
    <col min="2291" max="2291" width="12.109375" style="30" customWidth="1"/>
    <col min="2292" max="2292" width="37.5546875" style="30" customWidth="1"/>
    <col min="2293" max="2293" width="8.5546875" style="30" customWidth="1"/>
    <col min="2294" max="2294" width="9.44140625" style="30" customWidth="1"/>
    <col min="2295" max="2295" width="12.5546875" style="30" bestFit="1" customWidth="1"/>
    <col min="2296" max="2296" width="11.33203125" style="30" customWidth="1"/>
    <col min="2297" max="2297" width="12.109375" style="30" customWidth="1"/>
    <col min="2298" max="2298" width="10.44140625" style="30" customWidth="1"/>
    <col min="2299" max="2299" width="11.109375" style="30" customWidth="1"/>
    <col min="2300" max="2300" width="10.33203125" style="30" customWidth="1"/>
    <col min="2301" max="2301" width="11" style="30" customWidth="1"/>
    <col min="2302" max="2302" width="14.88671875" style="30" customWidth="1"/>
    <col min="2303" max="2303" width="9.109375" style="30"/>
    <col min="2304" max="2304" width="9.5546875" style="30" bestFit="1" customWidth="1"/>
    <col min="2305" max="2545" width="9.109375" style="30"/>
    <col min="2546" max="2546" width="4.6640625" style="30" customWidth="1"/>
    <col min="2547" max="2547" width="12.109375" style="30" customWidth="1"/>
    <col min="2548" max="2548" width="37.5546875" style="30" customWidth="1"/>
    <col min="2549" max="2549" width="8.5546875" style="30" customWidth="1"/>
    <col min="2550" max="2550" width="9.44140625" style="30" customWidth="1"/>
    <col min="2551" max="2551" width="12.5546875" style="30" bestFit="1" customWidth="1"/>
    <col min="2552" max="2552" width="11.33203125" style="30" customWidth="1"/>
    <col min="2553" max="2553" width="12.109375" style="30" customWidth="1"/>
    <col min="2554" max="2554" width="10.44140625" style="30" customWidth="1"/>
    <col min="2555" max="2555" width="11.109375" style="30" customWidth="1"/>
    <col min="2556" max="2556" width="10.33203125" style="30" customWidth="1"/>
    <col min="2557" max="2557" width="11" style="30" customWidth="1"/>
    <col min="2558" max="2558" width="14.88671875" style="30" customWidth="1"/>
    <col min="2559" max="2559" width="9.109375" style="30"/>
    <col min="2560" max="2560" width="9.5546875" style="30" bestFit="1" customWidth="1"/>
    <col min="2561" max="2801" width="9.109375" style="30"/>
    <col min="2802" max="2802" width="4.6640625" style="30" customWidth="1"/>
    <col min="2803" max="2803" width="12.109375" style="30" customWidth="1"/>
    <col min="2804" max="2804" width="37.5546875" style="30" customWidth="1"/>
    <col min="2805" max="2805" width="8.5546875" style="30" customWidth="1"/>
    <col min="2806" max="2806" width="9.44140625" style="30" customWidth="1"/>
    <col min="2807" max="2807" width="12.5546875" style="30" bestFit="1" customWidth="1"/>
    <col min="2808" max="2808" width="11.33203125" style="30" customWidth="1"/>
    <col min="2809" max="2809" width="12.109375" style="30" customWidth="1"/>
    <col min="2810" max="2810" width="10.44140625" style="30" customWidth="1"/>
    <col min="2811" max="2811" width="11.109375" style="30" customWidth="1"/>
    <col min="2812" max="2812" width="10.33203125" style="30" customWidth="1"/>
    <col min="2813" max="2813" width="11" style="30" customWidth="1"/>
    <col min="2814" max="2814" width="14.88671875" style="30" customWidth="1"/>
    <col min="2815" max="2815" width="9.109375" style="30"/>
    <col min="2816" max="2816" width="9.5546875" style="30" bestFit="1" customWidth="1"/>
    <col min="2817" max="3057" width="9.109375" style="30"/>
    <col min="3058" max="3058" width="4.6640625" style="30" customWidth="1"/>
    <col min="3059" max="3059" width="12.109375" style="30" customWidth="1"/>
    <col min="3060" max="3060" width="37.5546875" style="30" customWidth="1"/>
    <col min="3061" max="3061" width="8.5546875" style="30" customWidth="1"/>
    <col min="3062" max="3062" width="9.44140625" style="30" customWidth="1"/>
    <col min="3063" max="3063" width="12.5546875" style="30" bestFit="1" customWidth="1"/>
    <col min="3064" max="3064" width="11.33203125" style="30" customWidth="1"/>
    <col min="3065" max="3065" width="12.109375" style="30" customWidth="1"/>
    <col min="3066" max="3066" width="10.44140625" style="30" customWidth="1"/>
    <col min="3067" max="3067" width="11.109375" style="30" customWidth="1"/>
    <col min="3068" max="3068" width="10.33203125" style="30" customWidth="1"/>
    <col min="3069" max="3069" width="11" style="30" customWidth="1"/>
    <col min="3070" max="3070" width="14.88671875" style="30" customWidth="1"/>
    <col min="3071" max="3071" width="9.109375" style="30"/>
    <col min="3072" max="3072" width="9.5546875" style="30" bestFit="1" customWidth="1"/>
    <col min="3073" max="3313" width="9.109375" style="30"/>
    <col min="3314" max="3314" width="4.6640625" style="30" customWidth="1"/>
    <col min="3315" max="3315" width="12.109375" style="30" customWidth="1"/>
    <col min="3316" max="3316" width="37.5546875" style="30" customWidth="1"/>
    <col min="3317" max="3317" width="8.5546875" style="30" customWidth="1"/>
    <col min="3318" max="3318" width="9.44140625" style="30" customWidth="1"/>
    <col min="3319" max="3319" width="12.5546875" style="30" bestFit="1" customWidth="1"/>
    <col min="3320" max="3320" width="11.33203125" style="30" customWidth="1"/>
    <col min="3321" max="3321" width="12.109375" style="30" customWidth="1"/>
    <col min="3322" max="3322" width="10.44140625" style="30" customWidth="1"/>
    <col min="3323" max="3323" width="11.109375" style="30" customWidth="1"/>
    <col min="3324" max="3324" width="10.33203125" style="30" customWidth="1"/>
    <col min="3325" max="3325" width="11" style="30" customWidth="1"/>
    <col min="3326" max="3326" width="14.88671875" style="30" customWidth="1"/>
    <col min="3327" max="3327" width="9.109375" style="30"/>
    <col min="3328" max="3328" width="9.5546875" style="30" bestFit="1" customWidth="1"/>
    <col min="3329" max="3569" width="9.109375" style="30"/>
    <col min="3570" max="3570" width="4.6640625" style="30" customWidth="1"/>
    <col min="3571" max="3571" width="12.109375" style="30" customWidth="1"/>
    <col min="3572" max="3572" width="37.5546875" style="30" customWidth="1"/>
    <col min="3573" max="3573" width="8.5546875" style="30" customWidth="1"/>
    <col min="3574" max="3574" width="9.44140625" style="30" customWidth="1"/>
    <col min="3575" max="3575" width="12.5546875" style="30" bestFit="1" customWidth="1"/>
    <col min="3576" max="3576" width="11.33203125" style="30" customWidth="1"/>
    <col min="3577" max="3577" width="12.109375" style="30" customWidth="1"/>
    <col min="3578" max="3578" width="10.44140625" style="30" customWidth="1"/>
    <col min="3579" max="3579" width="11.109375" style="30" customWidth="1"/>
    <col min="3580" max="3580" width="10.33203125" style="30" customWidth="1"/>
    <col min="3581" max="3581" width="11" style="30" customWidth="1"/>
    <col min="3582" max="3582" width="14.88671875" style="30" customWidth="1"/>
    <col min="3583" max="3583" width="9.109375" style="30"/>
    <col min="3584" max="3584" width="9.5546875" style="30" bestFit="1" customWidth="1"/>
    <col min="3585" max="3825" width="9.109375" style="30"/>
    <col min="3826" max="3826" width="4.6640625" style="30" customWidth="1"/>
    <col min="3827" max="3827" width="12.109375" style="30" customWidth="1"/>
    <col min="3828" max="3828" width="37.5546875" style="30" customWidth="1"/>
    <col min="3829" max="3829" width="8.5546875" style="30" customWidth="1"/>
    <col min="3830" max="3830" width="9.44140625" style="30" customWidth="1"/>
    <col min="3831" max="3831" width="12.5546875" style="30" bestFit="1" customWidth="1"/>
    <col min="3832" max="3832" width="11.33203125" style="30" customWidth="1"/>
    <col min="3833" max="3833" width="12.109375" style="30" customWidth="1"/>
    <col min="3834" max="3834" width="10.44140625" style="30" customWidth="1"/>
    <col min="3835" max="3835" width="11.109375" style="30" customWidth="1"/>
    <col min="3836" max="3836" width="10.33203125" style="30" customWidth="1"/>
    <col min="3837" max="3837" width="11" style="30" customWidth="1"/>
    <col min="3838" max="3838" width="14.88671875" style="30" customWidth="1"/>
    <col min="3839" max="3839" width="9.109375" style="30"/>
    <col min="3840" max="3840" width="9.5546875" style="30" bestFit="1" customWidth="1"/>
    <col min="3841" max="4081" width="9.109375" style="30"/>
    <col min="4082" max="4082" width="4.6640625" style="30" customWidth="1"/>
    <col min="4083" max="4083" width="12.109375" style="30" customWidth="1"/>
    <col min="4084" max="4084" width="37.5546875" style="30" customWidth="1"/>
    <col min="4085" max="4085" width="8.5546875" style="30" customWidth="1"/>
    <col min="4086" max="4086" width="9.44140625" style="30" customWidth="1"/>
    <col min="4087" max="4087" width="12.5546875" style="30" bestFit="1" customWidth="1"/>
    <col min="4088" max="4088" width="11.33203125" style="30" customWidth="1"/>
    <col min="4089" max="4089" width="12.109375" style="30" customWidth="1"/>
    <col min="4090" max="4090" width="10.44140625" style="30" customWidth="1"/>
    <col min="4091" max="4091" width="11.109375" style="30" customWidth="1"/>
    <col min="4092" max="4092" width="10.33203125" style="30" customWidth="1"/>
    <col min="4093" max="4093" width="11" style="30" customWidth="1"/>
    <col min="4094" max="4094" width="14.88671875" style="30" customWidth="1"/>
    <col min="4095" max="4095" width="9.109375" style="30"/>
    <col min="4096" max="4096" width="9.5546875" style="30" bestFit="1" customWidth="1"/>
    <col min="4097" max="4337" width="9.109375" style="30"/>
    <col min="4338" max="4338" width="4.6640625" style="30" customWidth="1"/>
    <col min="4339" max="4339" width="12.109375" style="30" customWidth="1"/>
    <col min="4340" max="4340" width="37.5546875" style="30" customWidth="1"/>
    <col min="4341" max="4341" width="8.5546875" style="30" customWidth="1"/>
    <col min="4342" max="4342" width="9.44140625" style="30" customWidth="1"/>
    <col min="4343" max="4343" width="12.5546875" style="30" bestFit="1" customWidth="1"/>
    <col min="4344" max="4344" width="11.33203125" style="30" customWidth="1"/>
    <col min="4345" max="4345" width="12.109375" style="30" customWidth="1"/>
    <col min="4346" max="4346" width="10.44140625" style="30" customWidth="1"/>
    <col min="4347" max="4347" width="11.109375" style="30" customWidth="1"/>
    <col min="4348" max="4348" width="10.33203125" style="30" customWidth="1"/>
    <col min="4349" max="4349" width="11" style="30" customWidth="1"/>
    <col min="4350" max="4350" width="14.88671875" style="30" customWidth="1"/>
    <col min="4351" max="4351" width="9.109375" style="30"/>
    <col min="4352" max="4352" width="9.5546875" style="30" bestFit="1" customWidth="1"/>
    <col min="4353" max="4593" width="9.109375" style="30"/>
    <col min="4594" max="4594" width="4.6640625" style="30" customWidth="1"/>
    <col min="4595" max="4595" width="12.109375" style="30" customWidth="1"/>
    <col min="4596" max="4596" width="37.5546875" style="30" customWidth="1"/>
    <col min="4597" max="4597" width="8.5546875" style="30" customWidth="1"/>
    <col min="4598" max="4598" width="9.44140625" style="30" customWidth="1"/>
    <col min="4599" max="4599" width="12.5546875" style="30" bestFit="1" customWidth="1"/>
    <col min="4600" max="4600" width="11.33203125" style="30" customWidth="1"/>
    <col min="4601" max="4601" width="12.109375" style="30" customWidth="1"/>
    <col min="4602" max="4602" width="10.44140625" style="30" customWidth="1"/>
    <col min="4603" max="4603" width="11.109375" style="30" customWidth="1"/>
    <col min="4604" max="4604" width="10.33203125" style="30" customWidth="1"/>
    <col min="4605" max="4605" width="11" style="30" customWidth="1"/>
    <col min="4606" max="4606" width="14.88671875" style="30" customWidth="1"/>
    <col min="4607" max="4607" width="9.109375" style="30"/>
    <col min="4608" max="4608" width="9.5546875" style="30" bestFit="1" customWidth="1"/>
    <col min="4609" max="4849" width="9.109375" style="30"/>
    <col min="4850" max="4850" width="4.6640625" style="30" customWidth="1"/>
    <col min="4851" max="4851" width="12.109375" style="30" customWidth="1"/>
    <col min="4852" max="4852" width="37.5546875" style="30" customWidth="1"/>
    <col min="4853" max="4853" width="8.5546875" style="30" customWidth="1"/>
    <col min="4854" max="4854" width="9.44140625" style="30" customWidth="1"/>
    <col min="4855" max="4855" width="12.5546875" style="30" bestFit="1" customWidth="1"/>
    <col min="4856" max="4856" width="11.33203125" style="30" customWidth="1"/>
    <col min="4857" max="4857" width="12.109375" style="30" customWidth="1"/>
    <col min="4858" max="4858" width="10.44140625" style="30" customWidth="1"/>
    <col min="4859" max="4859" width="11.109375" style="30" customWidth="1"/>
    <col min="4860" max="4860" width="10.33203125" style="30" customWidth="1"/>
    <col min="4861" max="4861" width="11" style="30" customWidth="1"/>
    <col min="4862" max="4862" width="14.88671875" style="30" customWidth="1"/>
    <col min="4863" max="4863" width="9.109375" style="30"/>
    <col min="4864" max="4864" width="9.5546875" style="30" bestFit="1" customWidth="1"/>
    <col min="4865" max="5105" width="9.109375" style="30"/>
    <col min="5106" max="5106" width="4.6640625" style="30" customWidth="1"/>
    <col min="5107" max="5107" width="12.109375" style="30" customWidth="1"/>
    <col min="5108" max="5108" width="37.5546875" style="30" customWidth="1"/>
    <col min="5109" max="5109" width="8.5546875" style="30" customWidth="1"/>
    <col min="5110" max="5110" width="9.44140625" style="30" customWidth="1"/>
    <col min="5111" max="5111" width="12.5546875" style="30" bestFit="1" customWidth="1"/>
    <col min="5112" max="5112" width="11.33203125" style="30" customWidth="1"/>
    <col min="5113" max="5113" width="12.109375" style="30" customWidth="1"/>
    <col min="5114" max="5114" width="10.44140625" style="30" customWidth="1"/>
    <col min="5115" max="5115" width="11.109375" style="30" customWidth="1"/>
    <col min="5116" max="5116" width="10.33203125" style="30" customWidth="1"/>
    <col min="5117" max="5117" width="11" style="30" customWidth="1"/>
    <col min="5118" max="5118" width="14.88671875" style="30" customWidth="1"/>
    <col min="5119" max="5119" width="9.109375" style="30"/>
    <col min="5120" max="5120" width="9.5546875" style="30" bestFit="1" customWidth="1"/>
    <col min="5121" max="5361" width="9.109375" style="30"/>
    <col min="5362" max="5362" width="4.6640625" style="30" customWidth="1"/>
    <col min="5363" max="5363" width="12.109375" style="30" customWidth="1"/>
    <col min="5364" max="5364" width="37.5546875" style="30" customWidth="1"/>
    <col min="5365" max="5365" width="8.5546875" style="30" customWidth="1"/>
    <col min="5366" max="5366" width="9.44140625" style="30" customWidth="1"/>
    <col min="5367" max="5367" width="12.5546875" style="30" bestFit="1" customWidth="1"/>
    <col min="5368" max="5368" width="11.33203125" style="30" customWidth="1"/>
    <col min="5369" max="5369" width="12.109375" style="30" customWidth="1"/>
    <col min="5370" max="5370" width="10.44140625" style="30" customWidth="1"/>
    <col min="5371" max="5371" width="11.109375" style="30" customWidth="1"/>
    <col min="5372" max="5372" width="10.33203125" style="30" customWidth="1"/>
    <col min="5373" max="5373" width="11" style="30" customWidth="1"/>
    <col min="5374" max="5374" width="14.88671875" style="30" customWidth="1"/>
    <col min="5375" max="5375" width="9.109375" style="30"/>
    <col min="5376" max="5376" width="9.5546875" style="30" bestFit="1" customWidth="1"/>
    <col min="5377" max="5617" width="9.109375" style="30"/>
    <col min="5618" max="5618" width="4.6640625" style="30" customWidth="1"/>
    <col min="5619" max="5619" width="12.109375" style="30" customWidth="1"/>
    <col min="5620" max="5620" width="37.5546875" style="30" customWidth="1"/>
    <col min="5621" max="5621" width="8.5546875" style="30" customWidth="1"/>
    <col min="5622" max="5622" width="9.44140625" style="30" customWidth="1"/>
    <col min="5623" max="5623" width="12.5546875" style="30" bestFit="1" customWidth="1"/>
    <col min="5624" max="5624" width="11.33203125" style="30" customWidth="1"/>
    <col min="5625" max="5625" width="12.109375" style="30" customWidth="1"/>
    <col min="5626" max="5626" width="10.44140625" style="30" customWidth="1"/>
    <col min="5627" max="5627" width="11.109375" style="30" customWidth="1"/>
    <col min="5628" max="5628" width="10.33203125" style="30" customWidth="1"/>
    <col min="5629" max="5629" width="11" style="30" customWidth="1"/>
    <col min="5630" max="5630" width="14.88671875" style="30" customWidth="1"/>
    <col min="5631" max="5631" width="9.109375" style="30"/>
    <col min="5632" max="5632" width="9.5546875" style="30" bestFit="1" customWidth="1"/>
    <col min="5633" max="5873" width="9.109375" style="30"/>
    <col min="5874" max="5874" width="4.6640625" style="30" customWidth="1"/>
    <col min="5875" max="5875" width="12.109375" style="30" customWidth="1"/>
    <col min="5876" max="5876" width="37.5546875" style="30" customWidth="1"/>
    <col min="5877" max="5877" width="8.5546875" style="30" customWidth="1"/>
    <col min="5878" max="5878" width="9.44140625" style="30" customWidth="1"/>
    <col min="5879" max="5879" width="12.5546875" style="30" bestFit="1" customWidth="1"/>
    <col min="5880" max="5880" width="11.33203125" style="30" customWidth="1"/>
    <col min="5881" max="5881" width="12.109375" style="30" customWidth="1"/>
    <col min="5882" max="5882" width="10.44140625" style="30" customWidth="1"/>
    <col min="5883" max="5883" width="11.109375" style="30" customWidth="1"/>
    <col min="5884" max="5884" width="10.33203125" style="30" customWidth="1"/>
    <col min="5885" max="5885" width="11" style="30" customWidth="1"/>
    <col min="5886" max="5886" width="14.88671875" style="30" customWidth="1"/>
    <col min="5887" max="5887" width="9.109375" style="30"/>
    <col min="5888" max="5888" width="9.5546875" style="30" bestFit="1" customWidth="1"/>
    <col min="5889" max="6129" width="9.109375" style="30"/>
    <col min="6130" max="6130" width="4.6640625" style="30" customWidth="1"/>
    <col min="6131" max="6131" width="12.109375" style="30" customWidth="1"/>
    <col min="6132" max="6132" width="37.5546875" style="30" customWidth="1"/>
    <col min="6133" max="6133" width="8.5546875" style="30" customWidth="1"/>
    <col min="6134" max="6134" width="9.44140625" style="30" customWidth="1"/>
    <col min="6135" max="6135" width="12.5546875" style="30" bestFit="1" customWidth="1"/>
    <col min="6136" max="6136" width="11.33203125" style="30" customWidth="1"/>
    <col min="6137" max="6137" width="12.109375" style="30" customWidth="1"/>
    <col min="6138" max="6138" width="10.44140625" style="30" customWidth="1"/>
    <col min="6139" max="6139" width="11.109375" style="30" customWidth="1"/>
    <col min="6140" max="6140" width="10.33203125" style="30" customWidth="1"/>
    <col min="6141" max="6141" width="11" style="30" customWidth="1"/>
    <col min="6142" max="6142" width="14.88671875" style="30" customWidth="1"/>
    <col min="6143" max="6143" width="9.109375" style="30"/>
    <col min="6144" max="6144" width="9.5546875" style="30" bestFit="1" customWidth="1"/>
    <col min="6145" max="6385" width="9.109375" style="30"/>
    <col min="6386" max="6386" width="4.6640625" style="30" customWidth="1"/>
    <col min="6387" max="6387" width="12.109375" style="30" customWidth="1"/>
    <col min="6388" max="6388" width="37.5546875" style="30" customWidth="1"/>
    <col min="6389" max="6389" width="8.5546875" style="30" customWidth="1"/>
    <col min="6390" max="6390" width="9.44140625" style="30" customWidth="1"/>
    <col min="6391" max="6391" width="12.5546875" style="30" bestFit="1" customWidth="1"/>
    <col min="6392" max="6392" width="11.33203125" style="30" customWidth="1"/>
    <col min="6393" max="6393" width="12.109375" style="30" customWidth="1"/>
    <col min="6394" max="6394" width="10.44140625" style="30" customWidth="1"/>
    <col min="6395" max="6395" width="11.109375" style="30" customWidth="1"/>
    <col min="6396" max="6396" width="10.33203125" style="30" customWidth="1"/>
    <col min="6397" max="6397" width="11" style="30" customWidth="1"/>
    <col min="6398" max="6398" width="14.88671875" style="30" customWidth="1"/>
    <col min="6399" max="6399" width="9.109375" style="30"/>
    <col min="6400" max="6400" width="9.5546875" style="30" bestFit="1" customWidth="1"/>
    <col min="6401" max="6641" width="9.109375" style="30"/>
    <col min="6642" max="6642" width="4.6640625" style="30" customWidth="1"/>
    <col min="6643" max="6643" width="12.109375" style="30" customWidth="1"/>
    <col min="6644" max="6644" width="37.5546875" style="30" customWidth="1"/>
    <col min="6645" max="6645" width="8.5546875" style="30" customWidth="1"/>
    <col min="6646" max="6646" width="9.44140625" style="30" customWidth="1"/>
    <col min="6647" max="6647" width="12.5546875" style="30" bestFit="1" customWidth="1"/>
    <col min="6648" max="6648" width="11.33203125" style="30" customWidth="1"/>
    <col min="6649" max="6649" width="12.109375" style="30" customWidth="1"/>
    <col min="6650" max="6650" width="10.44140625" style="30" customWidth="1"/>
    <col min="6651" max="6651" width="11.109375" style="30" customWidth="1"/>
    <col min="6652" max="6652" width="10.33203125" style="30" customWidth="1"/>
    <col min="6653" max="6653" width="11" style="30" customWidth="1"/>
    <col min="6654" max="6654" width="14.88671875" style="30" customWidth="1"/>
    <col min="6655" max="6655" width="9.109375" style="30"/>
    <col min="6656" max="6656" width="9.5546875" style="30" bestFit="1" customWidth="1"/>
    <col min="6657" max="6897" width="9.109375" style="30"/>
    <col min="6898" max="6898" width="4.6640625" style="30" customWidth="1"/>
    <col min="6899" max="6899" width="12.109375" style="30" customWidth="1"/>
    <col min="6900" max="6900" width="37.5546875" style="30" customWidth="1"/>
    <col min="6901" max="6901" width="8.5546875" style="30" customWidth="1"/>
    <col min="6902" max="6902" width="9.44140625" style="30" customWidth="1"/>
    <col min="6903" max="6903" width="12.5546875" style="30" bestFit="1" customWidth="1"/>
    <col min="6904" max="6904" width="11.33203125" style="30" customWidth="1"/>
    <col min="6905" max="6905" width="12.109375" style="30" customWidth="1"/>
    <col min="6906" max="6906" width="10.44140625" style="30" customWidth="1"/>
    <col min="6907" max="6907" width="11.109375" style="30" customWidth="1"/>
    <col min="6908" max="6908" width="10.33203125" style="30" customWidth="1"/>
    <col min="6909" max="6909" width="11" style="30" customWidth="1"/>
    <col min="6910" max="6910" width="14.88671875" style="30" customWidth="1"/>
    <col min="6911" max="6911" width="9.109375" style="30"/>
    <col min="6912" max="6912" width="9.5546875" style="30" bestFit="1" customWidth="1"/>
    <col min="6913" max="7153" width="9.109375" style="30"/>
    <col min="7154" max="7154" width="4.6640625" style="30" customWidth="1"/>
    <col min="7155" max="7155" width="12.109375" style="30" customWidth="1"/>
    <col min="7156" max="7156" width="37.5546875" style="30" customWidth="1"/>
    <col min="7157" max="7157" width="8.5546875" style="30" customWidth="1"/>
    <col min="7158" max="7158" width="9.44140625" style="30" customWidth="1"/>
    <col min="7159" max="7159" width="12.5546875" style="30" bestFit="1" customWidth="1"/>
    <col min="7160" max="7160" width="11.33203125" style="30" customWidth="1"/>
    <col min="7161" max="7161" width="12.109375" style="30" customWidth="1"/>
    <col min="7162" max="7162" width="10.44140625" style="30" customWidth="1"/>
    <col min="7163" max="7163" width="11.109375" style="30" customWidth="1"/>
    <col min="7164" max="7164" width="10.33203125" style="30" customWidth="1"/>
    <col min="7165" max="7165" width="11" style="30" customWidth="1"/>
    <col min="7166" max="7166" width="14.88671875" style="30" customWidth="1"/>
    <col min="7167" max="7167" width="9.109375" style="30"/>
    <col min="7168" max="7168" width="9.5546875" style="30" bestFit="1" customWidth="1"/>
    <col min="7169" max="7409" width="9.109375" style="30"/>
    <col min="7410" max="7410" width="4.6640625" style="30" customWidth="1"/>
    <col min="7411" max="7411" width="12.109375" style="30" customWidth="1"/>
    <col min="7412" max="7412" width="37.5546875" style="30" customWidth="1"/>
    <col min="7413" max="7413" width="8.5546875" style="30" customWidth="1"/>
    <col min="7414" max="7414" width="9.44140625" style="30" customWidth="1"/>
    <col min="7415" max="7415" width="12.5546875" style="30" bestFit="1" customWidth="1"/>
    <col min="7416" max="7416" width="11.33203125" style="30" customWidth="1"/>
    <col min="7417" max="7417" width="12.109375" style="30" customWidth="1"/>
    <col min="7418" max="7418" width="10.44140625" style="30" customWidth="1"/>
    <col min="7419" max="7419" width="11.109375" style="30" customWidth="1"/>
    <col min="7420" max="7420" width="10.33203125" style="30" customWidth="1"/>
    <col min="7421" max="7421" width="11" style="30" customWidth="1"/>
    <col min="7422" max="7422" width="14.88671875" style="30" customWidth="1"/>
    <col min="7423" max="7423" width="9.109375" style="30"/>
    <col min="7424" max="7424" width="9.5546875" style="30" bestFit="1" customWidth="1"/>
    <col min="7425" max="7665" width="9.109375" style="30"/>
    <col min="7666" max="7666" width="4.6640625" style="30" customWidth="1"/>
    <col min="7667" max="7667" width="12.109375" style="30" customWidth="1"/>
    <col min="7668" max="7668" width="37.5546875" style="30" customWidth="1"/>
    <col min="7669" max="7669" width="8.5546875" style="30" customWidth="1"/>
    <col min="7670" max="7670" width="9.44140625" style="30" customWidth="1"/>
    <col min="7671" max="7671" width="12.5546875" style="30" bestFit="1" customWidth="1"/>
    <col min="7672" max="7672" width="11.33203125" style="30" customWidth="1"/>
    <col min="7673" max="7673" width="12.109375" style="30" customWidth="1"/>
    <col min="7674" max="7674" width="10.44140625" style="30" customWidth="1"/>
    <col min="7675" max="7675" width="11.109375" style="30" customWidth="1"/>
    <col min="7676" max="7676" width="10.33203125" style="30" customWidth="1"/>
    <col min="7677" max="7677" width="11" style="30" customWidth="1"/>
    <col min="7678" max="7678" width="14.88671875" style="30" customWidth="1"/>
    <col min="7679" max="7679" width="9.109375" style="30"/>
    <col min="7680" max="7680" width="9.5546875" style="30" bestFit="1" customWidth="1"/>
    <col min="7681" max="7921" width="9.109375" style="30"/>
    <col min="7922" max="7922" width="4.6640625" style="30" customWidth="1"/>
    <col min="7923" max="7923" width="12.109375" style="30" customWidth="1"/>
    <col min="7924" max="7924" width="37.5546875" style="30" customWidth="1"/>
    <col min="7925" max="7925" width="8.5546875" style="30" customWidth="1"/>
    <col min="7926" max="7926" width="9.44140625" style="30" customWidth="1"/>
    <col min="7927" max="7927" width="12.5546875" style="30" bestFit="1" customWidth="1"/>
    <col min="7928" max="7928" width="11.33203125" style="30" customWidth="1"/>
    <col min="7929" max="7929" width="12.109375" style="30" customWidth="1"/>
    <col min="7930" max="7930" width="10.44140625" style="30" customWidth="1"/>
    <col min="7931" max="7931" width="11.109375" style="30" customWidth="1"/>
    <col min="7932" max="7932" width="10.33203125" style="30" customWidth="1"/>
    <col min="7933" max="7933" width="11" style="30" customWidth="1"/>
    <col min="7934" max="7934" width="14.88671875" style="30" customWidth="1"/>
    <col min="7935" max="7935" width="9.109375" style="30"/>
    <col min="7936" max="7936" width="9.5546875" style="30" bestFit="1" customWidth="1"/>
    <col min="7937" max="8177" width="9.109375" style="30"/>
    <col min="8178" max="8178" width="4.6640625" style="30" customWidth="1"/>
    <col min="8179" max="8179" width="12.109375" style="30" customWidth="1"/>
    <col min="8180" max="8180" width="37.5546875" style="30" customWidth="1"/>
    <col min="8181" max="8181" width="8.5546875" style="30" customWidth="1"/>
    <col min="8182" max="8182" width="9.44140625" style="30" customWidth="1"/>
    <col min="8183" max="8183" width="12.5546875" style="30" bestFit="1" customWidth="1"/>
    <col min="8184" max="8184" width="11.33203125" style="30" customWidth="1"/>
    <col min="8185" max="8185" width="12.109375" style="30" customWidth="1"/>
    <col min="8186" max="8186" width="10.44140625" style="30" customWidth="1"/>
    <col min="8187" max="8187" width="11.109375" style="30" customWidth="1"/>
    <col min="8188" max="8188" width="10.33203125" style="30" customWidth="1"/>
    <col min="8189" max="8189" width="11" style="30" customWidth="1"/>
    <col min="8190" max="8190" width="14.88671875" style="30" customWidth="1"/>
    <col min="8191" max="8191" width="9.109375" style="30"/>
    <col min="8192" max="8192" width="9.5546875" style="30" bestFit="1" customWidth="1"/>
    <col min="8193" max="8433" width="9.109375" style="30"/>
    <col min="8434" max="8434" width="4.6640625" style="30" customWidth="1"/>
    <col min="8435" max="8435" width="12.109375" style="30" customWidth="1"/>
    <col min="8436" max="8436" width="37.5546875" style="30" customWidth="1"/>
    <col min="8437" max="8437" width="8.5546875" style="30" customWidth="1"/>
    <col min="8438" max="8438" width="9.44140625" style="30" customWidth="1"/>
    <col min="8439" max="8439" width="12.5546875" style="30" bestFit="1" customWidth="1"/>
    <col min="8440" max="8440" width="11.33203125" style="30" customWidth="1"/>
    <col min="8441" max="8441" width="12.109375" style="30" customWidth="1"/>
    <col min="8442" max="8442" width="10.44140625" style="30" customWidth="1"/>
    <col min="8443" max="8443" width="11.109375" style="30" customWidth="1"/>
    <col min="8444" max="8444" width="10.33203125" style="30" customWidth="1"/>
    <col min="8445" max="8445" width="11" style="30" customWidth="1"/>
    <col min="8446" max="8446" width="14.88671875" style="30" customWidth="1"/>
    <col min="8447" max="8447" width="9.109375" style="30"/>
    <col min="8448" max="8448" width="9.5546875" style="30" bestFit="1" customWidth="1"/>
    <col min="8449" max="8689" width="9.109375" style="30"/>
    <col min="8690" max="8690" width="4.6640625" style="30" customWidth="1"/>
    <col min="8691" max="8691" width="12.109375" style="30" customWidth="1"/>
    <col min="8692" max="8692" width="37.5546875" style="30" customWidth="1"/>
    <col min="8693" max="8693" width="8.5546875" style="30" customWidth="1"/>
    <col min="8694" max="8694" width="9.44140625" style="30" customWidth="1"/>
    <col min="8695" max="8695" width="12.5546875" style="30" bestFit="1" customWidth="1"/>
    <col min="8696" max="8696" width="11.33203125" style="30" customWidth="1"/>
    <col min="8697" max="8697" width="12.109375" style="30" customWidth="1"/>
    <col min="8698" max="8698" width="10.44140625" style="30" customWidth="1"/>
    <col min="8699" max="8699" width="11.109375" style="30" customWidth="1"/>
    <col min="8700" max="8700" width="10.33203125" style="30" customWidth="1"/>
    <col min="8701" max="8701" width="11" style="30" customWidth="1"/>
    <col min="8702" max="8702" width="14.88671875" style="30" customWidth="1"/>
    <col min="8703" max="8703" width="9.109375" style="30"/>
    <col min="8704" max="8704" width="9.5546875" style="30" bestFit="1" customWidth="1"/>
    <col min="8705" max="8945" width="9.109375" style="30"/>
    <col min="8946" max="8946" width="4.6640625" style="30" customWidth="1"/>
    <col min="8947" max="8947" width="12.109375" style="30" customWidth="1"/>
    <col min="8948" max="8948" width="37.5546875" style="30" customWidth="1"/>
    <col min="8949" max="8949" width="8.5546875" style="30" customWidth="1"/>
    <col min="8950" max="8950" width="9.44140625" style="30" customWidth="1"/>
    <col min="8951" max="8951" width="12.5546875" style="30" bestFit="1" customWidth="1"/>
    <col min="8952" max="8952" width="11.33203125" style="30" customWidth="1"/>
    <col min="8953" max="8953" width="12.109375" style="30" customWidth="1"/>
    <col min="8954" max="8954" width="10.44140625" style="30" customWidth="1"/>
    <col min="8955" max="8955" width="11.109375" style="30" customWidth="1"/>
    <col min="8956" max="8956" width="10.33203125" style="30" customWidth="1"/>
    <col min="8957" max="8957" width="11" style="30" customWidth="1"/>
    <col min="8958" max="8958" width="14.88671875" style="30" customWidth="1"/>
    <col min="8959" max="8959" width="9.109375" style="30"/>
    <col min="8960" max="8960" width="9.5546875" style="30" bestFit="1" customWidth="1"/>
    <col min="8961" max="9201" width="9.109375" style="30"/>
    <col min="9202" max="9202" width="4.6640625" style="30" customWidth="1"/>
    <col min="9203" max="9203" width="12.109375" style="30" customWidth="1"/>
    <col min="9204" max="9204" width="37.5546875" style="30" customWidth="1"/>
    <col min="9205" max="9205" width="8.5546875" style="30" customWidth="1"/>
    <col min="9206" max="9206" width="9.44140625" style="30" customWidth="1"/>
    <col min="9207" max="9207" width="12.5546875" style="30" bestFit="1" customWidth="1"/>
    <col min="9208" max="9208" width="11.33203125" style="30" customWidth="1"/>
    <col min="9209" max="9209" width="12.109375" style="30" customWidth="1"/>
    <col min="9210" max="9210" width="10.44140625" style="30" customWidth="1"/>
    <col min="9211" max="9211" width="11.109375" style="30" customWidth="1"/>
    <col min="9212" max="9212" width="10.33203125" style="30" customWidth="1"/>
    <col min="9213" max="9213" width="11" style="30" customWidth="1"/>
    <col min="9214" max="9214" width="14.88671875" style="30" customWidth="1"/>
    <col min="9215" max="9215" width="9.109375" style="30"/>
    <col min="9216" max="9216" width="9.5546875" style="30" bestFit="1" customWidth="1"/>
    <col min="9217" max="9457" width="9.109375" style="30"/>
    <col min="9458" max="9458" width="4.6640625" style="30" customWidth="1"/>
    <col min="9459" max="9459" width="12.109375" style="30" customWidth="1"/>
    <col min="9460" max="9460" width="37.5546875" style="30" customWidth="1"/>
    <col min="9461" max="9461" width="8.5546875" style="30" customWidth="1"/>
    <col min="9462" max="9462" width="9.44140625" style="30" customWidth="1"/>
    <col min="9463" max="9463" width="12.5546875" style="30" bestFit="1" customWidth="1"/>
    <col min="9464" max="9464" width="11.33203125" style="30" customWidth="1"/>
    <col min="9465" max="9465" width="12.109375" style="30" customWidth="1"/>
    <col min="9466" max="9466" width="10.44140625" style="30" customWidth="1"/>
    <col min="9467" max="9467" width="11.109375" style="30" customWidth="1"/>
    <col min="9468" max="9468" width="10.33203125" style="30" customWidth="1"/>
    <col min="9469" max="9469" width="11" style="30" customWidth="1"/>
    <col min="9470" max="9470" width="14.88671875" style="30" customWidth="1"/>
    <col min="9471" max="9471" width="9.109375" style="30"/>
    <col min="9472" max="9472" width="9.5546875" style="30" bestFit="1" customWidth="1"/>
    <col min="9473" max="9713" width="9.109375" style="30"/>
    <col min="9714" max="9714" width="4.6640625" style="30" customWidth="1"/>
    <col min="9715" max="9715" width="12.109375" style="30" customWidth="1"/>
    <col min="9716" max="9716" width="37.5546875" style="30" customWidth="1"/>
    <col min="9717" max="9717" width="8.5546875" style="30" customWidth="1"/>
    <col min="9718" max="9718" width="9.44140625" style="30" customWidth="1"/>
    <col min="9719" max="9719" width="12.5546875" style="30" bestFit="1" customWidth="1"/>
    <col min="9720" max="9720" width="11.33203125" style="30" customWidth="1"/>
    <col min="9721" max="9721" width="12.109375" style="30" customWidth="1"/>
    <col min="9722" max="9722" width="10.44140625" style="30" customWidth="1"/>
    <col min="9723" max="9723" width="11.109375" style="30" customWidth="1"/>
    <col min="9724" max="9724" width="10.33203125" style="30" customWidth="1"/>
    <col min="9725" max="9725" width="11" style="30" customWidth="1"/>
    <col min="9726" max="9726" width="14.88671875" style="30" customWidth="1"/>
    <col min="9727" max="9727" width="9.109375" style="30"/>
    <col min="9728" max="9728" width="9.5546875" style="30" bestFit="1" customWidth="1"/>
    <col min="9729" max="9969" width="9.109375" style="30"/>
    <col min="9970" max="9970" width="4.6640625" style="30" customWidth="1"/>
    <col min="9971" max="9971" width="12.109375" style="30" customWidth="1"/>
    <col min="9972" max="9972" width="37.5546875" style="30" customWidth="1"/>
    <col min="9973" max="9973" width="8.5546875" style="30" customWidth="1"/>
    <col min="9974" max="9974" width="9.44140625" style="30" customWidth="1"/>
    <col min="9975" max="9975" width="12.5546875" style="30" bestFit="1" customWidth="1"/>
    <col min="9976" max="9976" width="11.33203125" style="30" customWidth="1"/>
    <col min="9977" max="9977" width="12.109375" style="30" customWidth="1"/>
    <col min="9978" max="9978" width="10.44140625" style="30" customWidth="1"/>
    <col min="9979" max="9979" width="11.109375" style="30" customWidth="1"/>
    <col min="9980" max="9980" width="10.33203125" style="30" customWidth="1"/>
    <col min="9981" max="9981" width="11" style="30" customWidth="1"/>
    <col min="9982" max="9982" width="14.88671875" style="30" customWidth="1"/>
    <col min="9983" max="9983" width="9.109375" style="30"/>
    <col min="9984" max="9984" width="9.5546875" style="30" bestFit="1" customWidth="1"/>
    <col min="9985" max="10225" width="9.109375" style="30"/>
    <col min="10226" max="10226" width="4.6640625" style="30" customWidth="1"/>
    <col min="10227" max="10227" width="12.109375" style="30" customWidth="1"/>
    <col min="10228" max="10228" width="37.5546875" style="30" customWidth="1"/>
    <col min="10229" max="10229" width="8.5546875" style="30" customWidth="1"/>
    <col min="10230" max="10230" width="9.44140625" style="30" customWidth="1"/>
    <col min="10231" max="10231" width="12.5546875" style="30" bestFit="1" customWidth="1"/>
    <col min="10232" max="10232" width="11.33203125" style="30" customWidth="1"/>
    <col min="10233" max="10233" width="12.109375" style="30" customWidth="1"/>
    <col min="10234" max="10234" width="10.44140625" style="30" customWidth="1"/>
    <col min="10235" max="10235" width="11.109375" style="30" customWidth="1"/>
    <col min="10236" max="10236" width="10.33203125" style="30" customWidth="1"/>
    <col min="10237" max="10237" width="11" style="30" customWidth="1"/>
    <col min="10238" max="10238" width="14.88671875" style="30" customWidth="1"/>
    <col min="10239" max="10239" width="9.109375" style="30"/>
    <col min="10240" max="10240" width="9.5546875" style="30" bestFit="1" customWidth="1"/>
    <col min="10241" max="10481" width="9.109375" style="30"/>
    <col min="10482" max="10482" width="4.6640625" style="30" customWidth="1"/>
    <col min="10483" max="10483" width="12.109375" style="30" customWidth="1"/>
    <col min="10484" max="10484" width="37.5546875" style="30" customWidth="1"/>
    <col min="10485" max="10485" width="8.5546875" style="30" customWidth="1"/>
    <col min="10486" max="10486" width="9.44140625" style="30" customWidth="1"/>
    <col min="10487" max="10487" width="12.5546875" style="30" bestFit="1" customWidth="1"/>
    <col min="10488" max="10488" width="11.33203125" style="30" customWidth="1"/>
    <col min="10489" max="10489" width="12.109375" style="30" customWidth="1"/>
    <col min="10490" max="10490" width="10.44140625" style="30" customWidth="1"/>
    <col min="10491" max="10491" width="11.109375" style="30" customWidth="1"/>
    <col min="10492" max="10492" width="10.33203125" style="30" customWidth="1"/>
    <col min="10493" max="10493" width="11" style="30" customWidth="1"/>
    <col min="10494" max="10494" width="14.88671875" style="30" customWidth="1"/>
    <col min="10495" max="10495" width="9.109375" style="30"/>
    <col min="10496" max="10496" width="9.5546875" style="30" bestFit="1" customWidth="1"/>
    <col min="10497" max="10737" width="9.109375" style="30"/>
    <col min="10738" max="10738" width="4.6640625" style="30" customWidth="1"/>
    <col min="10739" max="10739" width="12.109375" style="30" customWidth="1"/>
    <col min="10740" max="10740" width="37.5546875" style="30" customWidth="1"/>
    <col min="10741" max="10741" width="8.5546875" style="30" customWidth="1"/>
    <col min="10742" max="10742" width="9.44140625" style="30" customWidth="1"/>
    <col min="10743" max="10743" width="12.5546875" style="30" bestFit="1" customWidth="1"/>
    <col min="10744" max="10744" width="11.33203125" style="30" customWidth="1"/>
    <col min="10745" max="10745" width="12.109375" style="30" customWidth="1"/>
    <col min="10746" max="10746" width="10.44140625" style="30" customWidth="1"/>
    <col min="10747" max="10747" width="11.109375" style="30" customWidth="1"/>
    <col min="10748" max="10748" width="10.33203125" style="30" customWidth="1"/>
    <col min="10749" max="10749" width="11" style="30" customWidth="1"/>
    <col min="10750" max="10750" width="14.88671875" style="30" customWidth="1"/>
    <col min="10751" max="10751" width="9.109375" style="30"/>
    <col min="10752" max="10752" width="9.5546875" style="30" bestFit="1" customWidth="1"/>
    <col min="10753" max="10993" width="9.109375" style="30"/>
    <col min="10994" max="10994" width="4.6640625" style="30" customWidth="1"/>
    <col min="10995" max="10995" width="12.109375" style="30" customWidth="1"/>
    <col min="10996" max="10996" width="37.5546875" style="30" customWidth="1"/>
    <col min="10997" max="10997" width="8.5546875" style="30" customWidth="1"/>
    <col min="10998" max="10998" width="9.44140625" style="30" customWidth="1"/>
    <col min="10999" max="10999" width="12.5546875" style="30" bestFit="1" customWidth="1"/>
    <col min="11000" max="11000" width="11.33203125" style="30" customWidth="1"/>
    <col min="11001" max="11001" width="12.109375" style="30" customWidth="1"/>
    <col min="11002" max="11002" width="10.44140625" style="30" customWidth="1"/>
    <col min="11003" max="11003" width="11.109375" style="30" customWidth="1"/>
    <col min="11004" max="11004" width="10.33203125" style="30" customWidth="1"/>
    <col min="11005" max="11005" width="11" style="30" customWidth="1"/>
    <col min="11006" max="11006" width="14.88671875" style="30" customWidth="1"/>
    <col min="11007" max="11007" width="9.109375" style="30"/>
    <col min="11008" max="11008" width="9.5546875" style="30" bestFit="1" customWidth="1"/>
    <col min="11009" max="11249" width="9.109375" style="30"/>
    <col min="11250" max="11250" width="4.6640625" style="30" customWidth="1"/>
    <col min="11251" max="11251" width="12.109375" style="30" customWidth="1"/>
    <col min="11252" max="11252" width="37.5546875" style="30" customWidth="1"/>
    <col min="11253" max="11253" width="8.5546875" style="30" customWidth="1"/>
    <col min="11254" max="11254" width="9.44140625" style="30" customWidth="1"/>
    <col min="11255" max="11255" width="12.5546875" style="30" bestFit="1" customWidth="1"/>
    <col min="11256" max="11256" width="11.33203125" style="30" customWidth="1"/>
    <col min="11257" max="11257" width="12.109375" style="30" customWidth="1"/>
    <col min="11258" max="11258" width="10.44140625" style="30" customWidth="1"/>
    <col min="11259" max="11259" width="11.109375" style="30" customWidth="1"/>
    <col min="11260" max="11260" width="10.33203125" style="30" customWidth="1"/>
    <col min="11261" max="11261" width="11" style="30" customWidth="1"/>
    <col min="11262" max="11262" width="14.88671875" style="30" customWidth="1"/>
    <col min="11263" max="11263" width="9.109375" style="30"/>
    <col min="11264" max="11264" width="9.5546875" style="30" bestFit="1" customWidth="1"/>
    <col min="11265" max="11505" width="9.109375" style="30"/>
    <col min="11506" max="11506" width="4.6640625" style="30" customWidth="1"/>
    <col min="11507" max="11507" width="12.109375" style="30" customWidth="1"/>
    <col min="11508" max="11508" width="37.5546875" style="30" customWidth="1"/>
    <col min="11509" max="11509" width="8.5546875" style="30" customWidth="1"/>
    <col min="11510" max="11510" width="9.44140625" style="30" customWidth="1"/>
    <col min="11511" max="11511" width="12.5546875" style="30" bestFit="1" customWidth="1"/>
    <col min="11512" max="11512" width="11.33203125" style="30" customWidth="1"/>
    <col min="11513" max="11513" width="12.109375" style="30" customWidth="1"/>
    <col min="11514" max="11514" width="10.44140625" style="30" customWidth="1"/>
    <col min="11515" max="11515" width="11.109375" style="30" customWidth="1"/>
    <col min="11516" max="11516" width="10.33203125" style="30" customWidth="1"/>
    <col min="11517" max="11517" width="11" style="30" customWidth="1"/>
    <col min="11518" max="11518" width="14.88671875" style="30" customWidth="1"/>
    <col min="11519" max="11519" width="9.109375" style="30"/>
    <col min="11520" max="11520" width="9.5546875" style="30" bestFit="1" customWidth="1"/>
    <col min="11521" max="11761" width="9.109375" style="30"/>
    <col min="11762" max="11762" width="4.6640625" style="30" customWidth="1"/>
    <col min="11763" max="11763" width="12.109375" style="30" customWidth="1"/>
    <col min="11764" max="11764" width="37.5546875" style="30" customWidth="1"/>
    <col min="11765" max="11765" width="8.5546875" style="30" customWidth="1"/>
    <col min="11766" max="11766" width="9.44140625" style="30" customWidth="1"/>
    <col min="11767" max="11767" width="12.5546875" style="30" bestFit="1" customWidth="1"/>
    <col min="11768" max="11768" width="11.33203125" style="30" customWidth="1"/>
    <col min="11769" max="11769" width="12.109375" style="30" customWidth="1"/>
    <col min="11770" max="11770" width="10.44140625" style="30" customWidth="1"/>
    <col min="11771" max="11771" width="11.109375" style="30" customWidth="1"/>
    <col min="11772" max="11772" width="10.33203125" style="30" customWidth="1"/>
    <col min="11773" max="11773" width="11" style="30" customWidth="1"/>
    <col min="11774" max="11774" width="14.88671875" style="30" customWidth="1"/>
    <col min="11775" max="11775" width="9.109375" style="30"/>
    <col min="11776" max="11776" width="9.5546875" style="30" bestFit="1" customWidth="1"/>
    <col min="11777" max="12017" width="9.109375" style="30"/>
    <col min="12018" max="12018" width="4.6640625" style="30" customWidth="1"/>
    <col min="12019" max="12019" width="12.109375" style="30" customWidth="1"/>
    <col min="12020" max="12020" width="37.5546875" style="30" customWidth="1"/>
    <col min="12021" max="12021" width="8.5546875" style="30" customWidth="1"/>
    <col min="12022" max="12022" width="9.44140625" style="30" customWidth="1"/>
    <col min="12023" max="12023" width="12.5546875" style="30" bestFit="1" customWidth="1"/>
    <col min="12024" max="12024" width="11.33203125" style="30" customWidth="1"/>
    <col min="12025" max="12025" width="12.109375" style="30" customWidth="1"/>
    <col min="12026" max="12026" width="10.44140625" style="30" customWidth="1"/>
    <col min="12027" max="12027" width="11.109375" style="30" customWidth="1"/>
    <col min="12028" max="12028" width="10.33203125" style="30" customWidth="1"/>
    <col min="12029" max="12029" width="11" style="30" customWidth="1"/>
    <col min="12030" max="12030" width="14.88671875" style="30" customWidth="1"/>
    <col min="12031" max="12031" width="9.109375" style="30"/>
    <col min="12032" max="12032" width="9.5546875" style="30" bestFit="1" customWidth="1"/>
    <col min="12033" max="12273" width="9.109375" style="30"/>
    <col min="12274" max="12274" width="4.6640625" style="30" customWidth="1"/>
    <col min="12275" max="12275" width="12.109375" style="30" customWidth="1"/>
    <col min="12276" max="12276" width="37.5546875" style="30" customWidth="1"/>
    <col min="12277" max="12277" width="8.5546875" style="30" customWidth="1"/>
    <col min="12278" max="12278" width="9.44140625" style="30" customWidth="1"/>
    <col min="12279" max="12279" width="12.5546875" style="30" bestFit="1" customWidth="1"/>
    <col min="12280" max="12280" width="11.33203125" style="30" customWidth="1"/>
    <col min="12281" max="12281" width="12.109375" style="30" customWidth="1"/>
    <col min="12282" max="12282" width="10.44140625" style="30" customWidth="1"/>
    <col min="12283" max="12283" width="11.109375" style="30" customWidth="1"/>
    <col min="12284" max="12284" width="10.33203125" style="30" customWidth="1"/>
    <col min="12285" max="12285" width="11" style="30" customWidth="1"/>
    <col min="12286" max="12286" width="14.88671875" style="30" customWidth="1"/>
    <col min="12287" max="12287" width="9.109375" style="30"/>
    <col min="12288" max="12288" width="9.5546875" style="30" bestFit="1" customWidth="1"/>
    <col min="12289" max="12529" width="9.109375" style="30"/>
    <col min="12530" max="12530" width="4.6640625" style="30" customWidth="1"/>
    <col min="12531" max="12531" width="12.109375" style="30" customWidth="1"/>
    <col min="12532" max="12532" width="37.5546875" style="30" customWidth="1"/>
    <col min="12533" max="12533" width="8.5546875" style="30" customWidth="1"/>
    <col min="12534" max="12534" width="9.44140625" style="30" customWidth="1"/>
    <col min="12535" max="12535" width="12.5546875" style="30" bestFit="1" customWidth="1"/>
    <col min="12536" max="12536" width="11.33203125" style="30" customWidth="1"/>
    <col min="12537" max="12537" width="12.109375" style="30" customWidth="1"/>
    <col min="12538" max="12538" width="10.44140625" style="30" customWidth="1"/>
    <col min="12539" max="12539" width="11.109375" style="30" customWidth="1"/>
    <col min="12540" max="12540" width="10.33203125" style="30" customWidth="1"/>
    <col min="12541" max="12541" width="11" style="30" customWidth="1"/>
    <col min="12542" max="12542" width="14.88671875" style="30" customWidth="1"/>
    <col min="12543" max="12543" width="9.109375" style="30"/>
    <col min="12544" max="12544" width="9.5546875" style="30" bestFit="1" customWidth="1"/>
    <col min="12545" max="12785" width="9.109375" style="30"/>
    <col min="12786" max="12786" width="4.6640625" style="30" customWidth="1"/>
    <col min="12787" max="12787" width="12.109375" style="30" customWidth="1"/>
    <col min="12788" max="12788" width="37.5546875" style="30" customWidth="1"/>
    <col min="12789" max="12789" width="8.5546875" style="30" customWidth="1"/>
    <col min="12790" max="12790" width="9.44140625" style="30" customWidth="1"/>
    <col min="12791" max="12791" width="12.5546875" style="30" bestFit="1" customWidth="1"/>
    <col min="12792" max="12792" width="11.33203125" style="30" customWidth="1"/>
    <col min="12793" max="12793" width="12.109375" style="30" customWidth="1"/>
    <col min="12794" max="12794" width="10.44140625" style="30" customWidth="1"/>
    <col min="12795" max="12795" width="11.109375" style="30" customWidth="1"/>
    <col min="12796" max="12796" width="10.33203125" style="30" customWidth="1"/>
    <col min="12797" max="12797" width="11" style="30" customWidth="1"/>
    <col min="12798" max="12798" width="14.88671875" style="30" customWidth="1"/>
    <col min="12799" max="12799" width="9.109375" style="30"/>
    <col min="12800" max="12800" width="9.5546875" style="30" bestFit="1" customWidth="1"/>
    <col min="12801" max="13041" width="9.109375" style="30"/>
    <col min="13042" max="13042" width="4.6640625" style="30" customWidth="1"/>
    <col min="13043" max="13043" width="12.109375" style="30" customWidth="1"/>
    <col min="13044" max="13044" width="37.5546875" style="30" customWidth="1"/>
    <col min="13045" max="13045" width="8.5546875" style="30" customWidth="1"/>
    <col min="13046" max="13046" width="9.44140625" style="30" customWidth="1"/>
    <col min="13047" max="13047" width="12.5546875" style="30" bestFit="1" customWidth="1"/>
    <col min="13048" max="13048" width="11.33203125" style="30" customWidth="1"/>
    <col min="13049" max="13049" width="12.109375" style="30" customWidth="1"/>
    <col min="13050" max="13050" width="10.44140625" style="30" customWidth="1"/>
    <col min="13051" max="13051" width="11.109375" style="30" customWidth="1"/>
    <col min="13052" max="13052" width="10.33203125" style="30" customWidth="1"/>
    <col min="13053" max="13053" width="11" style="30" customWidth="1"/>
    <col min="13054" max="13054" width="14.88671875" style="30" customWidth="1"/>
    <col min="13055" max="13055" width="9.109375" style="30"/>
    <col min="13056" max="13056" width="9.5546875" style="30" bestFit="1" customWidth="1"/>
    <col min="13057" max="13297" width="9.109375" style="30"/>
    <col min="13298" max="13298" width="4.6640625" style="30" customWidth="1"/>
    <col min="13299" max="13299" width="12.109375" style="30" customWidth="1"/>
    <col min="13300" max="13300" width="37.5546875" style="30" customWidth="1"/>
    <col min="13301" max="13301" width="8.5546875" style="30" customWidth="1"/>
    <col min="13302" max="13302" width="9.44140625" style="30" customWidth="1"/>
    <col min="13303" max="13303" width="12.5546875" style="30" bestFit="1" customWidth="1"/>
    <col min="13304" max="13304" width="11.33203125" style="30" customWidth="1"/>
    <col min="13305" max="13305" width="12.109375" style="30" customWidth="1"/>
    <col min="13306" max="13306" width="10.44140625" style="30" customWidth="1"/>
    <col min="13307" max="13307" width="11.109375" style="30" customWidth="1"/>
    <col min="13308" max="13308" width="10.33203125" style="30" customWidth="1"/>
    <col min="13309" max="13309" width="11" style="30" customWidth="1"/>
    <col min="13310" max="13310" width="14.88671875" style="30" customWidth="1"/>
    <col min="13311" max="13311" width="9.109375" style="30"/>
    <col min="13312" max="13312" width="9.5546875" style="30" bestFit="1" customWidth="1"/>
    <col min="13313" max="13553" width="9.109375" style="30"/>
    <col min="13554" max="13554" width="4.6640625" style="30" customWidth="1"/>
    <col min="13555" max="13555" width="12.109375" style="30" customWidth="1"/>
    <col min="13556" max="13556" width="37.5546875" style="30" customWidth="1"/>
    <col min="13557" max="13557" width="8.5546875" style="30" customWidth="1"/>
    <col min="13558" max="13558" width="9.44140625" style="30" customWidth="1"/>
    <col min="13559" max="13559" width="12.5546875" style="30" bestFit="1" customWidth="1"/>
    <col min="13560" max="13560" width="11.33203125" style="30" customWidth="1"/>
    <col min="13561" max="13561" width="12.109375" style="30" customWidth="1"/>
    <col min="13562" max="13562" width="10.44140625" style="30" customWidth="1"/>
    <col min="13563" max="13563" width="11.109375" style="30" customWidth="1"/>
    <col min="13564" max="13564" width="10.33203125" style="30" customWidth="1"/>
    <col min="13565" max="13565" width="11" style="30" customWidth="1"/>
    <col min="13566" max="13566" width="14.88671875" style="30" customWidth="1"/>
    <col min="13567" max="13567" width="9.109375" style="30"/>
    <col min="13568" max="13568" width="9.5546875" style="30" bestFit="1" customWidth="1"/>
    <col min="13569" max="13809" width="9.109375" style="30"/>
    <col min="13810" max="13810" width="4.6640625" style="30" customWidth="1"/>
    <col min="13811" max="13811" width="12.109375" style="30" customWidth="1"/>
    <col min="13812" max="13812" width="37.5546875" style="30" customWidth="1"/>
    <col min="13813" max="13813" width="8.5546875" style="30" customWidth="1"/>
    <col min="13814" max="13814" width="9.44140625" style="30" customWidth="1"/>
    <col min="13815" max="13815" width="12.5546875" style="30" bestFit="1" customWidth="1"/>
    <col min="13816" max="13816" width="11.33203125" style="30" customWidth="1"/>
    <col min="13817" max="13817" width="12.109375" style="30" customWidth="1"/>
    <col min="13818" max="13818" width="10.44140625" style="30" customWidth="1"/>
    <col min="13819" max="13819" width="11.109375" style="30" customWidth="1"/>
    <col min="13820" max="13820" width="10.33203125" style="30" customWidth="1"/>
    <col min="13821" max="13821" width="11" style="30" customWidth="1"/>
    <col min="13822" max="13822" width="14.88671875" style="30" customWidth="1"/>
    <col min="13823" max="13823" width="9.109375" style="30"/>
    <col min="13824" max="13824" width="9.5546875" style="30" bestFit="1" customWidth="1"/>
    <col min="13825" max="14065" width="9.109375" style="30"/>
    <col min="14066" max="14066" width="4.6640625" style="30" customWidth="1"/>
    <col min="14067" max="14067" width="12.109375" style="30" customWidth="1"/>
    <col min="14068" max="14068" width="37.5546875" style="30" customWidth="1"/>
    <col min="14069" max="14069" width="8.5546875" style="30" customWidth="1"/>
    <col min="14070" max="14070" width="9.44140625" style="30" customWidth="1"/>
    <col min="14071" max="14071" width="12.5546875" style="30" bestFit="1" customWidth="1"/>
    <col min="14072" max="14072" width="11.33203125" style="30" customWidth="1"/>
    <col min="14073" max="14073" width="12.109375" style="30" customWidth="1"/>
    <col min="14074" max="14074" width="10.44140625" style="30" customWidth="1"/>
    <col min="14075" max="14075" width="11.109375" style="30" customWidth="1"/>
    <col min="14076" max="14076" width="10.33203125" style="30" customWidth="1"/>
    <col min="14077" max="14077" width="11" style="30" customWidth="1"/>
    <col min="14078" max="14078" width="14.88671875" style="30" customWidth="1"/>
    <col min="14079" max="14079" width="9.109375" style="30"/>
    <col min="14080" max="14080" width="9.5546875" style="30" bestFit="1" customWidth="1"/>
    <col min="14081" max="14321" width="9.109375" style="30"/>
    <col min="14322" max="14322" width="4.6640625" style="30" customWidth="1"/>
    <col min="14323" max="14323" width="12.109375" style="30" customWidth="1"/>
    <col min="14324" max="14324" width="37.5546875" style="30" customWidth="1"/>
    <col min="14325" max="14325" width="8.5546875" style="30" customWidth="1"/>
    <col min="14326" max="14326" width="9.44140625" style="30" customWidth="1"/>
    <col min="14327" max="14327" width="12.5546875" style="30" bestFit="1" customWidth="1"/>
    <col min="14328" max="14328" width="11.33203125" style="30" customWidth="1"/>
    <col min="14329" max="14329" width="12.109375" style="30" customWidth="1"/>
    <col min="14330" max="14330" width="10.44140625" style="30" customWidth="1"/>
    <col min="14331" max="14331" width="11.109375" style="30" customWidth="1"/>
    <col min="14332" max="14332" width="10.33203125" style="30" customWidth="1"/>
    <col min="14333" max="14333" width="11" style="30" customWidth="1"/>
    <col min="14334" max="14334" width="14.88671875" style="30" customWidth="1"/>
    <col min="14335" max="14335" width="9.109375" style="30"/>
    <col min="14336" max="14336" width="9.5546875" style="30" bestFit="1" customWidth="1"/>
    <col min="14337" max="14577" width="9.109375" style="30"/>
    <col min="14578" max="14578" width="4.6640625" style="30" customWidth="1"/>
    <col min="14579" max="14579" width="12.109375" style="30" customWidth="1"/>
    <col min="14580" max="14580" width="37.5546875" style="30" customWidth="1"/>
    <col min="14581" max="14581" width="8.5546875" style="30" customWidth="1"/>
    <col min="14582" max="14582" width="9.44140625" style="30" customWidth="1"/>
    <col min="14583" max="14583" width="12.5546875" style="30" bestFit="1" customWidth="1"/>
    <col min="14584" max="14584" width="11.33203125" style="30" customWidth="1"/>
    <col min="14585" max="14585" width="12.109375" style="30" customWidth="1"/>
    <col min="14586" max="14586" width="10.44140625" style="30" customWidth="1"/>
    <col min="14587" max="14587" width="11.109375" style="30" customWidth="1"/>
    <col min="14588" max="14588" width="10.33203125" style="30" customWidth="1"/>
    <col min="14589" max="14589" width="11" style="30" customWidth="1"/>
    <col min="14590" max="14590" width="14.88671875" style="30" customWidth="1"/>
    <col min="14591" max="14591" width="9.109375" style="30"/>
    <col min="14592" max="14592" width="9.5546875" style="30" bestFit="1" customWidth="1"/>
    <col min="14593" max="14833" width="9.109375" style="30"/>
    <col min="14834" max="14834" width="4.6640625" style="30" customWidth="1"/>
    <col min="14835" max="14835" width="12.109375" style="30" customWidth="1"/>
    <col min="14836" max="14836" width="37.5546875" style="30" customWidth="1"/>
    <col min="14837" max="14837" width="8.5546875" style="30" customWidth="1"/>
    <col min="14838" max="14838" width="9.44140625" style="30" customWidth="1"/>
    <col min="14839" max="14839" width="12.5546875" style="30" bestFit="1" customWidth="1"/>
    <col min="14840" max="14840" width="11.33203125" style="30" customWidth="1"/>
    <col min="14841" max="14841" width="12.109375" style="30" customWidth="1"/>
    <col min="14842" max="14842" width="10.44140625" style="30" customWidth="1"/>
    <col min="14843" max="14843" width="11.109375" style="30" customWidth="1"/>
    <col min="14844" max="14844" width="10.33203125" style="30" customWidth="1"/>
    <col min="14845" max="14845" width="11" style="30" customWidth="1"/>
    <col min="14846" max="14846" width="14.88671875" style="30" customWidth="1"/>
    <col min="14847" max="14847" width="9.109375" style="30"/>
    <col min="14848" max="14848" width="9.5546875" style="30" bestFit="1" customWidth="1"/>
    <col min="14849" max="15089" width="9.109375" style="30"/>
    <col min="15090" max="15090" width="4.6640625" style="30" customWidth="1"/>
    <col min="15091" max="15091" width="12.109375" style="30" customWidth="1"/>
    <col min="15092" max="15092" width="37.5546875" style="30" customWidth="1"/>
    <col min="15093" max="15093" width="8.5546875" style="30" customWidth="1"/>
    <col min="15094" max="15094" width="9.44140625" style="30" customWidth="1"/>
    <col min="15095" max="15095" width="12.5546875" style="30" bestFit="1" customWidth="1"/>
    <col min="15096" max="15096" width="11.33203125" style="30" customWidth="1"/>
    <col min="15097" max="15097" width="12.109375" style="30" customWidth="1"/>
    <col min="15098" max="15098" width="10.44140625" style="30" customWidth="1"/>
    <col min="15099" max="15099" width="11.109375" style="30" customWidth="1"/>
    <col min="15100" max="15100" width="10.33203125" style="30" customWidth="1"/>
    <col min="15101" max="15101" width="11" style="30" customWidth="1"/>
    <col min="15102" max="15102" width="14.88671875" style="30" customWidth="1"/>
    <col min="15103" max="15103" width="9.109375" style="30"/>
    <col min="15104" max="15104" width="9.5546875" style="30" bestFit="1" customWidth="1"/>
    <col min="15105" max="15345" width="9.109375" style="30"/>
    <col min="15346" max="15346" width="4.6640625" style="30" customWidth="1"/>
    <col min="15347" max="15347" width="12.109375" style="30" customWidth="1"/>
    <col min="15348" max="15348" width="37.5546875" style="30" customWidth="1"/>
    <col min="15349" max="15349" width="8.5546875" style="30" customWidth="1"/>
    <col min="15350" max="15350" width="9.44140625" style="30" customWidth="1"/>
    <col min="15351" max="15351" width="12.5546875" style="30" bestFit="1" customWidth="1"/>
    <col min="15352" max="15352" width="11.33203125" style="30" customWidth="1"/>
    <col min="15353" max="15353" width="12.109375" style="30" customWidth="1"/>
    <col min="15354" max="15354" width="10.44140625" style="30" customWidth="1"/>
    <col min="15355" max="15355" width="11.109375" style="30" customWidth="1"/>
    <col min="15356" max="15356" width="10.33203125" style="30" customWidth="1"/>
    <col min="15357" max="15357" width="11" style="30" customWidth="1"/>
    <col min="15358" max="15358" width="14.88671875" style="30" customWidth="1"/>
    <col min="15359" max="15359" width="9.109375" style="30"/>
    <col min="15360" max="15360" width="9.5546875" style="30" bestFit="1" customWidth="1"/>
    <col min="15361" max="15601" width="9.109375" style="30"/>
    <col min="15602" max="15602" width="4.6640625" style="30" customWidth="1"/>
    <col min="15603" max="15603" width="12.109375" style="30" customWidth="1"/>
    <col min="15604" max="15604" width="37.5546875" style="30" customWidth="1"/>
    <col min="15605" max="15605" width="8.5546875" style="30" customWidth="1"/>
    <col min="15606" max="15606" width="9.44140625" style="30" customWidth="1"/>
    <col min="15607" max="15607" width="12.5546875" style="30" bestFit="1" customWidth="1"/>
    <col min="15608" max="15608" width="11.33203125" style="30" customWidth="1"/>
    <col min="15609" max="15609" width="12.109375" style="30" customWidth="1"/>
    <col min="15610" max="15610" width="10.44140625" style="30" customWidth="1"/>
    <col min="15611" max="15611" width="11.109375" style="30" customWidth="1"/>
    <col min="15612" max="15612" width="10.33203125" style="30" customWidth="1"/>
    <col min="15613" max="15613" width="11" style="30" customWidth="1"/>
    <col min="15614" max="15614" width="14.88671875" style="30" customWidth="1"/>
    <col min="15615" max="15615" width="9.109375" style="30"/>
    <col min="15616" max="15616" width="9.5546875" style="30" bestFit="1" customWidth="1"/>
    <col min="15617" max="15857" width="9.109375" style="30"/>
    <col min="15858" max="15858" width="4.6640625" style="30" customWidth="1"/>
    <col min="15859" max="15859" width="12.109375" style="30" customWidth="1"/>
    <col min="15860" max="15860" width="37.5546875" style="30" customWidth="1"/>
    <col min="15861" max="15861" width="8.5546875" style="30" customWidth="1"/>
    <col min="15862" max="15862" width="9.44140625" style="30" customWidth="1"/>
    <col min="15863" max="15863" width="12.5546875" style="30" bestFit="1" customWidth="1"/>
    <col min="15864" max="15864" width="11.33203125" style="30" customWidth="1"/>
    <col min="15865" max="15865" width="12.109375" style="30" customWidth="1"/>
    <col min="15866" max="15866" width="10.44140625" style="30" customWidth="1"/>
    <col min="15867" max="15867" width="11.109375" style="30" customWidth="1"/>
    <col min="15868" max="15868" width="10.33203125" style="30" customWidth="1"/>
    <col min="15869" max="15869" width="11" style="30" customWidth="1"/>
    <col min="15870" max="15870" width="14.88671875" style="30" customWidth="1"/>
    <col min="15871" max="15871" width="9.109375" style="30"/>
    <col min="15872" max="15872" width="9.5546875" style="30" bestFit="1" customWidth="1"/>
    <col min="15873" max="16113" width="9.109375" style="30"/>
    <col min="16114" max="16114" width="4.6640625" style="30" customWidth="1"/>
    <col min="16115" max="16115" width="12.109375" style="30" customWidth="1"/>
    <col min="16116" max="16116" width="37.5546875" style="30" customWidth="1"/>
    <col min="16117" max="16117" width="8.5546875" style="30" customWidth="1"/>
    <col min="16118" max="16118" width="9.44140625" style="30" customWidth="1"/>
    <col min="16119" max="16119" width="12.5546875" style="30" bestFit="1" customWidth="1"/>
    <col min="16120" max="16120" width="11.33203125" style="30" customWidth="1"/>
    <col min="16121" max="16121" width="12.109375" style="30" customWidth="1"/>
    <col min="16122" max="16122" width="10.44140625" style="30" customWidth="1"/>
    <col min="16123" max="16123" width="11.109375" style="30" customWidth="1"/>
    <col min="16124" max="16124" width="10.33203125" style="30" customWidth="1"/>
    <col min="16125" max="16125" width="11" style="30" customWidth="1"/>
    <col min="16126" max="16126" width="14.88671875" style="30" customWidth="1"/>
    <col min="16127" max="16127" width="9.109375" style="30"/>
    <col min="16128" max="16128" width="9.5546875" style="30" bestFit="1" customWidth="1"/>
    <col min="16129" max="16384" width="9.109375" style="30"/>
  </cols>
  <sheetData>
    <row r="1" spans="1:247" customFormat="1" ht="44.4" customHeight="1">
      <c r="A1" s="436" t="s">
        <v>125</v>
      </c>
      <c r="B1" s="436"/>
      <c r="C1" s="436"/>
      <c r="D1" s="436"/>
      <c r="E1" s="436"/>
      <c r="F1" s="436"/>
      <c r="G1" s="436"/>
      <c r="H1" s="436"/>
      <c r="I1" s="436"/>
    </row>
    <row r="2" spans="1:247" customFormat="1" ht="30" customHeight="1">
      <c r="A2" s="67"/>
      <c r="B2" s="451"/>
      <c r="C2" s="451"/>
      <c r="D2" s="451"/>
      <c r="E2" s="451"/>
      <c r="F2" s="451"/>
    </row>
    <row r="3" spans="1:247" s="1" customFormat="1">
      <c r="A3" s="445" t="s">
        <v>108</v>
      </c>
      <c r="B3" s="445"/>
      <c r="C3" s="445"/>
      <c r="D3" s="445"/>
      <c r="E3" s="445"/>
      <c r="F3" s="445"/>
    </row>
    <row r="4" spans="1:247" s="6" customFormat="1">
      <c r="A4" s="452" t="s">
        <v>24</v>
      </c>
      <c r="B4" s="452"/>
      <c r="C4" s="452"/>
      <c r="D4" s="452"/>
      <c r="E4" s="452"/>
      <c r="F4" s="45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</row>
    <row r="5" spans="1:247" s="6" customFormat="1" ht="12.75" customHeight="1">
      <c r="A5" s="234"/>
      <c r="B5" s="234"/>
      <c r="C5" s="26"/>
      <c r="D5" s="234"/>
      <c r="E5" s="234"/>
      <c r="F5" s="23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</row>
    <row r="6" spans="1:247" s="6" customFormat="1" ht="34.5" customHeight="1">
      <c r="A6" s="28"/>
      <c r="B6" s="453"/>
      <c r="C6" s="453"/>
      <c r="D6" s="453"/>
      <c r="E6" s="453"/>
      <c r="F6" s="453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</row>
    <row r="7" spans="1:247" customFormat="1" ht="27.75" customHeight="1">
      <c r="A7" s="440" t="s">
        <v>25</v>
      </c>
      <c r="B7" s="437" t="s">
        <v>26</v>
      </c>
      <c r="C7" s="437" t="s">
        <v>27</v>
      </c>
      <c r="D7" s="437" t="s">
        <v>31</v>
      </c>
      <c r="E7" s="441" t="s">
        <v>1</v>
      </c>
      <c r="F7" s="441"/>
      <c r="G7" s="441" t="s">
        <v>2</v>
      </c>
      <c r="H7" s="441"/>
      <c r="I7" s="435" t="s">
        <v>3</v>
      </c>
    </row>
    <row r="8" spans="1:247" customFormat="1" ht="26.4" customHeight="1">
      <c r="A8" s="449"/>
      <c r="B8" s="450"/>
      <c r="C8" s="450"/>
      <c r="D8" s="450"/>
      <c r="E8" s="129" t="s">
        <v>73</v>
      </c>
      <c r="F8" s="186" t="s">
        <v>3</v>
      </c>
      <c r="G8" s="315" t="s">
        <v>73</v>
      </c>
      <c r="H8" s="186" t="s">
        <v>3</v>
      </c>
      <c r="I8" s="435"/>
    </row>
    <row r="9" spans="1:247" ht="16.2" customHeight="1">
      <c r="A9" s="375"/>
      <c r="B9" s="374" t="s">
        <v>215</v>
      </c>
      <c r="C9" s="375"/>
      <c r="D9" s="375"/>
      <c r="E9" s="375"/>
      <c r="F9" s="365"/>
      <c r="G9" s="249"/>
      <c r="H9" s="34"/>
      <c r="I9" s="34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</row>
    <row r="10" spans="1:247" ht="16.2" customHeight="1">
      <c r="A10" s="446" t="s">
        <v>30</v>
      </c>
      <c r="B10" s="447"/>
      <c r="C10" s="448"/>
      <c r="D10" s="369"/>
      <c r="E10" s="369"/>
      <c r="F10" s="365"/>
      <c r="G10" s="249"/>
      <c r="H10" s="34"/>
      <c r="I10" s="34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</row>
    <row r="11" spans="1:247" ht="28.8">
      <c r="A11" s="370">
        <v>1</v>
      </c>
      <c r="B11" s="371" t="s">
        <v>216</v>
      </c>
      <c r="C11" s="372" t="s">
        <v>158</v>
      </c>
      <c r="D11" s="372">
        <v>10</v>
      </c>
      <c r="E11" s="372"/>
      <c r="F11" s="217"/>
      <c r="G11" s="218"/>
      <c r="H11" s="317"/>
      <c r="I11" s="419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</row>
    <row r="12" spans="1:247" ht="28.8">
      <c r="A12" s="370">
        <v>2</v>
      </c>
      <c r="B12" s="371" t="s">
        <v>217</v>
      </c>
      <c r="C12" s="372" t="s">
        <v>158</v>
      </c>
      <c r="D12" s="372">
        <v>35</v>
      </c>
      <c r="E12" s="372"/>
      <c r="F12" s="217"/>
      <c r="G12" s="218"/>
      <c r="H12" s="317"/>
      <c r="I12" s="41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</row>
    <row r="13" spans="1:247" ht="28.8">
      <c r="A13" s="370">
        <v>3</v>
      </c>
      <c r="B13" s="371" t="s">
        <v>218</v>
      </c>
      <c r="C13" s="372" t="s">
        <v>158</v>
      </c>
      <c r="D13" s="372">
        <v>85</v>
      </c>
      <c r="E13" s="372"/>
      <c r="F13" s="217"/>
      <c r="G13" s="218"/>
      <c r="H13" s="317"/>
      <c r="I13" s="41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</row>
    <row r="14" spans="1:247" ht="28.8">
      <c r="A14" s="370">
        <v>4</v>
      </c>
      <c r="B14" s="371" t="s">
        <v>219</v>
      </c>
      <c r="C14" s="372" t="s">
        <v>158</v>
      </c>
      <c r="D14" s="372">
        <v>3030</v>
      </c>
      <c r="E14" s="372"/>
      <c r="F14" s="217"/>
      <c r="G14" s="218"/>
      <c r="H14" s="317"/>
      <c r="I14" s="41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</row>
    <row r="15" spans="1:247" ht="28.8">
      <c r="A15" s="370">
        <v>5</v>
      </c>
      <c r="B15" s="371" t="s">
        <v>220</v>
      </c>
      <c r="C15" s="372" t="s">
        <v>158</v>
      </c>
      <c r="D15" s="372">
        <v>1150</v>
      </c>
      <c r="E15" s="372"/>
      <c r="F15" s="217"/>
      <c r="G15" s="218"/>
      <c r="H15" s="317"/>
      <c r="I15" s="41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</row>
    <row r="16" spans="1:247" ht="27.6">
      <c r="A16" s="370">
        <v>6</v>
      </c>
      <c r="B16" s="371" t="s">
        <v>221</v>
      </c>
      <c r="C16" s="372" t="s">
        <v>158</v>
      </c>
      <c r="D16" s="372">
        <v>10</v>
      </c>
      <c r="E16" s="370"/>
      <c r="F16" s="217"/>
      <c r="G16" s="218"/>
      <c r="H16" s="317"/>
      <c r="I16" s="41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</row>
    <row r="17" spans="1:247" s="42" customFormat="1" ht="27.6">
      <c r="A17" s="370">
        <v>7</v>
      </c>
      <c r="B17" s="371" t="s">
        <v>222</v>
      </c>
      <c r="C17" s="372" t="s">
        <v>158</v>
      </c>
      <c r="D17" s="372">
        <v>35</v>
      </c>
      <c r="E17" s="372"/>
      <c r="F17" s="217"/>
      <c r="G17" s="218"/>
      <c r="H17" s="317"/>
      <c r="I17" s="419"/>
      <c r="J17" s="40"/>
      <c r="K17" s="40"/>
      <c r="L17" s="40"/>
      <c r="M17" s="40"/>
      <c r="N17" s="40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</row>
    <row r="18" spans="1:247" ht="27.6">
      <c r="A18" s="370">
        <v>8</v>
      </c>
      <c r="B18" s="371" t="s">
        <v>223</v>
      </c>
      <c r="C18" s="372" t="s">
        <v>158</v>
      </c>
      <c r="D18" s="372">
        <v>4180</v>
      </c>
      <c r="E18" s="372"/>
      <c r="F18" s="217"/>
      <c r="G18" s="218"/>
      <c r="H18" s="317"/>
      <c r="I18" s="419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</row>
    <row r="19" spans="1:247" s="32" customFormat="1" ht="43.2">
      <c r="A19" s="370">
        <v>9</v>
      </c>
      <c r="B19" s="362" t="s">
        <v>250</v>
      </c>
      <c r="C19" s="250" t="s">
        <v>6</v>
      </c>
      <c r="D19" s="29">
        <v>1</v>
      </c>
      <c r="E19" s="29"/>
      <c r="F19" s="217"/>
      <c r="G19" s="218"/>
      <c r="H19" s="317"/>
      <c r="I19" s="419"/>
      <c r="J19" s="27"/>
      <c r="K19" s="27"/>
      <c r="L19" s="27"/>
      <c r="M19" s="27"/>
      <c r="N19" s="27"/>
      <c r="O19" s="27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</row>
    <row r="20" spans="1:247" ht="38.4" customHeight="1">
      <c r="A20" s="369"/>
      <c r="B20" s="373" t="s">
        <v>224</v>
      </c>
      <c r="C20" s="369"/>
      <c r="D20" s="369"/>
      <c r="E20" s="369"/>
      <c r="F20" s="217"/>
      <c r="G20" s="218"/>
      <c r="H20" s="317"/>
      <c r="I20" s="419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</row>
    <row r="21" spans="1:247" ht="27.6">
      <c r="A21" s="370">
        <v>1</v>
      </c>
      <c r="B21" s="371" t="s">
        <v>225</v>
      </c>
      <c r="C21" s="372" t="s">
        <v>6</v>
      </c>
      <c r="D21" s="372">
        <v>1</v>
      </c>
      <c r="E21" s="370"/>
      <c r="F21" s="217"/>
      <c r="G21" s="218"/>
      <c r="H21" s="317"/>
      <c r="I21" s="419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</row>
    <row r="22" spans="1:247" ht="27.6">
      <c r="A22" s="370">
        <v>2</v>
      </c>
      <c r="B22" s="371" t="s">
        <v>226</v>
      </c>
      <c r="C22" s="372" t="s">
        <v>7</v>
      </c>
      <c r="D22" s="372">
        <v>1</v>
      </c>
      <c r="E22" s="370"/>
      <c r="F22" s="217"/>
      <c r="G22" s="218"/>
      <c r="H22" s="317"/>
      <c r="I22" s="419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</row>
    <row r="23" spans="1:247" ht="27.6">
      <c r="A23" s="370">
        <v>3</v>
      </c>
      <c r="B23" s="371" t="s">
        <v>227</v>
      </c>
      <c r="C23" s="372" t="s">
        <v>7</v>
      </c>
      <c r="D23" s="372">
        <v>1</v>
      </c>
      <c r="E23" s="420"/>
      <c r="F23" s="217"/>
      <c r="G23" s="218"/>
      <c r="H23" s="317"/>
      <c r="I23" s="419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</row>
    <row r="24" spans="1:247" s="37" customFormat="1" ht="27.6">
      <c r="A24" s="370">
        <v>4</v>
      </c>
      <c r="B24" s="371" t="s">
        <v>228</v>
      </c>
      <c r="C24" s="372" t="s">
        <v>7</v>
      </c>
      <c r="D24" s="372">
        <v>2</v>
      </c>
      <c r="E24" s="405"/>
      <c r="F24" s="217"/>
      <c r="G24" s="218"/>
      <c r="H24" s="317"/>
      <c r="I24" s="419"/>
      <c r="J24" s="35"/>
      <c r="K24" s="35"/>
      <c r="L24" s="35"/>
      <c r="M24" s="35"/>
      <c r="N24" s="35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</row>
    <row r="25" spans="1:247" s="37" customFormat="1" ht="27.6">
      <c r="A25" s="370">
        <v>5</v>
      </c>
      <c r="B25" s="371" t="s">
        <v>229</v>
      </c>
      <c r="C25" s="372" t="s">
        <v>7</v>
      </c>
      <c r="D25" s="372">
        <v>1</v>
      </c>
      <c r="E25" s="405"/>
      <c r="F25" s="217"/>
      <c r="G25" s="218"/>
      <c r="H25" s="317"/>
      <c r="I25" s="419"/>
      <c r="J25" s="35"/>
      <c r="K25" s="35"/>
      <c r="L25" s="35"/>
      <c r="M25" s="35"/>
      <c r="N25" s="35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</row>
    <row r="26" spans="1:247" ht="27.6">
      <c r="A26" s="370">
        <v>6</v>
      </c>
      <c r="B26" s="371" t="s">
        <v>230</v>
      </c>
      <c r="C26" s="372" t="s">
        <v>7</v>
      </c>
      <c r="D26" s="372">
        <v>2</v>
      </c>
      <c r="E26" s="405"/>
      <c r="F26" s="217"/>
      <c r="G26" s="218"/>
      <c r="H26" s="317"/>
      <c r="I26" s="419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</row>
    <row r="27" spans="1:247" ht="27.6">
      <c r="A27" s="370">
        <v>7</v>
      </c>
      <c r="B27" s="371" t="s">
        <v>231</v>
      </c>
      <c r="C27" s="372" t="s">
        <v>7</v>
      </c>
      <c r="D27" s="372">
        <v>6</v>
      </c>
      <c r="E27" s="405"/>
      <c r="F27" s="217"/>
      <c r="G27" s="218"/>
      <c r="H27" s="317"/>
      <c r="I27" s="419"/>
      <c r="J27" s="27"/>
      <c r="K27" s="27"/>
      <c r="L27" s="27"/>
      <c r="M27" s="27"/>
      <c r="N27" s="27"/>
      <c r="O27" s="27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</row>
    <row r="28" spans="1:247" ht="16.2" customHeight="1">
      <c r="A28" s="369"/>
      <c r="B28" s="373" t="s">
        <v>248</v>
      </c>
      <c r="C28" s="369"/>
      <c r="D28" s="369"/>
      <c r="E28" s="418"/>
      <c r="F28" s="217"/>
      <c r="G28" s="218"/>
      <c r="H28" s="317"/>
      <c r="I28" s="419"/>
      <c r="J28" s="27"/>
      <c r="K28" s="27"/>
      <c r="L28" s="27"/>
      <c r="M28" s="27"/>
      <c r="N28" s="27"/>
      <c r="O28" s="27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</row>
    <row r="29" spans="1:247" s="43" customFormat="1">
      <c r="A29" s="370">
        <v>1</v>
      </c>
      <c r="B29" s="371" t="s">
        <v>232</v>
      </c>
      <c r="C29" s="372" t="s">
        <v>6</v>
      </c>
      <c r="D29" s="372">
        <v>1</v>
      </c>
      <c r="E29" s="405"/>
      <c r="F29" s="217"/>
      <c r="G29" s="218"/>
      <c r="H29" s="317"/>
      <c r="I29" s="419"/>
    </row>
    <row r="30" spans="1:247" s="43" customFormat="1" ht="27.6">
      <c r="A30" s="370">
        <v>2</v>
      </c>
      <c r="B30" s="371" t="s">
        <v>233</v>
      </c>
      <c r="C30" s="372" t="s">
        <v>7</v>
      </c>
      <c r="D30" s="372">
        <v>1</v>
      </c>
      <c r="E30" s="405"/>
      <c r="F30" s="217"/>
      <c r="G30" s="218"/>
      <c r="H30" s="317"/>
      <c r="I30" s="419"/>
    </row>
    <row r="31" spans="1:247" s="43" customFormat="1" ht="28.8">
      <c r="A31" s="370">
        <v>3</v>
      </c>
      <c r="B31" s="371" t="s">
        <v>234</v>
      </c>
      <c r="C31" s="372" t="s">
        <v>7</v>
      </c>
      <c r="D31" s="372">
        <v>27</v>
      </c>
      <c r="E31" s="405"/>
      <c r="F31" s="217"/>
      <c r="G31" s="218"/>
      <c r="H31" s="317"/>
      <c r="I31" s="419"/>
    </row>
    <row r="32" spans="1:247" s="43" customFormat="1" ht="27.6">
      <c r="A32" s="370">
        <v>4</v>
      </c>
      <c r="B32" s="371" t="s">
        <v>235</v>
      </c>
      <c r="C32" s="372" t="s">
        <v>7</v>
      </c>
      <c r="D32" s="372">
        <v>2</v>
      </c>
      <c r="E32" s="405"/>
      <c r="F32" s="217"/>
      <c r="G32" s="218"/>
      <c r="H32" s="317"/>
      <c r="I32" s="419"/>
    </row>
    <row r="33" spans="1:247" s="45" customFormat="1" ht="30" customHeight="1">
      <c r="A33" s="369"/>
      <c r="B33" s="373" t="s">
        <v>249</v>
      </c>
      <c r="C33" s="369"/>
      <c r="D33" s="369"/>
      <c r="E33" s="418"/>
      <c r="F33" s="217"/>
      <c r="G33" s="218"/>
      <c r="H33" s="317"/>
      <c r="I33" s="419"/>
    </row>
    <row r="34" spans="1:247">
      <c r="A34" s="370">
        <v>1</v>
      </c>
      <c r="B34" s="371" t="s">
        <v>232</v>
      </c>
      <c r="C34" s="372" t="s">
        <v>6</v>
      </c>
      <c r="D34" s="372">
        <v>1</v>
      </c>
      <c r="E34" s="405"/>
      <c r="F34" s="217"/>
      <c r="G34" s="218"/>
      <c r="H34" s="317"/>
      <c r="I34" s="419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</row>
    <row r="35" spans="1:247" s="32" customFormat="1" ht="27.6">
      <c r="A35" s="370">
        <v>2</v>
      </c>
      <c r="B35" s="371" t="s">
        <v>236</v>
      </c>
      <c r="C35" s="372" t="s">
        <v>7</v>
      </c>
      <c r="D35" s="372">
        <v>1</v>
      </c>
      <c r="E35" s="405"/>
      <c r="F35" s="217"/>
      <c r="G35" s="218"/>
      <c r="H35" s="317"/>
      <c r="I35" s="419"/>
      <c r="J35" s="27"/>
      <c r="K35" s="27"/>
      <c r="L35" s="27"/>
      <c r="M35" s="27"/>
      <c r="N35" s="27"/>
      <c r="O35" s="27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</row>
    <row r="36" spans="1:247" s="32" customFormat="1" ht="28.8">
      <c r="A36" s="370">
        <v>3</v>
      </c>
      <c r="B36" s="371" t="s">
        <v>237</v>
      </c>
      <c r="C36" s="372" t="s">
        <v>7</v>
      </c>
      <c r="D36" s="372">
        <v>13</v>
      </c>
      <c r="E36" s="405"/>
      <c r="F36" s="217"/>
      <c r="G36" s="218"/>
      <c r="H36" s="317"/>
      <c r="I36" s="419"/>
      <c r="J36" s="27"/>
      <c r="K36" s="27"/>
      <c r="L36" s="27"/>
      <c r="M36" s="27"/>
      <c r="N36" s="27"/>
      <c r="O36" s="27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</row>
    <row r="37" spans="1:247" s="32" customFormat="1" ht="28.8">
      <c r="A37" s="370">
        <v>4</v>
      </c>
      <c r="B37" s="371" t="s">
        <v>238</v>
      </c>
      <c r="C37" s="372" t="s">
        <v>7</v>
      </c>
      <c r="D37" s="372">
        <v>1</v>
      </c>
      <c r="E37" s="405"/>
      <c r="F37" s="217"/>
      <c r="G37" s="218"/>
      <c r="H37" s="317"/>
      <c r="I37" s="419"/>
      <c r="J37" s="27"/>
      <c r="K37" s="27"/>
      <c r="L37" s="27"/>
      <c r="M37" s="27"/>
      <c r="N37" s="27"/>
      <c r="O37" s="27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</row>
    <row r="38" spans="1:247" s="32" customFormat="1">
      <c r="A38" s="369"/>
      <c r="B38" s="373" t="s">
        <v>239</v>
      </c>
      <c r="C38" s="369"/>
      <c r="D38" s="369"/>
      <c r="E38" s="418"/>
      <c r="F38" s="217"/>
      <c r="G38" s="218"/>
      <c r="H38" s="317"/>
      <c r="I38" s="419"/>
      <c r="J38" s="27"/>
      <c r="K38" s="27"/>
      <c r="L38" s="27"/>
      <c r="M38" s="27"/>
      <c r="N38" s="27"/>
      <c r="O38" s="27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</row>
    <row r="39" spans="1:247" s="32" customFormat="1">
      <c r="A39" s="370">
        <v>1</v>
      </c>
      <c r="B39" s="371" t="s">
        <v>240</v>
      </c>
      <c r="C39" s="372" t="s">
        <v>7</v>
      </c>
      <c r="D39" s="372">
        <v>396</v>
      </c>
      <c r="E39" s="233"/>
      <c r="F39" s="217"/>
      <c r="G39" s="218"/>
      <c r="H39" s="317"/>
      <c r="I39" s="419"/>
      <c r="J39" s="27"/>
      <c r="K39" s="27"/>
      <c r="L39" s="27"/>
      <c r="M39" s="27"/>
      <c r="N39" s="27"/>
      <c r="O39" s="27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</row>
    <row r="40" spans="1:247" s="32" customFormat="1">
      <c r="A40" s="370">
        <v>2</v>
      </c>
      <c r="B40" s="371" t="s">
        <v>241</v>
      </c>
      <c r="C40" s="372" t="s">
        <v>7</v>
      </c>
      <c r="D40" s="372">
        <v>15</v>
      </c>
      <c r="E40" s="233"/>
      <c r="F40" s="217"/>
      <c r="G40" s="218"/>
      <c r="H40" s="317"/>
      <c r="I40" s="419"/>
      <c r="J40" s="27"/>
      <c r="K40" s="27"/>
      <c r="L40" s="27"/>
      <c r="M40" s="27"/>
      <c r="N40" s="27"/>
      <c r="O40" s="27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</row>
    <row r="41" spans="1:247">
      <c r="A41" s="370">
        <v>3</v>
      </c>
      <c r="B41" s="371" t="s">
        <v>242</v>
      </c>
      <c r="C41" s="372" t="s">
        <v>7</v>
      </c>
      <c r="D41" s="372">
        <v>26</v>
      </c>
      <c r="E41" s="233"/>
      <c r="F41" s="217"/>
      <c r="G41" s="218"/>
      <c r="H41" s="317"/>
      <c r="I41" s="419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</row>
    <row r="42" spans="1:247">
      <c r="A42" s="370">
        <v>4</v>
      </c>
      <c r="B42" s="371" t="s">
        <v>243</v>
      </c>
      <c r="C42" s="372" t="s">
        <v>7</v>
      </c>
      <c r="D42" s="372">
        <v>437</v>
      </c>
      <c r="E42" s="233"/>
      <c r="F42" s="217"/>
      <c r="G42" s="218"/>
      <c r="H42" s="317"/>
      <c r="I42" s="419"/>
      <c r="J42" s="27"/>
      <c r="K42" s="27"/>
      <c r="L42" s="27"/>
      <c r="M42" s="27"/>
      <c r="N42" s="27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</row>
    <row r="43" spans="1:247" s="45" customFormat="1" ht="30" customHeight="1">
      <c r="A43" s="369"/>
      <c r="B43" s="373" t="s">
        <v>244</v>
      </c>
      <c r="C43" s="369"/>
      <c r="D43" s="369"/>
      <c r="E43" s="418"/>
      <c r="F43" s="217"/>
      <c r="G43" s="218"/>
      <c r="H43" s="317"/>
      <c r="I43" s="419"/>
    </row>
    <row r="44" spans="1:247">
      <c r="A44" s="370">
        <v>1</v>
      </c>
      <c r="B44" s="371" t="s">
        <v>245</v>
      </c>
      <c r="C44" s="372" t="s">
        <v>7</v>
      </c>
      <c r="D44" s="372">
        <v>135</v>
      </c>
      <c r="E44" s="233"/>
      <c r="F44" s="217"/>
      <c r="G44" s="218"/>
      <c r="H44" s="317"/>
      <c r="I44" s="419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</row>
    <row r="45" spans="1:247" s="32" customFormat="1">
      <c r="A45" s="370">
        <v>2</v>
      </c>
      <c r="B45" s="371" t="s">
        <v>246</v>
      </c>
      <c r="C45" s="372" t="s">
        <v>7</v>
      </c>
      <c r="D45" s="372">
        <v>17</v>
      </c>
      <c r="E45" s="233"/>
      <c r="F45" s="217"/>
      <c r="G45" s="218"/>
      <c r="H45" s="317"/>
      <c r="I45" s="419"/>
      <c r="J45" s="27"/>
      <c r="K45" s="27"/>
      <c r="L45" s="27"/>
      <c r="M45" s="27"/>
      <c r="N45" s="27"/>
      <c r="O45" s="27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</row>
    <row r="46" spans="1:247">
      <c r="A46" s="370">
        <v>3</v>
      </c>
      <c r="B46" s="371" t="s">
        <v>247</v>
      </c>
      <c r="C46" s="372" t="s">
        <v>7</v>
      </c>
      <c r="D46" s="372">
        <v>2</v>
      </c>
      <c r="E46" s="233"/>
      <c r="F46" s="217"/>
      <c r="G46" s="218"/>
      <c r="H46" s="317"/>
      <c r="I46" s="419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</row>
    <row r="47" spans="1:247" s="32" customFormat="1">
      <c r="A47" s="366">
        <v>4</v>
      </c>
      <c r="B47" s="367" t="s">
        <v>114</v>
      </c>
      <c r="C47" s="368" t="s">
        <v>7</v>
      </c>
      <c r="D47" s="368">
        <v>14</v>
      </c>
      <c r="E47" s="44"/>
      <c r="F47" s="217"/>
      <c r="G47" s="218"/>
      <c r="H47" s="317"/>
      <c r="I47" s="419"/>
      <c r="J47" s="27"/>
      <c r="K47" s="27"/>
      <c r="L47" s="27"/>
      <c r="M47" s="27"/>
      <c r="N47" s="27"/>
      <c r="O47" s="27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</row>
    <row r="48" spans="1:247" s="32" customFormat="1" ht="20.25" customHeight="1">
      <c r="A48" s="240"/>
      <c r="B48" s="308" t="s">
        <v>3</v>
      </c>
      <c r="C48" s="250"/>
      <c r="D48" s="251"/>
      <c r="E48" s="423"/>
      <c r="F48" s="171"/>
      <c r="G48" s="249"/>
      <c r="H48" s="34"/>
      <c r="I48" s="422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</row>
    <row r="49" spans="1:48" s="32" customFormat="1" ht="36" customHeight="1">
      <c r="A49" s="165"/>
      <c r="B49" s="308" t="s">
        <v>167</v>
      </c>
      <c r="C49" s="253">
        <v>0.05</v>
      </c>
      <c r="D49" s="251"/>
      <c r="E49" s="29"/>
      <c r="F49" s="29"/>
      <c r="G49" s="161"/>
      <c r="H49" s="167"/>
      <c r="I49" s="21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</row>
    <row r="50" spans="1:48" s="32" customFormat="1">
      <c r="A50" s="165"/>
      <c r="B50" s="308" t="s">
        <v>3</v>
      </c>
      <c r="C50" s="252"/>
      <c r="D50" s="251"/>
      <c r="E50" s="29"/>
      <c r="F50" s="29"/>
      <c r="G50" s="161"/>
      <c r="H50" s="167"/>
      <c r="I50" s="42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</row>
    <row r="51" spans="1:48" s="32" customFormat="1" ht="36" customHeight="1">
      <c r="A51" s="165"/>
      <c r="B51" s="308" t="s">
        <v>29</v>
      </c>
      <c r="C51" s="253">
        <v>0.75</v>
      </c>
      <c r="D51" s="251"/>
      <c r="E51" s="29"/>
      <c r="F51" s="29"/>
      <c r="G51" s="161"/>
      <c r="H51" s="167"/>
      <c r="I51" s="21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</row>
    <row r="52" spans="1:48" s="32" customFormat="1">
      <c r="A52" s="165"/>
      <c r="B52" s="308" t="s">
        <v>3</v>
      </c>
      <c r="C52" s="252"/>
      <c r="D52" s="251"/>
      <c r="E52" s="29"/>
      <c r="F52" s="29"/>
      <c r="G52" s="161"/>
      <c r="H52" s="167"/>
      <c r="I52" s="42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</row>
    <row r="53" spans="1:48" s="32" customFormat="1">
      <c r="A53" s="165"/>
      <c r="B53" s="308" t="s">
        <v>28</v>
      </c>
      <c r="C53" s="253">
        <v>0.08</v>
      </c>
      <c r="D53" s="251"/>
      <c r="E53" s="29"/>
      <c r="F53" s="29"/>
      <c r="G53" s="161"/>
      <c r="H53" s="167"/>
      <c r="I53" s="21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</row>
    <row r="54" spans="1:48" s="32" customFormat="1">
      <c r="A54" s="161"/>
      <c r="B54" s="254" t="s">
        <v>41</v>
      </c>
      <c r="C54" s="255"/>
      <c r="D54" s="251"/>
      <c r="E54" s="29"/>
      <c r="F54" s="29"/>
      <c r="G54" s="162"/>
      <c r="H54" s="167"/>
      <c r="I54" s="42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</row>
    <row r="55" spans="1:48" s="6" customFormat="1">
      <c r="A55" s="160"/>
      <c r="B55" s="243" t="s">
        <v>72</v>
      </c>
      <c r="C55" s="245">
        <v>0.03</v>
      </c>
      <c r="D55" s="313"/>
      <c r="E55" s="241"/>
      <c r="F55" s="244"/>
      <c r="G55" s="161"/>
      <c r="H55" s="168"/>
      <c r="I55" s="217"/>
    </row>
    <row r="56" spans="1:48" s="6" customFormat="1">
      <c r="A56" s="160"/>
      <c r="B56" s="312" t="s">
        <v>3</v>
      </c>
      <c r="C56" s="229"/>
      <c r="D56" s="313"/>
      <c r="E56" s="241"/>
      <c r="F56" s="242"/>
      <c r="G56" s="161"/>
      <c r="H56" s="168"/>
      <c r="I56" s="421"/>
    </row>
    <row r="57" spans="1:48" s="6" customFormat="1" ht="32.4">
      <c r="A57" s="160"/>
      <c r="B57" s="312" t="s">
        <v>18</v>
      </c>
      <c r="C57" s="245">
        <v>0.02</v>
      </c>
      <c r="D57" s="313"/>
      <c r="E57" s="241"/>
      <c r="F57" s="244"/>
      <c r="G57" s="161"/>
      <c r="H57" s="168"/>
      <c r="I57" s="217"/>
    </row>
    <row r="58" spans="1:48" s="6" customFormat="1">
      <c r="A58" s="309"/>
      <c r="B58" s="312" t="s">
        <v>3</v>
      </c>
      <c r="C58" s="246"/>
      <c r="D58" s="247"/>
      <c r="E58" s="248"/>
      <c r="F58" s="242"/>
      <c r="G58" s="162"/>
      <c r="H58" s="168"/>
      <c r="I58" s="421"/>
    </row>
    <row r="59" spans="1:48" s="6" customFormat="1">
      <c r="A59" s="309"/>
      <c r="B59" s="312" t="s">
        <v>19</v>
      </c>
      <c r="C59" s="245">
        <v>0.18</v>
      </c>
      <c r="D59" s="229"/>
      <c r="E59" s="162"/>
      <c r="F59" s="244"/>
      <c r="G59" s="162"/>
      <c r="H59" s="168"/>
      <c r="I59" s="217"/>
    </row>
    <row r="60" spans="1:48" s="6" customFormat="1">
      <c r="A60" s="309"/>
      <c r="B60" s="312" t="s">
        <v>3</v>
      </c>
      <c r="C60" s="246"/>
      <c r="D60" s="229"/>
      <c r="E60" s="162"/>
      <c r="F60" s="242"/>
      <c r="G60" s="162"/>
      <c r="H60" s="168"/>
      <c r="I60" s="421"/>
    </row>
    <row r="61" spans="1:48" s="6" customFormat="1">
      <c r="C61" s="38"/>
    </row>
    <row r="62" spans="1:48" s="6" customFormat="1">
      <c r="C62" s="38"/>
    </row>
    <row r="63" spans="1:48" s="6" customFormat="1">
      <c r="C63" s="38"/>
    </row>
    <row r="64" spans="1:48" s="6" customFormat="1">
      <c r="C64" s="38"/>
    </row>
    <row r="65" spans="3:3" s="6" customFormat="1">
      <c r="C65" s="38"/>
    </row>
    <row r="66" spans="3:3" s="6" customFormat="1">
      <c r="C66" s="38"/>
    </row>
    <row r="67" spans="3:3" s="6" customFormat="1">
      <c r="C67" s="38"/>
    </row>
    <row r="68" spans="3:3" s="6" customFormat="1">
      <c r="C68" s="38"/>
    </row>
    <row r="69" spans="3:3" s="6" customFormat="1">
      <c r="C69" s="38"/>
    </row>
    <row r="70" spans="3:3" s="6" customFormat="1">
      <c r="C70" s="38"/>
    </row>
    <row r="71" spans="3:3" s="6" customFormat="1">
      <c r="C71" s="38"/>
    </row>
    <row r="72" spans="3:3" s="6" customFormat="1">
      <c r="C72" s="38"/>
    </row>
    <row r="73" spans="3:3" s="6" customFormat="1">
      <c r="C73" s="38"/>
    </row>
    <row r="74" spans="3:3" s="6" customFormat="1">
      <c r="C74" s="38"/>
    </row>
    <row r="75" spans="3:3" s="6" customFormat="1">
      <c r="C75" s="38"/>
    </row>
    <row r="76" spans="3:3" s="6" customFormat="1">
      <c r="C76" s="38"/>
    </row>
    <row r="77" spans="3:3" s="6" customFormat="1">
      <c r="C77" s="38"/>
    </row>
    <row r="78" spans="3:3" s="6" customFormat="1">
      <c r="C78" s="38"/>
    </row>
  </sheetData>
  <mergeCells count="13">
    <mergeCell ref="A10:C10"/>
    <mergeCell ref="G7:H7"/>
    <mergeCell ref="I7:I8"/>
    <mergeCell ref="A1:I1"/>
    <mergeCell ref="A7:A8"/>
    <mergeCell ref="B7:B8"/>
    <mergeCell ref="C7:C8"/>
    <mergeCell ref="D7:D8"/>
    <mergeCell ref="E7:F7"/>
    <mergeCell ref="B2:F2"/>
    <mergeCell ref="A3:F3"/>
    <mergeCell ref="A4:F4"/>
    <mergeCell ref="B6:F6"/>
  </mergeCells>
  <phoneticPr fontId="24" type="noConversion"/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4D03-C411-487D-AAD3-3C888B6B7EBA}">
  <sheetPr>
    <tabColor theme="0"/>
  </sheetPr>
  <dimension ref="A1:IK560"/>
  <sheetViews>
    <sheetView zoomScale="70" zoomScaleNormal="70" workbookViewId="0">
      <selection activeCell="E11" sqref="E11:I64"/>
    </sheetView>
  </sheetViews>
  <sheetFormatPr defaultColWidth="9.109375" defaultRowHeight="15"/>
  <cols>
    <col min="1" max="1" width="3.88671875" style="60" customWidth="1"/>
    <col min="2" max="2" width="49.6640625" style="61" customWidth="1"/>
    <col min="3" max="3" width="8" style="58" customWidth="1"/>
    <col min="4" max="4" width="13.44140625" style="62" bestFit="1" customWidth="1"/>
    <col min="5" max="5" width="14.88671875" style="62" bestFit="1" customWidth="1"/>
    <col min="6" max="6" width="18.109375" style="62" customWidth="1"/>
    <col min="7" max="7" width="21.88671875" style="48" customWidth="1"/>
    <col min="8" max="8" width="18.5546875" style="48" customWidth="1"/>
    <col min="9" max="9" width="29.33203125" style="48" customWidth="1"/>
    <col min="10" max="16384" width="9.109375" style="48"/>
  </cols>
  <sheetData>
    <row r="1" spans="1:9" customFormat="1" ht="44.4" customHeight="1">
      <c r="A1" s="436" t="s">
        <v>125</v>
      </c>
      <c r="B1" s="436"/>
      <c r="C1" s="436"/>
      <c r="D1" s="436"/>
      <c r="E1" s="436"/>
      <c r="F1" s="436"/>
      <c r="G1" s="436"/>
      <c r="H1" s="436"/>
      <c r="I1" s="436"/>
    </row>
    <row r="2" spans="1:9">
      <c r="A2" s="46"/>
      <c r="B2" s="47"/>
      <c r="C2" s="47"/>
      <c r="D2" s="47"/>
      <c r="E2" s="47"/>
      <c r="F2" s="47"/>
    </row>
    <row r="3" spans="1:9" s="1" customFormat="1" ht="16.2">
      <c r="A3" s="445" t="s">
        <v>109</v>
      </c>
      <c r="B3" s="445"/>
      <c r="C3" s="445"/>
      <c r="D3" s="445"/>
      <c r="E3" s="445"/>
      <c r="F3" s="445"/>
    </row>
    <row r="4" spans="1:9" ht="19.8">
      <c r="A4" s="49"/>
      <c r="B4" s="50"/>
      <c r="C4" s="51"/>
      <c r="D4" s="51"/>
      <c r="E4" s="51"/>
      <c r="F4" s="51"/>
    </row>
    <row r="5" spans="1:9" ht="15.6">
      <c r="A5" s="454" t="s">
        <v>40</v>
      </c>
      <c r="B5" s="454"/>
      <c r="C5" s="454"/>
      <c r="D5" s="454"/>
      <c r="E5" s="454"/>
      <c r="F5" s="454"/>
    </row>
    <row r="6" spans="1:9" ht="19.8">
      <c r="A6" s="49"/>
      <c r="B6" s="455"/>
      <c r="C6" s="455"/>
      <c r="D6" s="455"/>
      <c r="E6" s="455"/>
      <c r="F6" s="455"/>
    </row>
    <row r="7" spans="1:9" ht="19.8">
      <c r="A7" s="49"/>
      <c r="B7" s="235"/>
      <c r="C7" s="126"/>
      <c r="D7" s="235"/>
      <c r="E7" s="235"/>
      <c r="F7" s="235"/>
    </row>
    <row r="8" spans="1:9" customFormat="1" ht="27.75" customHeight="1">
      <c r="A8" s="440" t="s">
        <v>25</v>
      </c>
      <c r="B8" s="437" t="s">
        <v>26</v>
      </c>
      <c r="C8" s="437" t="s">
        <v>27</v>
      </c>
      <c r="D8" s="437" t="s">
        <v>31</v>
      </c>
      <c r="E8" s="441" t="s">
        <v>1</v>
      </c>
      <c r="F8" s="441"/>
      <c r="G8" s="441" t="s">
        <v>2</v>
      </c>
      <c r="H8" s="441"/>
      <c r="I8" s="435" t="s">
        <v>3</v>
      </c>
    </row>
    <row r="9" spans="1:9" customFormat="1" ht="26.4" customHeight="1">
      <c r="A9" s="440"/>
      <c r="B9" s="437"/>
      <c r="C9" s="437"/>
      <c r="D9" s="437"/>
      <c r="E9" s="315" t="s">
        <v>73</v>
      </c>
      <c r="F9" s="186" t="s">
        <v>3</v>
      </c>
      <c r="G9" s="315" t="s">
        <v>73</v>
      </c>
      <c r="H9" s="186" t="s">
        <v>3</v>
      </c>
      <c r="I9" s="435"/>
    </row>
    <row r="10" spans="1:9" customFormat="1" ht="26.4" customHeight="1">
      <c r="A10" s="304"/>
      <c r="B10" s="344" t="s">
        <v>144</v>
      </c>
      <c r="C10" s="303"/>
      <c r="D10" s="303"/>
      <c r="E10" s="315"/>
      <c r="F10" s="186"/>
      <c r="G10" s="315"/>
      <c r="H10" s="186"/>
      <c r="I10" s="343"/>
    </row>
    <row r="11" spans="1:9" ht="16.2">
      <c r="A11" s="342">
        <v>1</v>
      </c>
      <c r="B11" s="325" t="s">
        <v>126</v>
      </c>
      <c r="C11" s="326" t="s">
        <v>127</v>
      </c>
      <c r="D11" s="327">
        <v>6</v>
      </c>
      <c r="E11" s="257"/>
      <c r="F11" s="217"/>
      <c r="G11" s="218"/>
      <c r="H11" s="317"/>
      <c r="I11" s="419"/>
    </row>
    <row r="12" spans="1:9" s="55" customFormat="1" ht="16.2">
      <c r="A12" s="258">
        <v>2</v>
      </c>
      <c r="B12" s="328" t="s">
        <v>128</v>
      </c>
      <c r="C12" s="329" t="s">
        <v>127</v>
      </c>
      <c r="D12" s="327">
        <v>1</v>
      </c>
      <c r="E12" s="257"/>
      <c r="F12" s="217"/>
      <c r="G12" s="218"/>
      <c r="H12" s="317"/>
      <c r="I12" s="419"/>
    </row>
    <row r="13" spans="1:9" s="56" customFormat="1" ht="28.5" customHeight="1">
      <c r="A13" s="342">
        <v>3</v>
      </c>
      <c r="B13" s="330" t="s">
        <v>129</v>
      </c>
      <c r="C13" s="326" t="s">
        <v>127</v>
      </c>
      <c r="D13" s="327">
        <v>5</v>
      </c>
      <c r="E13" s="257"/>
      <c r="F13" s="217"/>
      <c r="G13" s="218"/>
      <c r="H13" s="317"/>
      <c r="I13" s="419"/>
    </row>
    <row r="14" spans="1:9" s="56" customFormat="1" ht="28.8">
      <c r="A14" s="258">
        <v>4</v>
      </c>
      <c r="B14" s="330" t="s">
        <v>130</v>
      </c>
      <c r="C14" s="326" t="s">
        <v>127</v>
      </c>
      <c r="D14" s="327">
        <v>3</v>
      </c>
      <c r="E14" s="257"/>
      <c r="F14" s="217"/>
      <c r="G14" s="218"/>
      <c r="H14" s="317"/>
      <c r="I14" s="419"/>
    </row>
    <row r="15" spans="1:9" s="54" customFormat="1" ht="23.25" customHeight="1">
      <c r="A15" s="342">
        <v>5</v>
      </c>
      <c r="B15" s="330" t="s">
        <v>131</v>
      </c>
      <c r="C15" s="326" t="s">
        <v>127</v>
      </c>
      <c r="D15" s="327">
        <v>6</v>
      </c>
      <c r="E15" s="257"/>
      <c r="F15" s="217"/>
      <c r="G15" s="218"/>
      <c r="H15" s="317"/>
      <c r="I15" s="419"/>
    </row>
    <row r="16" spans="1:9" s="55" customFormat="1" ht="16.2">
      <c r="A16" s="258">
        <v>6</v>
      </c>
      <c r="B16" s="325" t="s">
        <v>132</v>
      </c>
      <c r="C16" s="341" t="s">
        <v>89</v>
      </c>
      <c r="D16" s="327">
        <v>114</v>
      </c>
      <c r="E16" s="257"/>
      <c r="F16" s="217"/>
      <c r="G16" s="218"/>
      <c r="H16" s="317"/>
      <c r="I16" s="419"/>
    </row>
    <row r="17" spans="1:245" s="55" customFormat="1" ht="16.2">
      <c r="A17" s="342">
        <v>7</v>
      </c>
      <c r="B17" s="325" t="s">
        <v>133</v>
      </c>
      <c r="C17" s="341" t="s">
        <v>127</v>
      </c>
      <c r="D17" s="327">
        <v>114</v>
      </c>
      <c r="E17" s="257"/>
      <c r="F17" s="217"/>
      <c r="G17" s="218"/>
      <c r="H17" s="317"/>
      <c r="I17" s="419"/>
    </row>
    <row r="18" spans="1:245" ht="16.2">
      <c r="A18" s="258">
        <v>8</v>
      </c>
      <c r="B18" s="331" t="s">
        <v>134</v>
      </c>
      <c r="C18" s="326" t="s">
        <v>127</v>
      </c>
      <c r="D18" s="327">
        <v>1</v>
      </c>
      <c r="E18" s="257"/>
      <c r="F18" s="217"/>
      <c r="G18" s="218"/>
      <c r="H18" s="317"/>
      <c r="I18" s="419"/>
    </row>
    <row r="19" spans="1:245" s="30" customFormat="1" ht="31.2">
      <c r="A19" s="342">
        <v>9</v>
      </c>
      <c r="B19" s="332" t="s">
        <v>135</v>
      </c>
      <c r="C19" s="333" t="s">
        <v>127</v>
      </c>
      <c r="D19" s="327">
        <v>1</v>
      </c>
      <c r="E19" s="257"/>
      <c r="F19" s="217"/>
      <c r="G19" s="218"/>
      <c r="H19" s="317"/>
      <c r="I19" s="419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</row>
    <row r="20" spans="1:245" s="30" customFormat="1" ht="31.2">
      <c r="A20" s="258">
        <v>10</v>
      </c>
      <c r="B20" s="332" t="s">
        <v>136</v>
      </c>
      <c r="C20" s="333" t="s">
        <v>89</v>
      </c>
      <c r="D20" s="327">
        <v>1</v>
      </c>
      <c r="E20" s="257"/>
      <c r="F20" s="217"/>
      <c r="G20" s="218"/>
      <c r="H20" s="317"/>
      <c r="I20" s="419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</row>
    <row r="21" spans="1:245" s="30" customFormat="1" ht="16.2">
      <c r="A21" s="342">
        <v>11</v>
      </c>
      <c r="B21" s="332" t="s">
        <v>137</v>
      </c>
      <c r="C21" s="334" t="s">
        <v>127</v>
      </c>
      <c r="D21" s="327">
        <v>5</v>
      </c>
      <c r="E21" s="257"/>
      <c r="F21" s="217"/>
      <c r="G21" s="218"/>
      <c r="H21" s="317"/>
      <c r="I21" s="419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</row>
    <row r="22" spans="1:245" s="42" customFormat="1" ht="16.2">
      <c r="A22" s="258">
        <v>12</v>
      </c>
      <c r="B22" s="325" t="s">
        <v>138</v>
      </c>
      <c r="C22" s="335" t="s">
        <v>139</v>
      </c>
      <c r="D22" s="327">
        <v>7300</v>
      </c>
      <c r="E22" s="257"/>
      <c r="F22" s="217"/>
      <c r="G22" s="218"/>
      <c r="H22" s="317"/>
      <c r="I22" s="419"/>
      <c r="J22" s="40"/>
      <c r="K22" s="40"/>
      <c r="L22" s="40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</row>
    <row r="23" spans="1:245" ht="35.25" customHeight="1">
      <c r="A23" s="342">
        <v>13</v>
      </c>
      <c r="B23" s="328" t="s">
        <v>140</v>
      </c>
      <c r="C23" s="326" t="s">
        <v>127</v>
      </c>
      <c r="D23" s="327">
        <v>160</v>
      </c>
      <c r="E23" s="257"/>
      <c r="F23" s="217"/>
      <c r="G23" s="218"/>
      <c r="H23" s="317"/>
      <c r="I23" s="419"/>
    </row>
    <row r="24" spans="1:245" s="30" customFormat="1" ht="36" customHeight="1">
      <c r="A24" s="258">
        <v>14</v>
      </c>
      <c r="B24" s="336" t="s">
        <v>141</v>
      </c>
      <c r="C24" s="337" t="s">
        <v>127</v>
      </c>
      <c r="D24" s="327">
        <v>1</v>
      </c>
      <c r="E24" s="257"/>
      <c r="F24" s="217"/>
      <c r="G24" s="218"/>
      <c r="H24" s="317"/>
      <c r="I24" s="419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</row>
    <row r="25" spans="1:245" ht="27.6">
      <c r="A25" s="342">
        <v>15</v>
      </c>
      <c r="B25" s="328" t="s">
        <v>142</v>
      </c>
      <c r="C25" s="338" t="s">
        <v>127</v>
      </c>
      <c r="D25" s="327">
        <v>1</v>
      </c>
      <c r="E25" s="257"/>
      <c r="F25" s="217"/>
      <c r="G25" s="218"/>
      <c r="H25" s="317"/>
      <c r="I25" s="419"/>
    </row>
    <row r="26" spans="1:245" s="30" customFormat="1" ht="16.2">
      <c r="A26" s="258">
        <v>16</v>
      </c>
      <c r="B26" s="339" t="s">
        <v>143</v>
      </c>
      <c r="C26" s="340" t="s">
        <v>6</v>
      </c>
      <c r="D26" s="327">
        <v>1</v>
      </c>
      <c r="E26" s="257"/>
      <c r="F26" s="217"/>
      <c r="G26" s="218"/>
      <c r="H26" s="317"/>
      <c r="I26" s="419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</row>
    <row r="27" spans="1:245" s="30" customFormat="1" ht="16.2">
      <c r="A27" s="345"/>
      <c r="B27" s="347" t="s">
        <v>145</v>
      </c>
      <c r="C27" s="346"/>
      <c r="D27" s="327"/>
      <c r="E27" s="324"/>
      <c r="F27" s="217"/>
      <c r="G27" s="218"/>
      <c r="H27" s="317"/>
      <c r="I27" s="419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</row>
    <row r="28" spans="1:245" s="30" customFormat="1" ht="36.6" customHeight="1">
      <c r="A28" s="345"/>
      <c r="B28" s="353" t="s">
        <v>146</v>
      </c>
      <c r="C28" s="348" t="s">
        <v>127</v>
      </c>
      <c r="D28" s="327">
        <v>3</v>
      </c>
      <c r="E28" s="324"/>
      <c r="F28" s="217"/>
      <c r="G28" s="218"/>
      <c r="H28" s="317"/>
      <c r="I28" s="419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</row>
    <row r="29" spans="1:245" s="30" customFormat="1" ht="30.6" customHeight="1">
      <c r="A29" s="345"/>
      <c r="B29" s="349" t="s">
        <v>147</v>
      </c>
      <c r="C29" s="350" t="s">
        <v>127</v>
      </c>
      <c r="D29" s="327">
        <v>1</v>
      </c>
      <c r="E29" s="324"/>
      <c r="F29" s="217"/>
      <c r="G29" s="218"/>
      <c r="H29" s="317"/>
      <c r="I29" s="419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</row>
    <row r="30" spans="1:245" s="30" customFormat="1" ht="16.2">
      <c r="A30" s="345"/>
      <c r="B30" s="349" t="s">
        <v>148</v>
      </c>
      <c r="C30" s="350" t="s">
        <v>127</v>
      </c>
      <c r="D30" s="327">
        <v>1</v>
      </c>
      <c r="E30" s="324"/>
      <c r="F30" s="217"/>
      <c r="G30" s="218"/>
      <c r="H30" s="317"/>
      <c r="I30" s="419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</row>
    <row r="31" spans="1:245" s="30" customFormat="1" ht="16.2">
      <c r="A31" s="345"/>
      <c r="B31" s="355" t="s">
        <v>143</v>
      </c>
      <c r="C31" s="352" t="s">
        <v>6</v>
      </c>
      <c r="D31" s="327">
        <v>1</v>
      </c>
      <c r="E31" s="324"/>
      <c r="F31" s="217"/>
      <c r="G31" s="218"/>
      <c r="H31" s="317"/>
      <c r="I31" s="419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</row>
    <row r="32" spans="1:245" s="30" customFormat="1" ht="16.2">
      <c r="A32" s="345"/>
      <c r="B32" s="354" t="s">
        <v>149</v>
      </c>
      <c r="C32" s="346"/>
      <c r="D32" s="327"/>
      <c r="E32" s="324"/>
      <c r="F32" s="217"/>
      <c r="G32" s="218"/>
      <c r="H32" s="317"/>
      <c r="I32" s="419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</row>
    <row r="33" spans="1:245" s="30" customFormat="1" ht="16.2">
      <c r="A33" s="345"/>
      <c r="B33" s="353" t="s">
        <v>150</v>
      </c>
      <c r="C33" s="352" t="s">
        <v>7</v>
      </c>
      <c r="D33" s="327">
        <v>1</v>
      </c>
      <c r="E33" s="324"/>
      <c r="F33" s="217"/>
      <c r="G33" s="218"/>
      <c r="H33" s="317"/>
      <c r="I33" s="419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</row>
    <row r="34" spans="1:245" s="30" customFormat="1" ht="16.2">
      <c r="A34" s="345"/>
      <c r="B34" s="353" t="s">
        <v>151</v>
      </c>
      <c r="C34" s="352" t="s">
        <v>7</v>
      </c>
      <c r="D34" s="327">
        <v>2</v>
      </c>
      <c r="E34" s="324"/>
      <c r="F34" s="217"/>
      <c r="G34" s="218"/>
      <c r="H34" s="317"/>
      <c r="I34" s="419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</row>
    <row r="35" spans="1:245" s="30" customFormat="1" ht="16.2">
      <c r="A35" s="345"/>
      <c r="B35" s="353" t="s">
        <v>152</v>
      </c>
      <c r="C35" s="352" t="s">
        <v>7</v>
      </c>
      <c r="D35" s="327">
        <v>117</v>
      </c>
      <c r="E35" s="324"/>
      <c r="F35" s="217"/>
      <c r="G35" s="218"/>
      <c r="H35" s="317"/>
      <c r="I35" s="419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</row>
    <row r="36" spans="1:245" s="30" customFormat="1" ht="16.2">
      <c r="A36" s="345"/>
      <c r="B36" s="353" t="s">
        <v>153</v>
      </c>
      <c r="C36" s="352" t="s">
        <v>7</v>
      </c>
      <c r="D36" s="327">
        <v>1</v>
      </c>
      <c r="E36" s="324"/>
      <c r="F36" s="217"/>
      <c r="G36" s="218"/>
      <c r="H36" s="317"/>
      <c r="I36" s="419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</row>
    <row r="37" spans="1:245" s="30" customFormat="1" ht="16.2">
      <c r="A37" s="345"/>
      <c r="B37" s="353" t="s">
        <v>154</v>
      </c>
      <c r="C37" s="352" t="s">
        <v>7</v>
      </c>
      <c r="D37" s="327">
        <v>4</v>
      </c>
      <c r="E37" s="324"/>
      <c r="F37" s="217"/>
      <c r="G37" s="218"/>
      <c r="H37" s="317"/>
      <c r="I37" s="419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</row>
    <row r="38" spans="1:245" s="30" customFormat="1" ht="16.2">
      <c r="A38" s="345"/>
      <c r="B38" s="353" t="s">
        <v>155</v>
      </c>
      <c r="C38" s="352" t="s">
        <v>7</v>
      </c>
      <c r="D38" s="327">
        <v>4</v>
      </c>
      <c r="E38" s="324"/>
      <c r="F38" s="217"/>
      <c r="G38" s="218"/>
      <c r="H38" s="317"/>
      <c r="I38" s="419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</row>
    <row r="39" spans="1:245" s="30" customFormat="1" ht="16.2">
      <c r="A39" s="345"/>
      <c r="B39" s="353" t="s">
        <v>156</v>
      </c>
      <c r="C39" s="352" t="s">
        <v>7</v>
      </c>
      <c r="D39" s="327">
        <v>2</v>
      </c>
      <c r="E39" s="324"/>
      <c r="F39" s="217"/>
      <c r="G39" s="218"/>
      <c r="H39" s="317"/>
      <c r="I39" s="419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</row>
    <row r="40" spans="1:245" s="30" customFormat="1" ht="28.8">
      <c r="A40" s="345"/>
      <c r="B40" s="353" t="s">
        <v>157</v>
      </c>
      <c r="C40" s="352" t="s">
        <v>158</v>
      </c>
      <c r="D40" s="327">
        <v>1450</v>
      </c>
      <c r="E40" s="324"/>
      <c r="F40" s="217"/>
      <c r="G40" s="218"/>
      <c r="H40" s="317"/>
      <c r="I40" s="419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</row>
    <row r="41" spans="1:245" s="30" customFormat="1" ht="16.2">
      <c r="A41" s="345"/>
      <c r="B41" s="353" t="s">
        <v>143</v>
      </c>
      <c r="C41" s="352" t="s">
        <v>6</v>
      </c>
      <c r="D41" s="327">
        <v>1</v>
      </c>
      <c r="E41" s="324"/>
      <c r="F41" s="217"/>
      <c r="G41" s="218"/>
      <c r="H41" s="317"/>
      <c r="I41" s="419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</row>
    <row r="42" spans="1:245" s="30" customFormat="1" ht="16.2">
      <c r="A42" s="345"/>
      <c r="B42" s="354" t="s">
        <v>159</v>
      </c>
      <c r="C42" s="346"/>
      <c r="D42" s="327"/>
      <c r="E42" s="324"/>
      <c r="F42" s="217"/>
      <c r="G42" s="218"/>
      <c r="H42" s="317"/>
      <c r="I42" s="419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</row>
    <row r="43" spans="1:245" s="30" customFormat="1" ht="16.2">
      <c r="A43" s="345"/>
      <c r="B43" s="353" t="s">
        <v>160</v>
      </c>
      <c r="C43" s="352" t="s">
        <v>7</v>
      </c>
      <c r="D43" s="327">
        <v>1</v>
      </c>
      <c r="E43" s="324"/>
      <c r="F43" s="217"/>
      <c r="G43" s="218"/>
      <c r="H43" s="317"/>
      <c r="I43" s="419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</row>
    <row r="44" spans="1:245" s="30" customFormat="1" ht="16.2">
      <c r="A44" s="345"/>
      <c r="B44" s="353" t="s">
        <v>161</v>
      </c>
      <c r="C44" s="352" t="s">
        <v>7</v>
      </c>
      <c r="D44" s="327">
        <v>1</v>
      </c>
      <c r="E44" s="324"/>
      <c r="F44" s="217"/>
      <c r="G44" s="218"/>
      <c r="H44" s="317"/>
      <c r="I44" s="419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</row>
    <row r="45" spans="1:245" s="30" customFormat="1" ht="16.2">
      <c r="A45" s="345"/>
      <c r="B45" s="353" t="s">
        <v>162</v>
      </c>
      <c r="C45" s="352" t="s">
        <v>7</v>
      </c>
      <c r="D45" s="327">
        <v>3</v>
      </c>
      <c r="E45" s="324"/>
      <c r="F45" s="217"/>
      <c r="G45" s="218"/>
      <c r="H45" s="317"/>
      <c r="I45" s="419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</row>
    <row r="46" spans="1:245" s="30" customFormat="1" ht="16.2">
      <c r="A46" s="345"/>
      <c r="B46" s="353" t="s">
        <v>163</v>
      </c>
      <c r="C46" s="352" t="s">
        <v>7</v>
      </c>
      <c r="D46" s="327">
        <v>1</v>
      </c>
      <c r="E46" s="324"/>
      <c r="F46" s="217"/>
      <c r="G46" s="218"/>
      <c r="H46" s="317"/>
      <c r="I46" s="419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</row>
    <row r="47" spans="1:245" s="30" customFormat="1" ht="16.2">
      <c r="A47" s="320"/>
      <c r="B47" s="353" t="s">
        <v>164</v>
      </c>
      <c r="C47" s="352" t="s">
        <v>158</v>
      </c>
      <c r="D47" s="327">
        <v>400</v>
      </c>
      <c r="E47" s="324"/>
      <c r="F47" s="217"/>
      <c r="G47" s="218"/>
      <c r="H47" s="317"/>
      <c r="I47" s="419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</row>
    <row r="48" spans="1:245" s="30" customFormat="1" ht="28.8">
      <c r="A48" s="320"/>
      <c r="B48" s="353" t="s">
        <v>165</v>
      </c>
      <c r="C48" s="351" t="s">
        <v>127</v>
      </c>
      <c r="D48" s="327">
        <v>1</v>
      </c>
      <c r="E48" s="324"/>
      <c r="F48" s="217"/>
      <c r="G48" s="218"/>
      <c r="H48" s="317"/>
      <c r="I48" s="419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</row>
    <row r="49" spans="1:245" s="30" customFormat="1" ht="16.2">
      <c r="A49" s="320"/>
      <c r="B49" s="353" t="s">
        <v>143</v>
      </c>
      <c r="C49" s="352" t="s">
        <v>6</v>
      </c>
      <c r="D49" s="327">
        <v>1</v>
      </c>
      <c r="E49" s="324"/>
      <c r="F49" s="217"/>
      <c r="G49" s="218"/>
      <c r="H49" s="317"/>
      <c r="I49" s="419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</row>
    <row r="50" spans="1:245" s="30" customFormat="1" ht="28.8">
      <c r="A50" s="320"/>
      <c r="B50" s="353" t="s">
        <v>157</v>
      </c>
      <c r="C50" s="352" t="s">
        <v>158</v>
      </c>
      <c r="D50" s="327">
        <v>200</v>
      </c>
      <c r="E50" s="324"/>
      <c r="F50" s="217"/>
      <c r="G50" s="218"/>
      <c r="H50" s="317"/>
      <c r="I50" s="419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</row>
    <row r="51" spans="1:245" s="30" customFormat="1" ht="16.2">
      <c r="A51" s="320"/>
      <c r="B51" s="353" t="s">
        <v>143</v>
      </c>
      <c r="C51" s="352" t="s">
        <v>6</v>
      </c>
      <c r="D51" s="327">
        <v>1</v>
      </c>
      <c r="E51" s="324"/>
      <c r="F51" s="217"/>
      <c r="G51" s="218"/>
      <c r="H51" s="317"/>
      <c r="I51" s="419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</row>
    <row r="52" spans="1:245" s="32" customFormat="1" ht="20.25" customHeight="1">
      <c r="A52" s="320"/>
      <c r="B52" s="321" t="s">
        <v>3</v>
      </c>
      <c r="C52" s="322"/>
      <c r="D52" s="111"/>
      <c r="E52" s="111"/>
      <c r="F52" s="318"/>
      <c r="G52" s="319"/>
      <c r="H52" s="318"/>
      <c r="I52" s="318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</row>
    <row r="53" spans="1:245" s="32" customFormat="1" ht="36" customHeight="1">
      <c r="A53" s="165"/>
      <c r="B53" s="308" t="s">
        <v>167</v>
      </c>
      <c r="C53" s="253">
        <v>0.05</v>
      </c>
      <c r="D53" s="251"/>
      <c r="E53" s="29"/>
      <c r="F53" s="29"/>
      <c r="G53" s="161"/>
      <c r="H53" s="167"/>
      <c r="I53" s="21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</row>
    <row r="54" spans="1:245" s="32" customFormat="1" ht="16.2">
      <c r="A54" s="165"/>
      <c r="B54" s="308" t="s">
        <v>3</v>
      </c>
      <c r="C54" s="252"/>
      <c r="D54" s="251"/>
      <c r="E54" s="29"/>
      <c r="F54" s="29"/>
      <c r="G54" s="161"/>
      <c r="H54" s="167"/>
      <c r="I54" s="42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</row>
    <row r="55" spans="1:245" s="32" customFormat="1" ht="36" customHeight="1">
      <c r="A55" s="165"/>
      <c r="B55" s="172" t="s">
        <v>29</v>
      </c>
      <c r="C55" s="173">
        <v>0.65</v>
      </c>
      <c r="D55" s="29"/>
      <c r="E55" s="29"/>
      <c r="F55" s="29"/>
      <c r="G55" s="29"/>
      <c r="H55" s="167"/>
      <c r="I55" s="21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</row>
    <row r="56" spans="1:245" s="32" customFormat="1" ht="16.2">
      <c r="A56" s="165"/>
      <c r="B56" s="170" t="s">
        <v>3</v>
      </c>
      <c r="C56" s="144"/>
      <c r="D56" s="29"/>
      <c r="E56" s="29"/>
      <c r="F56" s="171"/>
      <c r="G56" s="171"/>
      <c r="H56" s="167"/>
      <c r="I56" s="42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</row>
    <row r="57" spans="1:245" s="32" customFormat="1" ht="16.2">
      <c r="A57" s="165"/>
      <c r="B57" s="172" t="s">
        <v>28</v>
      </c>
      <c r="C57" s="173">
        <v>0.08</v>
      </c>
      <c r="D57" s="29"/>
      <c r="E57" s="29"/>
      <c r="F57" s="29"/>
      <c r="G57" s="29"/>
      <c r="H57" s="167"/>
      <c r="I57" s="21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</row>
    <row r="58" spans="1:245" s="32" customFormat="1" ht="16.2">
      <c r="A58" s="165"/>
      <c r="B58" s="169" t="s">
        <v>41</v>
      </c>
      <c r="C58" s="174"/>
      <c r="D58" s="29"/>
      <c r="E58" s="29"/>
      <c r="F58" s="171"/>
      <c r="G58" s="171"/>
      <c r="H58" s="167"/>
      <c r="I58" s="42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</row>
    <row r="59" spans="1:245" s="32" customFormat="1" ht="16.2">
      <c r="A59" s="160"/>
      <c r="B59" s="154" t="s">
        <v>72</v>
      </c>
      <c r="C59" s="146">
        <v>0.03</v>
      </c>
      <c r="D59" s="152"/>
      <c r="E59" s="151"/>
      <c r="F59" s="149"/>
      <c r="G59" s="161"/>
      <c r="H59" s="167"/>
      <c r="I59" s="21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</row>
    <row r="60" spans="1:245" s="30" customFormat="1" ht="16.2">
      <c r="A60" s="160"/>
      <c r="B60" s="150" t="s">
        <v>3</v>
      </c>
      <c r="C60" s="151"/>
      <c r="D60" s="152"/>
      <c r="E60" s="151"/>
      <c r="F60" s="153"/>
      <c r="G60" s="161"/>
      <c r="H60" s="168"/>
      <c r="I60" s="421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</row>
    <row r="61" spans="1:245" ht="28.8">
      <c r="A61" s="160"/>
      <c r="B61" s="145" t="s">
        <v>18</v>
      </c>
      <c r="C61" s="146">
        <v>0.02</v>
      </c>
      <c r="D61" s="152"/>
      <c r="E61" s="151"/>
      <c r="F61" s="149"/>
      <c r="G61" s="161"/>
      <c r="H61" s="323"/>
      <c r="I61" s="217"/>
    </row>
    <row r="62" spans="1:245" ht="16.2">
      <c r="A62" s="236"/>
      <c r="B62" s="150" t="s">
        <v>3</v>
      </c>
      <c r="C62" s="155"/>
      <c r="D62" s="156"/>
      <c r="E62" s="157"/>
      <c r="F62" s="153"/>
      <c r="G62" s="162"/>
      <c r="H62" s="323"/>
      <c r="I62" s="421"/>
    </row>
    <row r="63" spans="1:245" ht="16.2">
      <c r="A63" s="236"/>
      <c r="B63" s="145" t="s">
        <v>19</v>
      </c>
      <c r="C63" s="146">
        <v>0.18</v>
      </c>
      <c r="D63" s="163"/>
      <c r="E63" s="155"/>
      <c r="F63" s="149"/>
      <c r="G63" s="162"/>
      <c r="H63" s="323"/>
      <c r="I63" s="217"/>
    </row>
    <row r="64" spans="1:245" ht="16.2">
      <c r="A64" s="236"/>
      <c r="B64" s="164" t="s">
        <v>20</v>
      </c>
      <c r="C64" s="155"/>
      <c r="D64" s="163"/>
      <c r="E64" s="155"/>
      <c r="F64" s="153"/>
      <c r="G64" s="162"/>
      <c r="H64" s="323"/>
      <c r="I64" s="421"/>
    </row>
    <row r="65" spans="1:6">
      <c r="A65" s="57"/>
      <c r="B65" s="58"/>
      <c r="D65" s="58"/>
      <c r="E65" s="58"/>
      <c r="F65" s="58"/>
    </row>
    <row r="66" spans="1:6">
      <c r="A66" s="57"/>
      <c r="B66" s="58"/>
      <c r="D66" s="58"/>
      <c r="E66" s="58"/>
      <c r="F66" s="58"/>
    </row>
    <row r="67" spans="1:6">
      <c r="A67" s="57"/>
      <c r="B67" s="58"/>
      <c r="D67" s="58"/>
      <c r="E67" s="58"/>
      <c r="F67" s="58"/>
    </row>
    <row r="68" spans="1:6">
      <c r="A68" s="57"/>
      <c r="B68" s="58"/>
      <c r="D68" s="58"/>
      <c r="E68" s="58"/>
      <c r="F68" s="58"/>
    </row>
    <row r="69" spans="1:6">
      <c r="A69" s="57"/>
      <c r="B69" s="58"/>
      <c r="D69" s="58"/>
      <c r="E69" s="58"/>
      <c r="F69" s="58"/>
    </row>
    <row r="70" spans="1:6">
      <c r="A70" s="57"/>
      <c r="B70" s="58"/>
      <c r="D70" s="58"/>
      <c r="E70" s="58"/>
      <c r="F70" s="58"/>
    </row>
    <row r="71" spans="1:6">
      <c r="A71" s="57"/>
      <c r="B71" s="58"/>
      <c r="D71" s="58"/>
      <c r="E71" s="58"/>
      <c r="F71" s="58"/>
    </row>
    <row r="72" spans="1:6">
      <c r="A72" s="57"/>
      <c r="B72" s="58"/>
      <c r="D72" s="58"/>
      <c r="E72" s="58"/>
      <c r="F72" s="58"/>
    </row>
    <row r="73" spans="1:6">
      <c r="A73" s="57"/>
      <c r="B73" s="58"/>
      <c r="D73" s="58"/>
      <c r="E73" s="58"/>
      <c r="F73" s="58"/>
    </row>
    <row r="74" spans="1:6">
      <c r="A74" s="57"/>
      <c r="B74" s="58"/>
      <c r="D74" s="58"/>
      <c r="E74" s="58"/>
      <c r="F74" s="58"/>
    </row>
    <row r="75" spans="1:6">
      <c r="A75" s="57"/>
      <c r="B75" s="58"/>
      <c r="D75" s="58"/>
      <c r="E75" s="58"/>
      <c r="F75" s="58"/>
    </row>
    <row r="76" spans="1:6">
      <c r="A76" s="57"/>
      <c r="B76" s="58"/>
      <c r="D76" s="58"/>
      <c r="E76" s="58"/>
      <c r="F76" s="58"/>
    </row>
    <row r="77" spans="1:6">
      <c r="A77" s="57"/>
      <c r="B77" s="58"/>
      <c r="D77" s="58"/>
      <c r="E77" s="58"/>
      <c r="F77" s="58"/>
    </row>
    <row r="78" spans="1:6">
      <c r="A78" s="57"/>
      <c r="B78" s="58"/>
      <c r="D78" s="58"/>
      <c r="E78" s="58"/>
      <c r="F78" s="58"/>
    </row>
    <row r="79" spans="1:6">
      <c r="A79" s="57"/>
      <c r="B79" s="58"/>
      <c r="D79" s="58"/>
      <c r="E79" s="58"/>
      <c r="F79" s="58"/>
    </row>
    <row r="80" spans="1:6">
      <c r="A80" s="57"/>
      <c r="B80" s="58"/>
      <c r="D80" s="58"/>
      <c r="E80" s="58"/>
      <c r="F80" s="58"/>
    </row>
    <row r="81" spans="1:6">
      <c r="A81" s="57"/>
      <c r="B81" s="58"/>
      <c r="D81" s="58"/>
      <c r="E81" s="58"/>
      <c r="F81" s="58"/>
    </row>
    <row r="82" spans="1:6">
      <c r="A82" s="57"/>
      <c r="B82" s="58"/>
      <c r="D82" s="58"/>
      <c r="E82" s="58"/>
      <c r="F82" s="58"/>
    </row>
    <row r="83" spans="1:6">
      <c r="A83" s="57"/>
      <c r="B83" s="58"/>
      <c r="D83" s="58"/>
      <c r="E83" s="58"/>
      <c r="F83" s="58"/>
    </row>
    <row r="84" spans="1:6">
      <c r="A84" s="57"/>
      <c r="B84" s="58"/>
      <c r="D84" s="58"/>
      <c r="E84" s="58"/>
      <c r="F84" s="58"/>
    </row>
    <row r="85" spans="1:6">
      <c r="A85" s="57"/>
      <c r="B85" s="58"/>
      <c r="D85" s="58"/>
      <c r="E85" s="58"/>
      <c r="F85" s="58"/>
    </row>
    <row r="86" spans="1:6">
      <c r="A86" s="57"/>
      <c r="B86" s="58"/>
      <c r="D86" s="58"/>
      <c r="E86" s="58"/>
      <c r="F86" s="58"/>
    </row>
    <row r="87" spans="1:6">
      <c r="A87" s="57"/>
      <c r="B87" s="58"/>
      <c r="D87" s="58"/>
      <c r="E87" s="58"/>
      <c r="F87" s="58"/>
    </row>
    <row r="88" spans="1:6">
      <c r="A88" s="57"/>
      <c r="B88" s="58"/>
      <c r="D88" s="58"/>
      <c r="E88" s="58"/>
      <c r="F88" s="58"/>
    </row>
    <row r="89" spans="1:6">
      <c r="A89" s="57"/>
      <c r="B89" s="58"/>
      <c r="D89" s="58"/>
      <c r="E89" s="58"/>
      <c r="F89" s="58"/>
    </row>
    <row r="90" spans="1:6">
      <c r="A90" s="57"/>
      <c r="B90" s="58"/>
      <c r="D90" s="58"/>
      <c r="E90" s="58"/>
      <c r="F90" s="58"/>
    </row>
    <row r="91" spans="1:6">
      <c r="A91" s="57"/>
      <c r="B91" s="58"/>
      <c r="D91" s="58"/>
      <c r="E91" s="58"/>
      <c r="F91" s="58"/>
    </row>
    <row r="92" spans="1:6">
      <c r="A92" s="57"/>
      <c r="B92" s="58"/>
      <c r="D92" s="58"/>
      <c r="E92" s="58"/>
      <c r="F92" s="58"/>
    </row>
    <row r="93" spans="1:6">
      <c r="A93" s="57"/>
      <c r="B93" s="58"/>
      <c r="D93" s="58"/>
      <c r="E93" s="58"/>
      <c r="F93" s="58"/>
    </row>
    <row r="94" spans="1:6">
      <c r="A94" s="57"/>
      <c r="B94" s="58"/>
      <c r="D94" s="58"/>
      <c r="E94" s="58"/>
      <c r="F94" s="58"/>
    </row>
    <row r="95" spans="1:6">
      <c r="A95" s="57"/>
      <c r="B95" s="58"/>
      <c r="D95" s="58"/>
      <c r="E95" s="58"/>
      <c r="F95" s="58"/>
    </row>
    <row r="96" spans="1:6">
      <c r="A96" s="57"/>
      <c r="B96" s="58"/>
      <c r="D96" s="58"/>
      <c r="E96" s="58"/>
      <c r="F96" s="58"/>
    </row>
    <row r="97" spans="1:6">
      <c r="A97" s="57"/>
      <c r="B97" s="58"/>
      <c r="D97" s="58"/>
      <c r="E97" s="58"/>
      <c r="F97" s="58"/>
    </row>
    <row r="98" spans="1:6">
      <c r="A98" s="57"/>
      <c r="B98" s="58"/>
      <c r="D98" s="58"/>
      <c r="E98" s="58"/>
      <c r="F98" s="58"/>
    </row>
    <row r="99" spans="1:6">
      <c r="A99" s="57"/>
      <c r="B99" s="58"/>
      <c r="D99" s="58"/>
      <c r="E99" s="58"/>
      <c r="F99" s="58"/>
    </row>
    <row r="100" spans="1:6">
      <c r="A100" s="57"/>
      <c r="B100" s="58"/>
      <c r="D100" s="58"/>
      <c r="E100" s="58"/>
      <c r="F100" s="58"/>
    </row>
    <row r="101" spans="1:6">
      <c r="A101" s="57"/>
      <c r="B101" s="58"/>
      <c r="D101" s="58"/>
      <c r="E101" s="58"/>
      <c r="F101" s="58"/>
    </row>
    <row r="102" spans="1:6">
      <c r="A102" s="57"/>
      <c r="B102" s="58"/>
      <c r="D102" s="58"/>
      <c r="E102" s="58"/>
      <c r="F102" s="58"/>
    </row>
    <row r="103" spans="1:6">
      <c r="A103" s="57"/>
      <c r="B103" s="58"/>
      <c r="D103" s="58"/>
      <c r="E103" s="58"/>
      <c r="F103" s="58"/>
    </row>
    <row r="104" spans="1:6">
      <c r="A104" s="57"/>
      <c r="B104" s="58"/>
      <c r="D104" s="58"/>
      <c r="E104" s="58"/>
      <c r="F104" s="58"/>
    </row>
    <row r="105" spans="1:6">
      <c r="A105" s="57"/>
      <c r="B105" s="58"/>
      <c r="D105" s="58"/>
      <c r="E105" s="58"/>
      <c r="F105" s="58"/>
    </row>
    <row r="106" spans="1:6">
      <c r="A106" s="57"/>
      <c r="B106" s="58"/>
      <c r="D106" s="58"/>
      <c r="E106" s="58"/>
      <c r="F106" s="58"/>
    </row>
    <row r="107" spans="1:6">
      <c r="A107" s="57"/>
      <c r="B107" s="58"/>
      <c r="D107" s="58"/>
      <c r="E107" s="58"/>
      <c r="F107" s="58"/>
    </row>
    <row r="108" spans="1:6">
      <c r="A108" s="57"/>
      <c r="B108" s="58"/>
      <c r="D108" s="58"/>
      <c r="E108" s="58"/>
      <c r="F108" s="58"/>
    </row>
    <row r="109" spans="1:6">
      <c r="A109" s="57"/>
      <c r="B109" s="58"/>
      <c r="D109" s="58"/>
      <c r="E109" s="58"/>
      <c r="F109" s="58"/>
    </row>
    <row r="110" spans="1:6">
      <c r="A110" s="57"/>
      <c r="B110" s="58"/>
      <c r="D110" s="58"/>
      <c r="E110" s="58"/>
      <c r="F110" s="58"/>
    </row>
    <row r="111" spans="1:6">
      <c r="A111" s="57"/>
      <c r="B111" s="58"/>
      <c r="D111" s="58"/>
      <c r="E111" s="58"/>
      <c r="F111" s="58"/>
    </row>
    <row r="112" spans="1:6">
      <c r="A112" s="57"/>
      <c r="B112" s="58"/>
      <c r="D112" s="58"/>
      <c r="E112" s="58"/>
      <c r="F112" s="58"/>
    </row>
    <row r="113" spans="1:6">
      <c r="A113" s="57"/>
      <c r="B113" s="58"/>
      <c r="D113" s="58"/>
      <c r="E113" s="58"/>
      <c r="F113" s="58"/>
    </row>
    <row r="114" spans="1:6">
      <c r="A114" s="57"/>
      <c r="B114" s="58"/>
      <c r="D114" s="58"/>
      <c r="E114" s="58"/>
      <c r="F114" s="58"/>
    </row>
    <row r="115" spans="1:6">
      <c r="A115" s="57"/>
      <c r="B115" s="58"/>
      <c r="D115" s="58"/>
      <c r="E115" s="58"/>
      <c r="F115" s="58"/>
    </row>
    <row r="116" spans="1:6">
      <c r="A116" s="57"/>
      <c r="B116" s="58"/>
      <c r="D116" s="58"/>
      <c r="E116" s="58"/>
      <c r="F116" s="58"/>
    </row>
    <row r="117" spans="1:6">
      <c r="A117" s="57"/>
      <c r="B117" s="58"/>
      <c r="D117" s="58"/>
      <c r="E117" s="58"/>
      <c r="F117" s="58"/>
    </row>
    <row r="118" spans="1:6">
      <c r="A118" s="57"/>
      <c r="B118" s="58"/>
      <c r="D118" s="58"/>
      <c r="E118" s="58"/>
      <c r="F118" s="58"/>
    </row>
    <row r="119" spans="1:6">
      <c r="A119" s="57"/>
      <c r="B119" s="58"/>
      <c r="D119" s="58"/>
      <c r="E119" s="58"/>
      <c r="F119" s="58"/>
    </row>
    <row r="120" spans="1:6">
      <c r="A120" s="57"/>
      <c r="B120" s="58"/>
      <c r="D120" s="58"/>
      <c r="E120" s="58"/>
      <c r="F120" s="58"/>
    </row>
    <row r="121" spans="1:6">
      <c r="A121" s="57"/>
      <c r="B121" s="58"/>
      <c r="D121" s="58"/>
      <c r="E121" s="58"/>
      <c r="F121" s="58"/>
    </row>
    <row r="122" spans="1:6">
      <c r="A122" s="57"/>
      <c r="B122" s="58"/>
      <c r="D122" s="58"/>
      <c r="E122" s="58"/>
      <c r="F122" s="58"/>
    </row>
    <row r="123" spans="1:6">
      <c r="A123" s="57"/>
      <c r="B123" s="58"/>
      <c r="D123" s="58"/>
      <c r="E123" s="58"/>
      <c r="F123" s="58"/>
    </row>
    <row r="124" spans="1:6">
      <c r="A124" s="57"/>
      <c r="B124" s="58"/>
      <c r="D124" s="58"/>
      <c r="E124" s="58"/>
      <c r="F124" s="58"/>
    </row>
    <row r="125" spans="1:6">
      <c r="A125" s="57"/>
      <c r="B125" s="58"/>
      <c r="D125" s="58"/>
      <c r="E125" s="58"/>
      <c r="F125" s="58"/>
    </row>
    <row r="126" spans="1:6">
      <c r="A126" s="57"/>
      <c r="B126" s="58"/>
      <c r="D126" s="58"/>
      <c r="E126" s="58"/>
      <c r="F126" s="58"/>
    </row>
    <row r="127" spans="1:6">
      <c r="A127" s="57"/>
      <c r="B127" s="58"/>
      <c r="D127" s="58"/>
      <c r="E127" s="58"/>
      <c r="F127" s="58"/>
    </row>
    <row r="128" spans="1:6">
      <c r="A128" s="57"/>
      <c r="B128" s="58"/>
      <c r="D128" s="58"/>
      <c r="E128" s="58"/>
      <c r="F128" s="58"/>
    </row>
    <row r="129" spans="1:6">
      <c r="A129" s="57"/>
      <c r="B129" s="58"/>
      <c r="D129" s="58"/>
      <c r="E129" s="58"/>
      <c r="F129" s="58"/>
    </row>
    <row r="130" spans="1:6">
      <c r="A130" s="57"/>
      <c r="B130" s="58"/>
      <c r="D130" s="58"/>
      <c r="E130" s="58"/>
      <c r="F130" s="58"/>
    </row>
    <row r="131" spans="1:6">
      <c r="A131" s="57"/>
      <c r="B131" s="58"/>
      <c r="D131" s="58"/>
      <c r="E131" s="58"/>
      <c r="F131" s="58"/>
    </row>
    <row r="132" spans="1:6">
      <c r="A132" s="57"/>
      <c r="B132" s="58"/>
      <c r="D132" s="58"/>
      <c r="E132" s="58"/>
      <c r="F132" s="58"/>
    </row>
    <row r="133" spans="1:6">
      <c r="A133" s="57"/>
      <c r="B133" s="58"/>
      <c r="D133" s="58"/>
      <c r="E133" s="58"/>
      <c r="F133" s="58"/>
    </row>
    <row r="134" spans="1:6">
      <c r="A134" s="57"/>
      <c r="B134" s="58"/>
      <c r="D134" s="58"/>
      <c r="E134" s="58"/>
      <c r="F134" s="58"/>
    </row>
    <row r="135" spans="1:6">
      <c r="A135" s="57"/>
      <c r="B135" s="58"/>
      <c r="D135" s="58"/>
      <c r="E135" s="58"/>
      <c r="F135" s="58"/>
    </row>
    <row r="136" spans="1:6">
      <c r="A136" s="57"/>
      <c r="B136" s="58"/>
      <c r="D136" s="58"/>
      <c r="E136" s="58"/>
      <c r="F136" s="58"/>
    </row>
    <row r="137" spans="1:6">
      <c r="A137" s="57"/>
      <c r="B137" s="58"/>
      <c r="D137" s="58"/>
      <c r="E137" s="58"/>
      <c r="F137" s="58"/>
    </row>
    <row r="138" spans="1:6">
      <c r="A138" s="57"/>
      <c r="B138" s="58"/>
      <c r="D138" s="58"/>
      <c r="E138" s="58"/>
      <c r="F138" s="58"/>
    </row>
    <row r="139" spans="1:6">
      <c r="A139" s="57"/>
      <c r="B139" s="58"/>
      <c r="D139" s="58"/>
      <c r="E139" s="58"/>
      <c r="F139" s="58"/>
    </row>
    <row r="140" spans="1:6">
      <c r="A140" s="57"/>
      <c r="B140" s="58"/>
      <c r="D140" s="58"/>
      <c r="E140" s="58"/>
      <c r="F140" s="58"/>
    </row>
    <row r="141" spans="1:6">
      <c r="A141" s="57"/>
      <c r="B141" s="58"/>
      <c r="D141" s="58"/>
      <c r="E141" s="58"/>
      <c r="F141" s="58"/>
    </row>
    <row r="142" spans="1:6">
      <c r="A142" s="57"/>
      <c r="B142" s="58"/>
      <c r="D142" s="58"/>
      <c r="E142" s="58"/>
      <c r="F142" s="58"/>
    </row>
    <row r="143" spans="1:6">
      <c r="A143" s="57"/>
      <c r="B143" s="58"/>
      <c r="D143" s="58"/>
      <c r="E143" s="58"/>
      <c r="F143" s="58"/>
    </row>
    <row r="144" spans="1:6">
      <c r="A144" s="57"/>
      <c r="B144" s="58"/>
      <c r="D144" s="58"/>
      <c r="E144" s="58"/>
      <c r="F144" s="58"/>
    </row>
    <row r="145" spans="1:6">
      <c r="A145" s="57"/>
      <c r="B145" s="58"/>
      <c r="D145" s="58"/>
      <c r="E145" s="58"/>
      <c r="F145" s="58"/>
    </row>
    <row r="146" spans="1:6">
      <c r="A146" s="57"/>
      <c r="B146" s="58"/>
      <c r="D146" s="58"/>
      <c r="E146" s="58"/>
      <c r="F146" s="58"/>
    </row>
    <row r="147" spans="1:6">
      <c r="A147" s="57"/>
      <c r="B147" s="58"/>
      <c r="D147" s="58"/>
      <c r="E147" s="58"/>
      <c r="F147" s="58"/>
    </row>
    <row r="148" spans="1:6">
      <c r="A148" s="57"/>
      <c r="B148" s="58"/>
      <c r="D148" s="58"/>
      <c r="E148" s="58"/>
      <c r="F148" s="58"/>
    </row>
    <row r="149" spans="1:6">
      <c r="A149" s="57"/>
      <c r="B149" s="58"/>
      <c r="D149" s="58"/>
      <c r="E149" s="58"/>
      <c r="F149" s="58"/>
    </row>
    <row r="150" spans="1:6">
      <c r="A150" s="57"/>
      <c r="B150" s="58"/>
      <c r="D150" s="58"/>
      <c r="E150" s="58"/>
      <c r="F150" s="58"/>
    </row>
    <row r="151" spans="1:6">
      <c r="A151" s="57"/>
      <c r="B151" s="58"/>
      <c r="D151" s="58"/>
      <c r="E151" s="58"/>
      <c r="F151" s="58"/>
    </row>
    <row r="152" spans="1:6">
      <c r="A152" s="57"/>
      <c r="B152" s="58"/>
      <c r="D152" s="58"/>
      <c r="E152" s="58"/>
      <c r="F152" s="58"/>
    </row>
    <row r="153" spans="1:6">
      <c r="A153" s="57"/>
      <c r="B153" s="58"/>
      <c r="D153" s="58"/>
      <c r="E153" s="58"/>
      <c r="F153" s="58"/>
    </row>
    <row r="154" spans="1:6">
      <c r="A154" s="57"/>
      <c r="B154" s="58"/>
      <c r="D154" s="58"/>
      <c r="E154" s="58"/>
      <c r="F154" s="58"/>
    </row>
    <row r="155" spans="1:6">
      <c r="A155" s="57"/>
      <c r="B155" s="58"/>
      <c r="D155" s="58"/>
      <c r="E155" s="58"/>
      <c r="F155" s="58"/>
    </row>
    <row r="156" spans="1:6">
      <c r="A156" s="57"/>
      <c r="B156" s="58"/>
      <c r="D156" s="58"/>
      <c r="E156" s="58"/>
      <c r="F156" s="58"/>
    </row>
    <row r="157" spans="1:6">
      <c r="A157" s="57"/>
      <c r="B157" s="58"/>
      <c r="D157" s="58"/>
      <c r="E157" s="58"/>
      <c r="F157" s="58"/>
    </row>
    <row r="158" spans="1:6">
      <c r="A158" s="57"/>
      <c r="B158" s="58"/>
      <c r="D158" s="58"/>
      <c r="E158" s="58"/>
      <c r="F158" s="58"/>
    </row>
    <row r="159" spans="1:6">
      <c r="A159" s="57"/>
      <c r="B159" s="58"/>
      <c r="D159" s="58"/>
      <c r="E159" s="58"/>
      <c r="F159" s="58"/>
    </row>
    <row r="160" spans="1:6">
      <c r="A160" s="57"/>
      <c r="B160" s="58"/>
      <c r="D160" s="58"/>
      <c r="E160" s="58"/>
      <c r="F160" s="58"/>
    </row>
    <row r="161" spans="1:6">
      <c r="A161" s="57"/>
      <c r="B161" s="58"/>
      <c r="D161" s="58"/>
      <c r="E161" s="58"/>
      <c r="F161" s="58"/>
    </row>
    <row r="162" spans="1:6">
      <c r="A162" s="57"/>
      <c r="B162" s="58"/>
      <c r="D162" s="58"/>
      <c r="E162" s="58"/>
      <c r="F162" s="58"/>
    </row>
    <row r="163" spans="1:6">
      <c r="A163" s="57"/>
      <c r="B163" s="58"/>
      <c r="D163" s="58"/>
      <c r="E163" s="58"/>
      <c r="F163" s="58"/>
    </row>
    <row r="164" spans="1:6">
      <c r="A164" s="57"/>
      <c r="B164" s="58"/>
      <c r="D164" s="58"/>
      <c r="E164" s="58"/>
      <c r="F164" s="58"/>
    </row>
    <row r="165" spans="1:6">
      <c r="A165" s="57"/>
      <c r="B165" s="58"/>
      <c r="D165" s="58"/>
      <c r="E165" s="58"/>
      <c r="F165" s="58"/>
    </row>
    <row r="166" spans="1:6">
      <c r="A166" s="57"/>
      <c r="B166" s="58"/>
      <c r="D166" s="58"/>
      <c r="E166" s="58"/>
      <c r="F166" s="58"/>
    </row>
    <row r="167" spans="1:6">
      <c r="A167" s="57"/>
      <c r="B167" s="58"/>
      <c r="D167" s="58"/>
      <c r="E167" s="58"/>
      <c r="F167" s="58"/>
    </row>
    <row r="168" spans="1:6">
      <c r="A168" s="57"/>
      <c r="B168" s="58"/>
      <c r="D168" s="58"/>
      <c r="E168" s="58"/>
      <c r="F168" s="58"/>
    </row>
    <row r="169" spans="1:6">
      <c r="A169" s="57"/>
      <c r="B169" s="58"/>
      <c r="D169" s="58"/>
      <c r="E169" s="58"/>
      <c r="F169" s="58"/>
    </row>
    <row r="170" spans="1:6">
      <c r="A170" s="57"/>
      <c r="B170" s="58"/>
      <c r="D170" s="58"/>
      <c r="E170" s="58"/>
      <c r="F170" s="58"/>
    </row>
    <row r="171" spans="1:6">
      <c r="A171" s="57"/>
      <c r="B171" s="58"/>
      <c r="D171" s="58"/>
      <c r="E171" s="58"/>
      <c r="F171" s="58"/>
    </row>
    <row r="172" spans="1:6">
      <c r="A172" s="57"/>
      <c r="B172" s="58"/>
      <c r="D172" s="58"/>
      <c r="E172" s="58"/>
      <c r="F172" s="58"/>
    </row>
    <row r="173" spans="1:6">
      <c r="A173" s="57"/>
      <c r="B173" s="58"/>
      <c r="D173" s="58"/>
      <c r="E173" s="58"/>
      <c r="F173" s="58"/>
    </row>
    <row r="174" spans="1:6">
      <c r="A174" s="57"/>
      <c r="B174" s="58"/>
      <c r="D174" s="58"/>
      <c r="E174" s="58"/>
      <c r="F174" s="58"/>
    </row>
    <row r="175" spans="1:6">
      <c r="A175" s="57"/>
      <c r="B175" s="58"/>
      <c r="D175" s="58"/>
      <c r="E175" s="58"/>
      <c r="F175" s="58"/>
    </row>
    <row r="176" spans="1:6">
      <c r="A176" s="57"/>
      <c r="B176" s="58"/>
      <c r="D176" s="58"/>
      <c r="E176" s="58"/>
      <c r="F176" s="58"/>
    </row>
    <row r="177" spans="1:6">
      <c r="A177" s="57"/>
      <c r="B177" s="58"/>
      <c r="D177" s="58"/>
      <c r="E177" s="58"/>
      <c r="F177" s="58"/>
    </row>
    <row r="178" spans="1:6">
      <c r="A178" s="57"/>
      <c r="B178" s="58"/>
      <c r="D178" s="58"/>
      <c r="E178" s="58"/>
      <c r="F178" s="58"/>
    </row>
    <row r="179" spans="1:6">
      <c r="A179" s="57"/>
      <c r="B179" s="58"/>
      <c r="D179" s="58"/>
      <c r="E179" s="58"/>
      <c r="F179" s="58"/>
    </row>
    <row r="180" spans="1:6">
      <c r="A180" s="57"/>
      <c r="B180" s="58"/>
      <c r="D180" s="58"/>
      <c r="E180" s="58"/>
      <c r="F180" s="58"/>
    </row>
    <row r="181" spans="1:6">
      <c r="A181" s="57"/>
      <c r="B181" s="58"/>
      <c r="D181" s="58"/>
      <c r="E181" s="58"/>
      <c r="F181" s="58"/>
    </row>
    <row r="182" spans="1:6">
      <c r="A182" s="57"/>
      <c r="B182" s="58"/>
      <c r="D182" s="58"/>
      <c r="E182" s="58"/>
      <c r="F182" s="58"/>
    </row>
    <row r="183" spans="1:6">
      <c r="A183" s="57"/>
      <c r="B183" s="58"/>
      <c r="D183" s="58"/>
      <c r="E183" s="58"/>
      <c r="F183" s="58"/>
    </row>
    <row r="184" spans="1:6">
      <c r="A184" s="57"/>
      <c r="B184" s="58"/>
      <c r="D184" s="58"/>
      <c r="E184" s="58"/>
      <c r="F184" s="58"/>
    </row>
    <row r="185" spans="1:6">
      <c r="A185" s="57"/>
      <c r="B185" s="58"/>
      <c r="D185" s="58"/>
      <c r="E185" s="58"/>
      <c r="F185" s="58"/>
    </row>
    <row r="186" spans="1:6">
      <c r="A186" s="57"/>
      <c r="B186" s="58"/>
      <c r="D186" s="58"/>
      <c r="E186" s="58"/>
      <c r="F186" s="58"/>
    </row>
    <row r="187" spans="1:6">
      <c r="A187" s="57"/>
      <c r="B187" s="58"/>
      <c r="D187" s="58"/>
      <c r="E187" s="58"/>
      <c r="F187" s="58"/>
    </row>
    <row r="188" spans="1:6">
      <c r="A188" s="57"/>
      <c r="B188" s="58"/>
      <c r="D188" s="58"/>
      <c r="E188" s="58"/>
      <c r="F188" s="58"/>
    </row>
    <row r="189" spans="1:6">
      <c r="A189" s="57"/>
      <c r="B189" s="58"/>
      <c r="D189" s="58"/>
      <c r="E189" s="58"/>
      <c r="F189" s="58"/>
    </row>
    <row r="190" spans="1:6">
      <c r="A190" s="57"/>
      <c r="B190" s="58"/>
      <c r="D190" s="58"/>
      <c r="E190" s="58"/>
      <c r="F190" s="58"/>
    </row>
    <row r="191" spans="1:6">
      <c r="A191" s="57"/>
      <c r="B191" s="58"/>
      <c r="D191" s="58"/>
      <c r="E191" s="58"/>
      <c r="F191" s="58"/>
    </row>
    <row r="192" spans="1:6">
      <c r="A192" s="57"/>
      <c r="B192" s="58"/>
      <c r="D192" s="58"/>
      <c r="E192" s="58"/>
      <c r="F192" s="58"/>
    </row>
    <row r="193" spans="1:6">
      <c r="A193" s="57"/>
      <c r="B193" s="58"/>
      <c r="D193" s="58"/>
      <c r="E193" s="58"/>
      <c r="F193" s="58"/>
    </row>
    <row r="194" spans="1:6">
      <c r="A194" s="57"/>
      <c r="B194" s="58"/>
      <c r="D194" s="58"/>
      <c r="E194" s="58"/>
      <c r="F194" s="58"/>
    </row>
    <row r="195" spans="1:6">
      <c r="A195" s="57"/>
      <c r="B195" s="58"/>
      <c r="D195" s="58"/>
      <c r="E195" s="58"/>
      <c r="F195" s="58"/>
    </row>
    <row r="196" spans="1:6">
      <c r="A196" s="57"/>
      <c r="B196" s="58"/>
      <c r="D196" s="58"/>
      <c r="E196" s="58"/>
      <c r="F196" s="58"/>
    </row>
    <row r="197" spans="1:6">
      <c r="A197" s="57"/>
      <c r="B197" s="58"/>
      <c r="D197" s="58"/>
      <c r="E197" s="58"/>
      <c r="F197" s="58"/>
    </row>
    <row r="198" spans="1:6">
      <c r="A198" s="57"/>
      <c r="B198" s="58"/>
      <c r="D198" s="58"/>
      <c r="E198" s="58"/>
      <c r="F198" s="58"/>
    </row>
    <row r="199" spans="1:6">
      <c r="A199" s="57"/>
      <c r="B199" s="58"/>
      <c r="D199" s="58"/>
      <c r="E199" s="58"/>
      <c r="F199" s="58"/>
    </row>
    <row r="200" spans="1:6">
      <c r="A200" s="57"/>
      <c r="B200" s="58"/>
      <c r="D200" s="58"/>
      <c r="E200" s="58"/>
      <c r="F200" s="58"/>
    </row>
    <row r="201" spans="1:6">
      <c r="A201" s="57"/>
      <c r="B201" s="58"/>
      <c r="D201" s="58"/>
      <c r="E201" s="58"/>
      <c r="F201" s="58"/>
    </row>
    <row r="202" spans="1:6">
      <c r="A202" s="57"/>
      <c r="B202" s="58"/>
      <c r="D202" s="58"/>
      <c r="E202" s="58"/>
      <c r="F202" s="58"/>
    </row>
    <row r="203" spans="1:6">
      <c r="A203" s="57"/>
      <c r="B203" s="58"/>
      <c r="D203" s="58"/>
      <c r="E203" s="58"/>
      <c r="F203" s="58"/>
    </row>
    <row r="204" spans="1:6">
      <c r="A204" s="57"/>
      <c r="B204" s="58"/>
      <c r="D204" s="58"/>
      <c r="E204" s="58"/>
      <c r="F204" s="58"/>
    </row>
    <row r="205" spans="1:6">
      <c r="A205" s="57"/>
      <c r="B205" s="58"/>
      <c r="D205" s="58"/>
      <c r="E205" s="58"/>
      <c r="F205" s="58"/>
    </row>
    <row r="206" spans="1:6">
      <c r="A206" s="57"/>
      <c r="B206" s="58"/>
      <c r="D206" s="58"/>
      <c r="E206" s="58"/>
      <c r="F206" s="58"/>
    </row>
    <row r="207" spans="1:6">
      <c r="A207" s="57"/>
      <c r="B207" s="58"/>
      <c r="D207" s="58"/>
      <c r="E207" s="58"/>
      <c r="F207" s="58"/>
    </row>
    <row r="208" spans="1:6">
      <c r="A208" s="57"/>
      <c r="B208" s="58"/>
      <c r="D208" s="58"/>
      <c r="E208" s="58"/>
      <c r="F208" s="58"/>
    </row>
    <row r="209" spans="1:6">
      <c r="A209" s="57"/>
      <c r="B209" s="58"/>
      <c r="D209" s="58"/>
      <c r="E209" s="58"/>
      <c r="F209" s="58"/>
    </row>
    <row r="210" spans="1:6">
      <c r="A210" s="57"/>
      <c r="B210" s="58"/>
      <c r="D210" s="58"/>
      <c r="E210" s="58"/>
      <c r="F210" s="58"/>
    </row>
    <row r="211" spans="1:6">
      <c r="A211" s="57"/>
      <c r="B211" s="58"/>
      <c r="D211" s="58"/>
      <c r="E211" s="58"/>
      <c r="F211" s="58"/>
    </row>
    <row r="212" spans="1:6">
      <c r="A212" s="57"/>
      <c r="B212" s="58"/>
      <c r="D212" s="58"/>
      <c r="E212" s="58"/>
      <c r="F212" s="58"/>
    </row>
    <row r="213" spans="1:6">
      <c r="A213" s="57"/>
      <c r="B213" s="58"/>
      <c r="D213" s="58"/>
      <c r="E213" s="58"/>
      <c r="F213" s="58"/>
    </row>
    <row r="214" spans="1:6">
      <c r="A214" s="57"/>
      <c r="B214" s="58"/>
      <c r="D214" s="58"/>
      <c r="E214" s="58"/>
      <c r="F214" s="58"/>
    </row>
    <row r="215" spans="1:6">
      <c r="A215" s="57"/>
      <c r="B215" s="58"/>
      <c r="D215" s="58"/>
      <c r="E215" s="58"/>
      <c r="F215" s="58"/>
    </row>
    <row r="216" spans="1:6">
      <c r="A216" s="57"/>
      <c r="B216" s="58"/>
      <c r="D216" s="58"/>
      <c r="E216" s="58"/>
      <c r="F216" s="58"/>
    </row>
    <row r="217" spans="1:6">
      <c r="A217" s="57"/>
      <c r="B217" s="58"/>
      <c r="D217" s="58"/>
      <c r="E217" s="58"/>
      <c r="F217" s="58"/>
    </row>
    <row r="218" spans="1:6">
      <c r="A218" s="57"/>
      <c r="B218" s="58"/>
      <c r="D218" s="58"/>
      <c r="E218" s="58"/>
      <c r="F218" s="58"/>
    </row>
    <row r="219" spans="1:6">
      <c r="A219" s="57"/>
      <c r="B219" s="58"/>
      <c r="D219" s="58"/>
      <c r="E219" s="58"/>
      <c r="F219" s="58"/>
    </row>
    <row r="220" spans="1:6">
      <c r="A220" s="57"/>
      <c r="B220" s="58"/>
      <c r="D220" s="58"/>
      <c r="E220" s="58"/>
      <c r="F220" s="58"/>
    </row>
    <row r="221" spans="1:6">
      <c r="A221" s="57"/>
      <c r="B221" s="58"/>
      <c r="D221" s="58"/>
      <c r="E221" s="58"/>
      <c r="F221" s="58"/>
    </row>
    <row r="222" spans="1:6">
      <c r="A222" s="57"/>
      <c r="B222" s="58"/>
      <c r="D222" s="58"/>
      <c r="E222" s="58"/>
      <c r="F222" s="58"/>
    </row>
    <row r="223" spans="1:6">
      <c r="A223" s="57"/>
      <c r="B223" s="58"/>
      <c r="D223" s="58"/>
      <c r="E223" s="58"/>
      <c r="F223" s="58"/>
    </row>
    <row r="224" spans="1:6">
      <c r="A224" s="57"/>
      <c r="B224" s="58"/>
      <c r="D224" s="58"/>
      <c r="E224" s="58"/>
      <c r="F224" s="58"/>
    </row>
    <row r="225" spans="1:6">
      <c r="A225" s="57"/>
      <c r="B225" s="58"/>
      <c r="D225" s="58"/>
      <c r="E225" s="58"/>
      <c r="F225" s="58"/>
    </row>
    <row r="226" spans="1:6">
      <c r="A226" s="57"/>
      <c r="B226" s="58"/>
      <c r="D226" s="58"/>
      <c r="E226" s="58"/>
      <c r="F226" s="58"/>
    </row>
    <row r="227" spans="1:6">
      <c r="A227" s="57"/>
      <c r="B227" s="58"/>
      <c r="D227" s="58"/>
      <c r="E227" s="58"/>
      <c r="F227" s="58"/>
    </row>
    <row r="228" spans="1:6">
      <c r="A228" s="57"/>
      <c r="B228" s="58"/>
      <c r="D228" s="58"/>
      <c r="E228" s="58"/>
      <c r="F228" s="58"/>
    </row>
    <row r="229" spans="1:6">
      <c r="A229" s="57"/>
      <c r="B229" s="58"/>
      <c r="D229" s="58"/>
      <c r="E229" s="58"/>
      <c r="F229" s="58"/>
    </row>
    <row r="230" spans="1:6">
      <c r="A230" s="57"/>
      <c r="B230" s="58"/>
      <c r="D230" s="58"/>
      <c r="E230" s="58"/>
      <c r="F230" s="58"/>
    </row>
    <row r="231" spans="1:6">
      <c r="A231" s="57"/>
      <c r="B231" s="58"/>
      <c r="D231" s="58"/>
      <c r="E231" s="58"/>
      <c r="F231" s="58"/>
    </row>
    <row r="232" spans="1:6">
      <c r="A232" s="57"/>
      <c r="B232" s="58"/>
      <c r="D232" s="58"/>
      <c r="E232" s="58"/>
      <c r="F232" s="58"/>
    </row>
    <row r="233" spans="1:6">
      <c r="A233" s="57"/>
      <c r="B233" s="58"/>
      <c r="D233" s="58"/>
      <c r="E233" s="58"/>
      <c r="F233" s="58"/>
    </row>
    <row r="234" spans="1:6">
      <c r="A234" s="57"/>
      <c r="B234" s="58"/>
      <c r="D234" s="58"/>
      <c r="E234" s="58"/>
      <c r="F234" s="58"/>
    </row>
    <row r="235" spans="1:6">
      <c r="A235" s="57"/>
      <c r="B235" s="58"/>
      <c r="D235" s="58"/>
      <c r="E235" s="58"/>
      <c r="F235" s="58"/>
    </row>
    <row r="236" spans="1:6">
      <c r="A236" s="57"/>
      <c r="B236" s="58"/>
      <c r="D236" s="58"/>
      <c r="E236" s="58"/>
      <c r="F236" s="58"/>
    </row>
    <row r="237" spans="1:6">
      <c r="A237" s="57"/>
      <c r="B237" s="58"/>
      <c r="D237" s="58"/>
      <c r="E237" s="58"/>
      <c r="F237" s="58"/>
    </row>
    <row r="238" spans="1:6">
      <c r="A238" s="57"/>
      <c r="B238" s="58"/>
      <c r="D238" s="58"/>
      <c r="E238" s="58"/>
      <c r="F238" s="58"/>
    </row>
    <row r="239" spans="1:6">
      <c r="A239" s="57"/>
      <c r="B239" s="58"/>
      <c r="D239" s="58"/>
      <c r="E239" s="58"/>
      <c r="F239" s="58"/>
    </row>
    <row r="240" spans="1:6">
      <c r="A240" s="57"/>
      <c r="B240" s="58"/>
      <c r="D240" s="58"/>
      <c r="E240" s="58"/>
      <c r="F240" s="58"/>
    </row>
    <row r="241" spans="1:6">
      <c r="A241" s="57"/>
      <c r="B241" s="58"/>
      <c r="D241" s="58"/>
      <c r="E241" s="58"/>
      <c r="F241" s="58"/>
    </row>
    <row r="242" spans="1:6">
      <c r="A242" s="57"/>
      <c r="B242" s="58"/>
      <c r="D242" s="58"/>
      <c r="E242" s="58"/>
      <c r="F242" s="58"/>
    </row>
    <row r="243" spans="1:6">
      <c r="A243" s="57"/>
      <c r="B243" s="58"/>
      <c r="D243" s="58"/>
      <c r="E243" s="58"/>
      <c r="F243" s="58"/>
    </row>
    <row r="244" spans="1:6">
      <c r="A244" s="57"/>
      <c r="B244" s="58"/>
      <c r="D244" s="58"/>
      <c r="E244" s="58"/>
      <c r="F244" s="58"/>
    </row>
    <row r="245" spans="1:6">
      <c r="A245" s="57"/>
      <c r="B245" s="58"/>
      <c r="D245" s="58"/>
      <c r="E245" s="58"/>
      <c r="F245" s="58"/>
    </row>
    <row r="246" spans="1:6">
      <c r="A246" s="57"/>
      <c r="B246" s="58"/>
      <c r="D246" s="58"/>
      <c r="E246" s="58"/>
      <c r="F246" s="58"/>
    </row>
    <row r="247" spans="1:6">
      <c r="A247" s="57"/>
      <c r="B247" s="58"/>
      <c r="D247" s="58"/>
      <c r="E247" s="58"/>
      <c r="F247" s="58"/>
    </row>
    <row r="248" spans="1:6">
      <c r="A248" s="57"/>
      <c r="B248" s="58"/>
      <c r="D248" s="58"/>
      <c r="E248" s="58"/>
      <c r="F248" s="58"/>
    </row>
    <row r="249" spans="1:6">
      <c r="A249" s="57"/>
      <c r="B249" s="58"/>
      <c r="D249" s="58"/>
      <c r="E249" s="58"/>
      <c r="F249" s="58"/>
    </row>
    <row r="250" spans="1:6">
      <c r="A250" s="57"/>
      <c r="B250" s="58"/>
      <c r="D250" s="58"/>
      <c r="E250" s="58"/>
      <c r="F250" s="58"/>
    </row>
    <row r="251" spans="1:6">
      <c r="A251" s="57"/>
      <c r="B251" s="58"/>
      <c r="D251" s="58"/>
      <c r="E251" s="58"/>
      <c r="F251" s="58"/>
    </row>
    <row r="252" spans="1:6">
      <c r="A252" s="57"/>
      <c r="B252" s="58"/>
      <c r="D252" s="58"/>
      <c r="E252" s="58"/>
      <c r="F252" s="58"/>
    </row>
    <row r="253" spans="1:6">
      <c r="A253" s="57"/>
      <c r="B253" s="58"/>
      <c r="D253" s="58"/>
      <c r="E253" s="58"/>
      <c r="F253" s="58"/>
    </row>
    <row r="254" spans="1:6">
      <c r="A254" s="57"/>
      <c r="B254" s="58"/>
      <c r="D254" s="58"/>
      <c r="E254" s="58"/>
      <c r="F254" s="58"/>
    </row>
    <row r="255" spans="1:6">
      <c r="A255" s="57"/>
      <c r="B255" s="58"/>
      <c r="D255" s="58"/>
      <c r="E255" s="58"/>
      <c r="F255" s="58"/>
    </row>
    <row r="256" spans="1:6">
      <c r="A256" s="57"/>
      <c r="B256" s="58"/>
      <c r="D256" s="58"/>
      <c r="E256" s="58"/>
      <c r="F256" s="58"/>
    </row>
    <row r="257" spans="1:6">
      <c r="A257" s="57"/>
      <c r="B257" s="58"/>
      <c r="D257" s="58"/>
      <c r="E257" s="58"/>
      <c r="F257" s="58"/>
    </row>
    <row r="258" spans="1:6">
      <c r="A258" s="52"/>
      <c r="B258" s="53"/>
      <c r="C258" s="53"/>
      <c r="D258" s="53"/>
      <c r="E258" s="53"/>
      <c r="F258" s="53"/>
    </row>
    <row r="259" spans="1:6">
      <c r="A259" s="52"/>
      <c r="B259" s="53"/>
      <c r="C259" s="53"/>
      <c r="D259" s="53"/>
      <c r="E259" s="53"/>
      <c r="F259" s="53"/>
    </row>
    <row r="260" spans="1:6" s="55" customFormat="1">
      <c r="A260" s="52"/>
      <c r="B260" s="59" t="s">
        <v>33</v>
      </c>
      <c r="C260" s="53" t="s">
        <v>8</v>
      </c>
      <c r="D260" s="59">
        <v>24</v>
      </c>
      <c r="E260" s="59"/>
      <c r="F260" s="59"/>
    </row>
    <row r="261" spans="1:6">
      <c r="A261" s="57"/>
      <c r="B261" s="58"/>
      <c r="D261" s="58"/>
      <c r="E261" s="58"/>
      <c r="F261" s="58"/>
    </row>
    <row r="262" spans="1:6">
      <c r="A262" s="57"/>
      <c r="B262" s="58"/>
      <c r="D262" s="58"/>
      <c r="E262" s="58"/>
      <c r="F262" s="58"/>
    </row>
    <row r="263" spans="1:6">
      <c r="A263" s="57"/>
      <c r="B263" s="58" t="s">
        <v>34</v>
      </c>
      <c r="C263" s="58" t="s">
        <v>8</v>
      </c>
      <c r="D263" s="58">
        <v>24</v>
      </c>
      <c r="E263" s="58"/>
      <c r="F263" s="58"/>
    </row>
    <row r="264" spans="1:6">
      <c r="A264" s="57"/>
      <c r="B264" s="58"/>
      <c r="D264" s="58"/>
      <c r="E264" s="58"/>
      <c r="F264" s="58"/>
    </row>
    <row r="265" spans="1:6">
      <c r="A265" s="57"/>
      <c r="B265" s="58"/>
      <c r="D265" s="58"/>
      <c r="E265" s="58"/>
      <c r="F265" s="58"/>
    </row>
    <row r="266" spans="1:6">
      <c r="A266" s="52"/>
      <c r="B266" s="53"/>
      <c r="C266" s="53"/>
      <c r="D266" s="53"/>
      <c r="E266" s="53"/>
      <c r="F266" s="53"/>
    </row>
    <row r="267" spans="1:6">
      <c r="A267" s="52"/>
      <c r="B267" s="53"/>
      <c r="C267" s="53"/>
      <c r="D267" s="53"/>
      <c r="E267" s="53"/>
      <c r="F267" s="53"/>
    </row>
    <row r="268" spans="1:6">
      <c r="A268" s="57"/>
      <c r="B268" s="53"/>
      <c r="C268" s="53"/>
      <c r="D268" s="53"/>
      <c r="E268" s="53"/>
      <c r="F268" s="53"/>
    </row>
    <row r="269" spans="1:6">
      <c r="A269" s="57"/>
      <c r="B269" s="58"/>
      <c r="D269" s="58"/>
      <c r="E269" s="58"/>
      <c r="F269" s="58"/>
    </row>
    <row r="270" spans="1:6">
      <c r="A270" s="57"/>
      <c r="B270" s="58"/>
      <c r="D270" s="58"/>
      <c r="E270" s="58"/>
      <c r="F270" s="58"/>
    </row>
    <row r="271" spans="1:6">
      <c r="A271" s="57"/>
      <c r="B271" s="58"/>
      <c r="D271" s="58"/>
      <c r="E271" s="58"/>
      <c r="F271" s="58"/>
    </row>
    <row r="272" spans="1:6">
      <c r="A272" s="57"/>
      <c r="B272" s="58"/>
      <c r="D272" s="58"/>
      <c r="E272" s="58"/>
      <c r="F272" s="58"/>
    </row>
    <row r="273" spans="1:6">
      <c r="A273" s="57"/>
      <c r="B273" s="58"/>
      <c r="D273" s="58"/>
      <c r="E273" s="58"/>
      <c r="F273" s="58"/>
    </row>
    <row r="274" spans="1:6">
      <c r="A274" s="57"/>
      <c r="B274" s="58"/>
      <c r="D274" s="58"/>
      <c r="E274" s="58"/>
      <c r="F274" s="58"/>
    </row>
    <row r="275" spans="1:6">
      <c r="A275" s="57"/>
      <c r="B275" s="58"/>
      <c r="D275" s="58"/>
      <c r="E275" s="58"/>
      <c r="F275" s="58"/>
    </row>
    <row r="276" spans="1:6">
      <c r="A276" s="57"/>
      <c r="B276" s="58"/>
      <c r="D276" s="58"/>
      <c r="E276" s="58"/>
      <c r="F276" s="58"/>
    </row>
    <row r="277" spans="1:6">
      <c r="A277" s="57"/>
      <c r="B277" s="58"/>
      <c r="D277" s="58"/>
      <c r="E277" s="58"/>
      <c r="F277" s="58"/>
    </row>
    <row r="278" spans="1:6">
      <c r="A278" s="57"/>
      <c r="B278" s="58"/>
      <c r="D278" s="58"/>
      <c r="E278" s="58"/>
      <c r="F278" s="58"/>
    </row>
    <row r="279" spans="1:6">
      <c r="A279" s="57"/>
      <c r="B279" s="58"/>
      <c r="D279" s="58"/>
      <c r="E279" s="58"/>
      <c r="F279" s="58"/>
    </row>
    <row r="280" spans="1:6">
      <c r="A280" s="57"/>
      <c r="B280" s="58"/>
      <c r="D280" s="58"/>
      <c r="E280" s="58"/>
      <c r="F280" s="58"/>
    </row>
    <row r="281" spans="1:6">
      <c r="A281" s="57"/>
      <c r="B281" s="58"/>
      <c r="D281" s="58"/>
      <c r="E281" s="58"/>
      <c r="F281" s="58"/>
    </row>
    <row r="282" spans="1:6">
      <c r="A282" s="57"/>
      <c r="B282" s="58"/>
      <c r="D282" s="58"/>
      <c r="E282" s="58"/>
      <c r="F282" s="58"/>
    </row>
    <row r="283" spans="1:6">
      <c r="A283" s="57"/>
      <c r="B283" s="58"/>
      <c r="D283" s="58"/>
      <c r="E283" s="58"/>
      <c r="F283" s="58"/>
    </row>
    <row r="284" spans="1:6">
      <c r="A284" s="57"/>
      <c r="B284" s="58"/>
      <c r="D284" s="58"/>
      <c r="E284" s="58"/>
      <c r="F284" s="58"/>
    </row>
    <row r="285" spans="1:6">
      <c r="A285" s="57"/>
      <c r="B285" s="58"/>
      <c r="D285" s="58"/>
      <c r="E285" s="58"/>
      <c r="F285" s="58"/>
    </row>
    <row r="286" spans="1:6">
      <c r="A286" s="57"/>
      <c r="B286" s="58"/>
      <c r="D286" s="58"/>
      <c r="E286" s="58"/>
      <c r="F286" s="58"/>
    </row>
    <row r="287" spans="1:6">
      <c r="A287" s="57"/>
      <c r="B287" s="58"/>
      <c r="D287" s="58"/>
      <c r="E287" s="58"/>
      <c r="F287" s="58"/>
    </row>
    <row r="288" spans="1:6">
      <c r="A288" s="57"/>
      <c r="B288" s="58"/>
      <c r="D288" s="58"/>
      <c r="E288" s="58"/>
      <c r="F288" s="58"/>
    </row>
    <row r="289" spans="1:6">
      <c r="A289" s="57"/>
      <c r="B289" s="58"/>
      <c r="D289" s="58"/>
      <c r="E289" s="58"/>
      <c r="F289" s="58"/>
    </row>
    <row r="290" spans="1:6">
      <c r="A290" s="57"/>
      <c r="B290" s="58"/>
      <c r="D290" s="58"/>
      <c r="E290" s="58"/>
      <c r="F290" s="58"/>
    </row>
    <row r="291" spans="1:6">
      <c r="A291" s="57"/>
      <c r="B291" s="58"/>
      <c r="D291" s="58"/>
      <c r="E291" s="58"/>
      <c r="F291" s="58"/>
    </row>
    <row r="292" spans="1:6">
      <c r="A292" s="57"/>
      <c r="B292" s="58"/>
      <c r="D292" s="58"/>
      <c r="E292" s="58"/>
      <c r="F292" s="58"/>
    </row>
    <row r="293" spans="1:6">
      <c r="A293" s="57"/>
      <c r="B293" s="58"/>
      <c r="D293" s="58"/>
      <c r="E293" s="58"/>
      <c r="F293" s="58"/>
    </row>
    <row r="294" spans="1:6">
      <c r="A294" s="57"/>
      <c r="B294" s="58"/>
      <c r="D294" s="58"/>
      <c r="E294" s="58"/>
      <c r="F294" s="58"/>
    </row>
    <row r="295" spans="1:6">
      <c r="A295" s="57"/>
      <c r="B295" s="58"/>
      <c r="D295" s="58"/>
      <c r="E295" s="58"/>
      <c r="F295" s="58"/>
    </row>
    <row r="296" spans="1:6">
      <c r="A296" s="57"/>
      <c r="B296" s="58"/>
      <c r="D296" s="58"/>
      <c r="E296" s="58"/>
      <c r="F296" s="58"/>
    </row>
    <row r="297" spans="1:6">
      <c r="A297" s="57"/>
      <c r="B297" s="58"/>
      <c r="D297" s="58"/>
      <c r="E297" s="58"/>
      <c r="F297" s="58"/>
    </row>
    <row r="298" spans="1:6">
      <c r="A298" s="57"/>
      <c r="B298" s="58"/>
      <c r="D298" s="58"/>
      <c r="E298" s="58"/>
      <c r="F298" s="58"/>
    </row>
    <row r="299" spans="1:6">
      <c r="A299" s="57"/>
      <c r="B299" s="58"/>
      <c r="D299" s="58"/>
      <c r="E299" s="58"/>
      <c r="F299" s="58"/>
    </row>
    <row r="300" spans="1:6">
      <c r="A300" s="57"/>
      <c r="B300" s="58"/>
      <c r="D300" s="58"/>
      <c r="E300" s="58"/>
      <c r="F300" s="58"/>
    </row>
    <row r="301" spans="1:6">
      <c r="A301" s="57"/>
      <c r="B301" s="58"/>
      <c r="D301" s="58"/>
      <c r="E301" s="58"/>
      <c r="F301" s="58"/>
    </row>
    <row r="302" spans="1:6">
      <c r="A302" s="57"/>
      <c r="B302" s="58"/>
      <c r="D302" s="58"/>
      <c r="E302" s="58"/>
      <c r="F302" s="58"/>
    </row>
    <row r="303" spans="1:6">
      <c r="A303" s="57"/>
      <c r="B303" s="58"/>
      <c r="D303" s="58"/>
      <c r="E303" s="58"/>
      <c r="F303" s="58"/>
    </row>
    <row r="304" spans="1:6">
      <c r="A304" s="57"/>
      <c r="B304" s="58"/>
      <c r="D304" s="58"/>
      <c r="E304" s="58"/>
      <c r="F304" s="58"/>
    </row>
    <row r="305" spans="1:6">
      <c r="A305" s="57"/>
      <c r="B305" s="58"/>
      <c r="D305" s="58"/>
      <c r="E305" s="58"/>
      <c r="F305" s="58"/>
    </row>
    <row r="306" spans="1:6">
      <c r="A306" s="57"/>
      <c r="B306" s="58"/>
      <c r="D306" s="58"/>
      <c r="E306" s="58"/>
      <c r="F306" s="58"/>
    </row>
    <row r="307" spans="1:6">
      <c r="A307" s="57"/>
      <c r="B307" s="58"/>
      <c r="D307" s="58"/>
      <c r="E307" s="58"/>
      <c r="F307" s="58"/>
    </row>
    <row r="308" spans="1:6">
      <c r="A308" s="57"/>
      <c r="B308" s="58"/>
      <c r="D308" s="58"/>
      <c r="E308" s="58"/>
      <c r="F308" s="58"/>
    </row>
    <row r="309" spans="1:6">
      <c r="A309" s="57"/>
      <c r="B309" s="58"/>
      <c r="D309" s="58"/>
      <c r="E309" s="58"/>
      <c r="F309" s="58"/>
    </row>
    <row r="310" spans="1:6">
      <c r="A310" s="57"/>
      <c r="B310" s="58"/>
      <c r="D310" s="58"/>
      <c r="E310" s="58"/>
      <c r="F310" s="58"/>
    </row>
    <row r="311" spans="1:6">
      <c r="A311" s="57"/>
      <c r="B311" s="58"/>
      <c r="D311" s="58"/>
      <c r="E311" s="58"/>
      <c r="F311" s="58"/>
    </row>
    <row r="312" spans="1:6">
      <c r="A312" s="57"/>
      <c r="B312" s="58"/>
      <c r="D312" s="58"/>
      <c r="E312" s="58"/>
      <c r="F312" s="58"/>
    </row>
    <row r="313" spans="1:6">
      <c r="A313" s="57"/>
      <c r="B313" s="58"/>
      <c r="D313" s="58"/>
      <c r="E313" s="58"/>
      <c r="F313" s="58"/>
    </row>
    <row r="314" spans="1:6">
      <c r="A314" s="57"/>
      <c r="B314" s="58"/>
      <c r="D314" s="58"/>
      <c r="E314" s="58"/>
      <c r="F314" s="58"/>
    </row>
    <row r="315" spans="1:6">
      <c r="A315" s="57"/>
      <c r="B315" s="58"/>
      <c r="D315" s="58"/>
      <c r="E315" s="58"/>
      <c r="F315" s="58"/>
    </row>
    <row r="316" spans="1:6">
      <c r="A316" s="57"/>
      <c r="B316" s="58"/>
      <c r="D316" s="58"/>
      <c r="E316" s="58"/>
      <c r="F316" s="58"/>
    </row>
    <row r="317" spans="1:6">
      <c r="A317" s="57"/>
      <c r="B317" s="58"/>
      <c r="D317" s="58"/>
      <c r="E317" s="58"/>
      <c r="F317" s="58"/>
    </row>
    <row r="318" spans="1:6">
      <c r="A318" s="57"/>
      <c r="B318" s="58"/>
      <c r="D318" s="58"/>
      <c r="E318" s="58"/>
      <c r="F318" s="58"/>
    </row>
    <row r="319" spans="1:6">
      <c r="A319" s="57"/>
      <c r="B319" s="58"/>
      <c r="D319" s="58"/>
      <c r="E319" s="58"/>
      <c r="F319" s="58"/>
    </row>
    <row r="320" spans="1:6">
      <c r="A320" s="57"/>
      <c r="B320" s="58"/>
      <c r="D320" s="58"/>
      <c r="E320" s="58"/>
      <c r="F320" s="58"/>
    </row>
    <row r="321" spans="1:6">
      <c r="A321" s="57"/>
      <c r="B321" s="58"/>
      <c r="D321" s="58"/>
      <c r="E321" s="58"/>
      <c r="F321" s="58"/>
    </row>
    <row r="322" spans="1:6">
      <c r="A322" s="57"/>
      <c r="B322" s="58"/>
      <c r="D322" s="58"/>
      <c r="E322" s="58"/>
      <c r="F322" s="58"/>
    </row>
    <row r="323" spans="1:6">
      <c r="A323" s="57"/>
      <c r="B323" s="58"/>
      <c r="D323" s="58"/>
      <c r="E323" s="58"/>
      <c r="F323" s="58"/>
    </row>
    <row r="324" spans="1:6">
      <c r="A324" s="57"/>
      <c r="B324" s="58"/>
      <c r="D324" s="58"/>
      <c r="E324" s="58"/>
      <c r="F324" s="58"/>
    </row>
    <row r="325" spans="1:6">
      <c r="A325" s="57"/>
      <c r="B325" s="58"/>
      <c r="D325" s="58"/>
      <c r="E325" s="58"/>
      <c r="F325" s="58"/>
    </row>
    <row r="326" spans="1:6">
      <c r="A326" s="57"/>
      <c r="B326" s="58"/>
      <c r="D326" s="58"/>
      <c r="E326" s="58"/>
      <c r="F326" s="58"/>
    </row>
    <row r="327" spans="1:6">
      <c r="A327" s="57"/>
      <c r="B327" s="58"/>
      <c r="D327" s="58"/>
      <c r="E327" s="58"/>
      <c r="F327" s="58"/>
    </row>
    <row r="328" spans="1:6">
      <c r="A328" s="57"/>
      <c r="B328" s="58"/>
      <c r="D328" s="58"/>
      <c r="E328" s="58"/>
      <c r="F328" s="58"/>
    </row>
    <row r="329" spans="1:6">
      <c r="A329" s="57"/>
      <c r="B329" s="58"/>
      <c r="D329" s="58"/>
      <c r="E329" s="58"/>
      <c r="F329" s="58"/>
    </row>
    <row r="330" spans="1:6">
      <c r="A330" s="57"/>
      <c r="B330" s="58"/>
      <c r="D330" s="58"/>
      <c r="E330" s="58"/>
      <c r="F330" s="58"/>
    </row>
    <row r="331" spans="1:6">
      <c r="A331" s="57"/>
      <c r="B331" s="58"/>
      <c r="D331" s="58"/>
      <c r="E331" s="58"/>
      <c r="F331" s="58"/>
    </row>
    <row r="332" spans="1:6">
      <c r="A332" s="57"/>
      <c r="B332" s="58"/>
      <c r="D332" s="58"/>
      <c r="E332" s="58"/>
      <c r="F332" s="58"/>
    </row>
    <row r="333" spans="1:6">
      <c r="A333" s="57"/>
      <c r="B333" s="58"/>
      <c r="D333" s="58"/>
      <c r="E333" s="58"/>
      <c r="F333" s="58"/>
    </row>
    <row r="334" spans="1:6">
      <c r="A334" s="57"/>
      <c r="B334" s="58"/>
      <c r="D334" s="58"/>
      <c r="E334" s="58"/>
      <c r="F334" s="58"/>
    </row>
    <row r="335" spans="1:6">
      <c r="A335" s="57"/>
      <c r="B335" s="58"/>
      <c r="D335" s="58"/>
      <c r="E335" s="58"/>
      <c r="F335" s="58"/>
    </row>
    <row r="336" spans="1:6">
      <c r="A336" s="57"/>
      <c r="B336" s="58"/>
      <c r="D336" s="58"/>
      <c r="E336" s="58"/>
      <c r="F336" s="58"/>
    </row>
    <row r="337" spans="1:6">
      <c r="A337" s="57"/>
      <c r="B337" s="58"/>
      <c r="D337" s="58"/>
      <c r="E337" s="58"/>
      <c r="F337" s="58"/>
    </row>
    <row r="338" spans="1:6">
      <c r="A338" s="57"/>
      <c r="B338" s="58"/>
      <c r="D338" s="58"/>
      <c r="E338" s="58"/>
      <c r="F338" s="58"/>
    </row>
    <row r="339" spans="1:6">
      <c r="A339" s="57"/>
      <c r="B339" s="58"/>
      <c r="D339" s="58"/>
      <c r="E339" s="58"/>
      <c r="F339" s="58"/>
    </row>
    <row r="340" spans="1:6">
      <c r="A340" s="57"/>
      <c r="B340" s="58"/>
      <c r="D340" s="58"/>
      <c r="E340" s="58"/>
      <c r="F340" s="58"/>
    </row>
    <row r="341" spans="1:6">
      <c r="A341" s="57"/>
      <c r="B341" s="58"/>
      <c r="D341" s="58"/>
      <c r="E341" s="58"/>
      <c r="F341" s="58"/>
    </row>
    <row r="342" spans="1:6">
      <c r="A342" s="57"/>
      <c r="B342" s="58"/>
      <c r="D342" s="58"/>
      <c r="E342" s="58"/>
      <c r="F342" s="58"/>
    </row>
    <row r="343" spans="1:6">
      <c r="A343" s="57"/>
      <c r="B343" s="58"/>
      <c r="D343" s="58"/>
      <c r="E343" s="58"/>
      <c r="F343" s="58"/>
    </row>
    <row r="344" spans="1:6">
      <c r="A344" s="57"/>
      <c r="B344" s="58"/>
      <c r="D344" s="58"/>
      <c r="E344" s="58"/>
      <c r="F344" s="58"/>
    </row>
    <row r="345" spans="1:6">
      <c r="A345" s="57"/>
      <c r="B345" s="58"/>
      <c r="D345" s="58"/>
      <c r="E345" s="58"/>
      <c r="F345" s="58"/>
    </row>
    <row r="346" spans="1:6">
      <c r="A346" s="57"/>
      <c r="B346" s="58"/>
      <c r="D346" s="58"/>
      <c r="E346" s="58"/>
      <c r="F346" s="58"/>
    </row>
    <row r="347" spans="1:6">
      <c r="A347" s="57"/>
      <c r="B347" s="58"/>
      <c r="D347" s="58"/>
      <c r="E347" s="58"/>
      <c r="F347" s="58"/>
    </row>
    <row r="348" spans="1:6">
      <c r="A348" s="57"/>
      <c r="B348" s="58"/>
      <c r="D348" s="58"/>
      <c r="E348" s="58"/>
      <c r="F348" s="58"/>
    </row>
    <row r="349" spans="1:6">
      <c r="A349" s="57"/>
      <c r="B349" s="58"/>
      <c r="D349" s="58"/>
      <c r="E349" s="58"/>
      <c r="F349" s="58"/>
    </row>
    <row r="350" spans="1:6">
      <c r="A350" s="57"/>
      <c r="B350" s="58"/>
      <c r="D350" s="58"/>
      <c r="E350" s="58"/>
      <c r="F350" s="58"/>
    </row>
    <row r="351" spans="1:6">
      <c r="A351" s="57"/>
      <c r="B351" s="58"/>
      <c r="D351" s="58"/>
      <c r="E351" s="58"/>
      <c r="F351" s="58"/>
    </row>
    <row r="352" spans="1:6">
      <c r="A352" s="57"/>
      <c r="B352" s="58"/>
      <c r="D352" s="58"/>
      <c r="E352" s="58"/>
      <c r="F352" s="58"/>
    </row>
    <row r="353" spans="1:6">
      <c r="A353" s="57"/>
      <c r="B353" s="58"/>
      <c r="D353" s="58"/>
      <c r="E353" s="58"/>
      <c r="F353" s="58"/>
    </row>
    <row r="354" spans="1:6">
      <c r="A354" s="57"/>
      <c r="B354" s="58"/>
      <c r="D354" s="58"/>
      <c r="E354" s="58"/>
      <c r="F354" s="58"/>
    </row>
    <row r="355" spans="1:6">
      <c r="A355" s="57"/>
      <c r="B355" s="58"/>
      <c r="D355" s="58"/>
      <c r="E355" s="58"/>
      <c r="F355" s="58"/>
    </row>
    <row r="356" spans="1:6">
      <c r="A356" s="57"/>
      <c r="B356" s="58"/>
      <c r="D356" s="58"/>
      <c r="E356" s="58"/>
      <c r="F356" s="58"/>
    </row>
    <row r="357" spans="1:6">
      <c r="A357" s="57"/>
      <c r="B357" s="58"/>
      <c r="D357" s="58"/>
      <c r="E357" s="58"/>
      <c r="F357" s="58"/>
    </row>
    <row r="358" spans="1:6">
      <c r="A358" s="57"/>
      <c r="B358" s="58"/>
      <c r="D358" s="58"/>
      <c r="E358" s="58"/>
      <c r="F358" s="58"/>
    </row>
    <row r="359" spans="1:6">
      <c r="A359" s="57"/>
      <c r="B359" s="58"/>
      <c r="D359" s="58"/>
      <c r="E359" s="58"/>
      <c r="F359" s="58"/>
    </row>
    <row r="360" spans="1:6">
      <c r="A360" s="57"/>
      <c r="B360" s="58"/>
      <c r="D360" s="58"/>
      <c r="E360" s="58"/>
      <c r="F360" s="58"/>
    </row>
    <row r="361" spans="1:6">
      <c r="A361" s="57"/>
      <c r="B361" s="58"/>
      <c r="D361" s="58"/>
      <c r="E361" s="58"/>
      <c r="F361" s="58"/>
    </row>
    <row r="362" spans="1:6">
      <c r="A362" s="57"/>
      <c r="B362" s="58"/>
      <c r="D362" s="58"/>
      <c r="E362" s="58"/>
      <c r="F362" s="58"/>
    </row>
    <row r="363" spans="1:6">
      <c r="A363" s="57"/>
      <c r="B363" s="58"/>
      <c r="D363" s="58"/>
      <c r="E363" s="58"/>
      <c r="F363" s="58"/>
    </row>
    <row r="364" spans="1:6">
      <c r="A364" s="57"/>
      <c r="B364" s="58"/>
      <c r="D364" s="58"/>
      <c r="E364" s="58"/>
      <c r="F364" s="58"/>
    </row>
    <row r="365" spans="1:6">
      <c r="A365" s="57"/>
      <c r="B365" s="58"/>
      <c r="D365" s="58"/>
      <c r="E365" s="58"/>
      <c r="F365" s="58"/>
    </row>
    <row r="366" spans="1:6">
      <c r="A366" s="57"/>
      <c r="B366" s="58"/>
      <c r="D366" s="58"/>
      <c r="E366" s="58"/>
      <c r="F366" s="58"/>
    </row>
    <row r="367" spans="1:6">
      <c r="A367" s="57"/>
      <c r="B367" s="58"/>
      <c r="D367" s="58"/>
      <c r="E367" s="58"/>
      <c r="F367" s="58"/>
    </row>
    <row r="368" spans="1:6">
      <c r="A368" s="57"/>
      <c r="B368" s="58"/>
      <c r="D368" s="58"/>
      <c r="E368" s="58"/>
      <c r="F368" s="58"/>
    </row>
    <row r="369" spans="1:6">
      <c r="A369" s="57"/>
      <c r="B369" s="58"/>
      <c r="D369" s="58"/>
      <c r="E369" s="58"/>
      <c r="F369" s="58"/>
    </row>
    <row r="370" spans="1:6">
      <c r="A370" s="57"/>
      <c r="B370" s="58"/>
      <c r="D370" s="58"/>
      <c r="E370" s="58"/>
      <c r="F370" s="58"/>
    </row>
    <row r="371" spans="1:6">
      <c r="A371" s="57"/>
      <c r="B371" s="58"/>
      <c r="D371" s="58"/>
      <c r="E371" s="58"/>
      <c r="F371" s="58"/>
    </row>
    <row r="372" spans="1:6">
      <c r="A372" s="57"/>
      <c r="B372" s="58"/>
      <c r="D372" s="58"/>
      <c r="E372" s="58"/>
      <c r="F372" s="58"/>
    </row>
    <row r="373" spans="1:6">
      <c r="A373" s="57"/>
      <c r="B373" s="58"/>
      <c r="D373" s="58"/>
      <c r="E373" s="58"/>
      <c r="F373" s="58"/>
    </row>
    <row r="374" spans="1:6">
      <c r="A374" s="57"/>
      <c r="B374" s="58"/>
      <c r="D374" s="58"/>
      <c r="E374" s="58"/>
      <c r="F374" s="58"/>
    </row>
    <row r="375" spans="1:6">
      <c r="A375" s="57"/>
      <c r="B375" s="58"/>
      <c r="D375" s="58"/>
      <c r="E375" s="58"/>
      <c r="F375" s="58"/>
    </row>
    <row r="376" spans="1:6">
      <c r="A376" s="57"/>
      <c r="B376" s="58"/>
      <c r="D376" s="58"/>
      <c r="E376" s="58"/>
      <c r="F376" s="58"/>
    </row>
    <row r="377" spans="1:6">
      <c r="A377" s="57"/>
      <c r="B377" s="58"/>
      <c r="D377" s="58"/>
      <c r="E377" s="58"/>
      <c r="F377" s="58"/>
    </row>
    <row r="378" spans="1:6">
      <c r="A378" s="57"/>
      <c r="B378" s="58"/>
      <c r="D378" s="58"/>
      <c r="E378" s="58"/>
      <c r="F378" s="58"/>
    </row>
    <row r="379" spans="1:6">
      <c r="A379" s="57"/>
      <c r="B379" s="58"/>
      <c r="D379" s="58"/>
      <c r="E379" s="58"/>
      <c r="F379" s="58"/>
    </row>
    <row r="380" spans="1:6">
      <c r="A380" s="57"/>
      <c r="B380" s="58"/>
      <c r="D380" s="58"/>
      <c r="E380" s="58"/>
      <c r="F380" s="58"/>
    </row>
    <row r="381" spans="1:6">
      <c r="A381" s="57"/>
      <c r="B381" s="58"/>
      <c r="D381" s="58"/>
      <c r="E381" s="58"/>
      <c r="F381" s="58"/>
    </row>
    <row r="382" spans="1:6">
      <c r="A382" s="57"/>
      <c r="B382" s="58"/>
      <c r="D382" s="58"/>
      <c r="E382" s="58"/>
      <c r="F382" s="58"/>
    </row>
    <row r="383" spans="1:6">
      <c r="A383" s="57"/>
      <c r="B383" s="58"/>
      <c r="D383" s="58"/>
      <c r="E383" s="58"/>
      <c r="F383" s="58"/>
    </row>
    <row r="384" spans="1:6">
      <c r="A384" s="57"/>
      <c r="B384" s="58"/>
      <c r="D384" s="58"/>
      <c r="E384" s="58"/>
      <c r="F384" s="58"/>
    </row>
    <row r="385" spans="1:6">
      <c r="A385" s="57"/>
      <c r="B385" s="58"/>
      <c r="D385" s="58"/>
      <c r="E385" s="58"/>
      <c r="F385" s="58"/>
    </row>
    <row r="386" spans="1:6">
      <c r="A386" s="57"/>
      <c r="B386" s="58"/>
      <c r="D386" s="58"/>
      <c r="E386" s="58"/>
      <c r="F386" s="58"/>
    </row>
    <row r="387" spans="1:6">
      <c r="A387" s="57"/>
      <c r="B387" s="58"/>
      <c r="D387" s="58"/>
      <c r="E387" s="58"/>
      <c r="F387" s="58"/>
    </row>
    <row r="388" spans="1:6">
      <c r="A388" s="57"/>
      <c r="B388" s="58"/>
      <c r="D388" s="58"/>
      <c r="E388" s="58"/>
      <c r="F388" s="58"/>
    </row>
    <row r="389" spans="1:6">
      <c r="A389" s="57"/>
      <c r="B389" s="58"/>
      <c r="D389" s="58"/>
      <c r="E389" s="58"/>
      <c r="F389" s="58"/>
    </row>
    <row r="390" spans="1:6">
      <c r="A390" s="57"/>
      <c r="B390" s="58"/>
      <c r="D390" s="58"/>
      <c r="E390" s="58"/>
      <c r="F390" s="58"/>
    </row>
    <row r="391" spans="1:6">
      <c r="A391" s="57"/>
      <c r="B391" s="58"/>
      <c r="D391" s="58"/>
      <c r="E391" s="58"/>
      <c r="F391" s="58"/>
    </row>
    <row r="392" spans="1:6">
      <c r="A392" s="57"/>
      <c r="B392" s="58"/>
      <c r="D392" s="58"/>
      <c r="E392" s="58"/>
      <c r="F392" s="58"/>
    </row>
    <row r="393" spans="1:6">
      <c r="A393" s="57"/>
      <c r="B393" s="58"/>
      <c r="D393" s="58"/>
      <c r="E393" s="58"/>
      <c r="F393" s="58"/>
    </row>
    <row r="394" spans="1:6">
      <c r="A394" s="57"/>
      <c r="B394" s="58"/>
      <c r="D394" s="58"/>
      <c r="E394" s="58"/>
      <c r="F394" s="58"/>
    </row>
    <row r="395" spans="1:6">
      <c r="A395" s="57"/>
      <c r="B395" s="58"/>
      <c r="D395" s="58"/>
      <c r="E395" s="58"/>
      <c r="F395" s="58"/>
    </row>
    <row r="396" spans="1:6">
      <c r="A396" s="57"/>
      <c r="B396" s="58"/>
      <c r="D396" s="58"/>
      <c r="E396" s="58"/>
      <c r="F396" s="58"/>
    </row>
    <row r="397" spans="1:6">
      <c r="A397" s="57"/>
      <c r="B397" s="58"/>
      <c r="D397" s="58"/>
      <c r="E397" s="58"/>
      <c r="F397" s="58"/>
    </row>
    <row r="398" spans="1:6">
      <c r="A398" s="57"/>
      <c r="B398" s="58"/>
      <c r="D398" s="58"/>
      <c r="E398" s="58"/>
      <c r="F398" s="58"/>
    </row>
    <row r="399" spans="1:6">
      <c r="A399" s="57"/>
      <c r="B399" s="58"/>
      <c r="D399" s="58"/>
      <c r="E399" s="58"/>
      <c r="F399" s="58"/>
    </row>
    <row r="400" spans="1:6">
      <c r="A400" s="57"/>
      <c r="B400" s="58"/>
      <c r="D400" s="58"/>
      <c r="E400" s="58"/>
      <c r="F400" s="58"/>
    </row>
    <row r="401" spans="1:6">
      <c r="A401" s="57"/>
      <c r="B401" s="58"/>
      <c r="D401" s="58"/>
      <c r="E401" s="58"/>
      <c r="F401" s="58"/>
    </row>
    <row r="402" spans="1:6">
      <c r="A402" s="57"/>
      <c r="B402" s="58"/>
      <c r="D402" s="58"/>
      <c r="E402" s="58"/>
      <c r="F402" s="58"/>
    </row>
    <row r="403" spans="1:6">
      <c r="A403" s="57"/>
      <c r="B403" s="58"/>
      <c r="D403" s="58"/>
      <c r="E403" s="58"/>
      <c r="F403" s="58"/>
    </row>
    <row r="404" spans="1:6">
      <c r="A404" s="57"/>
      <c r="B404" s="58"/>
      <c r="D404" s="58"/>
      <c r="E404" s="58"/>
      <c r="F404" s="58"/>
    </row>
    <row r="405" spans="1:6">
      <c r="A405" s="57"/>
      <c r="B405" s="58"/>
      <c r="D405" s="58"/>
      <c r="E405" s="58"/>
      <c r="F405" s="58"/>
    </row>
    <row r="406" spans="1:6">
      <c r="A406" s="57"/>
      <c r="B406" s="58"/>
      <c r="D406" s="58"/>
      <c r="E406" s="58"/>
      <c r="F406" s="58"/>
    </row>
    <row r="407" spans="1:6">
      <c r="A407" s="57"/>
      <c r="B407" s="58"/>
      <c r="D407" s="58"/>
      <c r="E407" s="58"/>
      <c r="F407" s="58"/>
    </row>
    <row r="408" spans="1:6">
      <c r="A408" s="57"/>
      <c r="B408" s="58"/>
      <c r="D408" s="58"/>
      <c r="E408" s="58"/>
      <c r="F408" s="58"/>
    </row>
    <row r="409" spans="1:6">
      <c r="A409" s="57"/>
      <c r="B409" s="58"/>
      <c r="D409" s="58"/>
      <c r="E409" s="58"/>
      <c r="F409" s="58"/>
    </row>
    <row r="410" spans="1:6">
      <c r="A410" s="57"/>
      <c r="B410" s="58"/>
      <c r="D410" s="58"/>
      <c r="E410" s="58"/>
      <c r="F410" s="58"/>
    </row>
    <row r="411" spans="1:6">
      <c r="A411" s="57"/>
      <c r="B411" s="58"/>
      <c r="D411" s="58"/>
      <c r="E411" s="58"/>
      <c r="F411" s="58"/>
    </row>
    <row r="412" spans="1:6">
      <c r="A412" s="57"/>
      <c r="B412" s="58"/>
      <c r="D412" s="58"/>
      <c r="E412" s="58"/>
      <c r="F412" s="58"/>
    </row>
    <row r="413" spans="1:6">
      <c r="A413" s="57"/>
      <c r="B413" s="58"/>
      <c r="D413" s="58"/>
      <c r="E413" s="58"/>
      <c r="F413" s="58"/>
    </row>
    <row r="414" spans="1:6">
      <c r="A414" s="57"/>
      <c r="B414" s="58"/>
      <c r="D414" s="58"/>
      <c r="E414" s="58"/>
      <c r="F414" s="58"/>
    </row>
    <row r="415" spans="1:6">
      <c r="A415" s="57"/>
      <c r="B415" s="58"/>
      <c r="D415" s="58"/>
      <c r="E415" s="58"/>
      <c r="F415" s="58"/>
    </row>
    <row r="416" spans="1:6">
      <c r="A416" s="57"/>
      <c r="B416" s="58"/>
      <c r="D416" s="58"/>
      <c r="E416" s="58"/>
      <c r="F416" s="58"/>
    </row>
    <row r="417" spans="1:6">
      <c r="A417" s="57"/>
      <c r="B417" s="58"/>
      <c r="D417" s="58"/>
      <c r="E417" s="58"/>
      <c r="F417" s="58"/>
    </row>
    <row r="418" spans="1:6">
      <c r="A418" s="57"/>
      <c r="B418" s="58"/>
      <c r="D418" s="58"/>
      <c r="E418" s="58"/>
      <c r="F418" s="58"/>
    </row>
    <row r="419" spans="1:6">
      <c r="A419" s="57"/>
      <c r="B419" s="58"/>
      <c r="D419" s="58"/>
      <c r="E419" s="58"/>
      <c r="F419" s="58"/>
    </row>
    <row r="420" spans="1:6">
      <c r="A420" s="57"/>
      <c r="B420" s="58"/>
      <c r="D420" s="58"/>
      <c r="E420" s="58"/>
      <c r="F420" s="58"/>
    </row>
    <row r="421" spans="1:6">
      <c r="A421" s="57"/>
      <c r="B421" s="58"/>
      <c r="D421" s="58"/>
      <c r="E421" s="58"/>
      <c r="F421" s="58"/>
    </row>
    <row r="422" spans="1:6">
      <c r="A422" s="57"/>
      <c r="B422" s="58"/>
      <c r="D422" s="58"/>
      <c r="E422" s="58"/>
      <c r="F422" s="58"/>
    </row>
    <row r="423" spans="1:6">
      <c r="A423" s="57"/>
      <c r="B423" s="58"/>
      <c r="D423" s="58"/>
      <c r="E423" s="58"/>
      <c r="F423" s="58"/>
    </row>
    <row r="424" spans="1:6">
      <c r="A424" s="57"/>
      <c r="B424" s="58"/>
      <c r="D424" s="58"/>
      <c r="E424" s="58"/>
      <c r="F424" s="58"/>
    </row>
    <row r="425" spans="1:6">
      <c r="A425" s="57"/>
      <c r="B425" s="58"/>
      <c r="D425" s="58"/>
      <c r="E425" s="58"/>
      <c r="F425" s="58"/>
    </row>
    <row r="426" spans="1:6">
      <c r="A426" s="57"/>
      <c r="B426" s="58"/>
      <c r="D426" s="58"/>
      <c r="E426" s="58"/>
      <c r="F426" s="58"/>
    </row>
    <row r="427" spans="1:6">
      <c r="A427" s="57"/>
      <c r="B427" s="58"/>
      <c r="D427" s="58"/>
      <c r="E427" s="58"/>
      <c r="F427" s="58"/>
    </row>
    <row r="428" spans="1:6">
      <c r="A428" s="57"/>
      <c r="B428" s="58"/>
      <c r="D428" s="58"/>
      <c r="E428" s="58"/>
      <c r="F428" s="58"/>
    </row>
    <row r="429" spans="1:6">
      <c r="A429" s="57"/>
      <c r="B429" s="58"/>
      <c r="D429" s="58"/>
      <c r="E429" s="58"/>
      <c r="F429" s="58"/>
    </row>
    <row r="430" spans="1:6">
      <c r="A430" s="57"/>
      <c r="B430" s="58"/>
      <c r="D430" s="58"/>
      <c r="E430" s="58"/>
      <c r="F430" s="58"/>
    </row>
    <row r="431" spans="1:6">
      <c r="A431" s="57"/>
      <c r="B431" s="58"/>
      <c r="D431" s="58"/>
      <c r="E431" s="58"/>
      <c r="F431" s="58"/>
    </row>
    <row r="432" spans="1:6">
      <c r="A432" s="57"/>
      <c r="B432" s="58"/>
      <c r="D432" s="58"/>
      <c r="E432" s="58"/>
      <c r="F432" s="58"/>
    </row>
    <row r="433" spans="1:6">
      <c r="A433" s="57"/>
      <c r="B433" s="58"/>
      <c r="D433" s="58"/>
      <c r="E433" s="58"/>
      <c r="F433" s="58"/>
    </row>
    <row r="434" spans="1:6">
      <c r="A434" s="57"/>
      <c r="B434" s="58"/>
      <c r="D434" s="58"/>
      <c r="E434" s="58"/>
      <c r="F434" s="58"/>
    </row>
    <row r="435" spans="1:6">
      <c r="A435" s="57"/>
      <c r="B435" s="58"/>
      <c r="D435" s="58"/>
      <c r="E435" s="58"/>
      <c r="F435" s="58"/>
    </row>
    <row r="436" spans="1:6">
      <c r="A436" s="57"/>
      <c r="B436" s="58"/>
      <c r="D436" s="58"/>
      <c r="E436" s="58"/>
      <c r="F436" s="58"/>
    </row>
    <row r="437" spans="1:6">
      <c r="A437" s="57"/>
      <c r="B437" s="58"/>
      <c r="D437" s="58"/>
      <c r="E437" s="58"/>
      <c r="F437" s="58"/>
    </row>
    <row r="438" spans="1:6">
      <c r="A438" s="57"/>
      <c r="B438" s="58"/>
      <c r="D438" s="58"/>
      <c r="E438" s="58"/>
      <c r="F438" s="58"/>
    </row>
    <row r="439" spans="1:6">
      <c r="A439" s="57"/>
      <c r="B439" s="58"/>
      <c r="D439" s="58"/>
      <c r="E439" s="58"/>
      <c r="F439" s="58"/>
    </row>
    <row r="440" spans="1:6">
      <c r="A440" s="57"/>
      <c r="B440" s="58"/>
      <c r="D440" s="58"/>
      <c r="E440" s="58"/>
      <c r="F440" s="58"/>
    </row>
    <row r="441" spans="1:6">
      <c r="A441" s="57"/>
      <c r="B441" s="58"/>
      <c r="D441" s="58"/>
      <c r="E441" s="58"/>
      <c r="F441" s="58"/>
    </row>
    <row r="442" spans="1:6">
      <c r="A442" s="57"/>
      <c r="B442" s="58"/>
      <c r="D442" s="58"/>
      <c r="E442" s="58"/>
      <c r="F442" s="58"/>
    </row>
    <row r="443" spans="1:6">
      <c r="A443" s="57"/>
      <c r="B443" s="58"/>
      <c r="D443" s="58"/>
      <c r="E443" s="58"/>
      <c r="F443" s="58"/>
    </row>
    <row r="444" spans="1:6">
      <c r="A444" s="57"/>
      <c r="B444" s="58"/>
      <c r="D444" s="58"/>
      <c r="E444" s="58"/>
      <c r="F444" s="58"/>
    </row>
    <row r="445" spans="1:6">
      <c r="A445" s="57"/>
      <c r="B445" s="58"/>
      <c r="D445" s="58"/>
      <c r="E445" s="58"/>
      <c r="F445" s="58"/>
    </row>
    <row r="446" spans="1:6">
      <c r="A446" s="57"/>
      <c r="B446" s="58"/>
      <c r="D446" s="58"/>
      <c r="E446" s="58"/>
      <c r="F446" s="58"/>
    </row>
    <row r="447" spans="1:6">
      <c r="A447" s="57"/>
      <c r="B447" s="58"/>
      <c r="D447" s="58"/>
      <c r="E447" s="58"/>
      <c r="F447" s="58"/>
    </row>
    <row r="448" spans="1:6">
      <c r="A448" s="57"/>
      <c r="B448" s="58"/>
      <c r="D448" s="58"/>
      <c r="E448" s="58"/>
      <c r="F448" s="58"/>
    </row>
    <row r="449" spans="1:6">
      <c r="A449" s="57"/>
      <c r="B449" s="58"/>
      <c r="D449" s="58"/>
      <c r="E449" s="58"/>
      <c r="F449" s="58"/>
    </row>
    <row r="450" spans="1:6">
      <c r="A450" s="57"/>
      <c r="B450" s="58"/>
      <c r="D450" s="58"/>
      <c r="E450" s="58"/>
      <c r="F450" s="58"/>
    </row>
    <row r="451" spans="1:6">
      <c r="A451" s="57"/>
      <c r="B451" s="58"/>
      <c r="D451" s="58"/>
      <c r="E451" s="58"/>
      <c r="F451" s="58"/>
    </row>
    <row r="452" spans="1:6">
      <c r="A452" s="57"/>
      <c r="B452" s="58"/>
      <c r="D452" s="58"/>
      <c r="E452" s="58"/>
      <c r="F452" s="58"/>
    </row>
    <row r="453" spans="1:6">
      <c r="A453" s="57"/>
      <c r="B453" s="58"/>
      <c r="D453" s="58"/>
      <c r="E453" s="58"/>
      <c r="F453" s="58"/>
    </row>
    <row r="454" spans="1:6">
      <c r="A454" s="57"/>
      <c r="B454" s="58"/>
      <c r="D454" s="58"/>
      <c r="E454" s="58"/>
      <c r="F454" s="58"/>
    </row>
    <row r="455" spans="1:6">
      <c r="A455" s="57"/>
      <c r="B455" s="58"/>
      <c r="D455" s="58"/>
      <c r="E455" s="58"/>
      <c r="F455" s="58"/>
    </row>
    <row r="456" spans="1:6">
      <c r="A456" s="57"/>
      <c r="B456" s="58"/>
      <c r="D456" s="58"/>
      <c r="E456" s="58"/>
      <c r="F456" s="58"/>
    </row>
    <row r="457" spans="1:6">
      <c r="A457" s="57"/>
      <c r="B457" s="58"/>
      <c r="D457" s="58"/>
      <c r="E457" s="58"/>
      <c r="F457" s="58"/>
    </row>
    <row r="458" spans="1:6">
      <c r="A458" s="57"/>
      <c r="B458" s="58"/>
      <c r="D458" s="58"/>
      <c r="E458" s="58"/>
      <c r="F458" s="58"/>
    </row>
    <row r="459" spans="1:6">
      <c r="A459" s="57"/>
      <c r="B459" s="58"/>
      <c r="D459" s="58"/>
      <c r="E459" s="58"/>
      <c r="F459" s="58"/>
    </row>
    <row r="460" spans="1:6">
      <c r="A460" s="57"/>
      <c r="B460" s="58"/>
      <c r="D460" s="58"/>
      <c r="E460" s="58"/>
      <c r="F460" s="58"/>
    </row>
    <row r="528" spans="1:4" s="62" customFormat="1">
      <c r="A528" s="60"/>
      <c r="B528" s="61"/>
      <c r="C528" s="58"/>
      <c r="D528" s="62">
        <f>116+64+6</f>
        <v>186</v>
      </c>
    </row>
    <row r="538" spans="1:6" ht="28.2">
      <c r="B538" s="63" t="s">
        <v>35</v>
      </c>
      <c r="D538" s="62">
        <v>150</v>
      </c>
    </row>
    <row r="539" spans="1:6">
      <c r="B539" s="61" t="s">
        <v>36</v>
      </c>
      <c r="D539" s="62">
        <v>240</v>
      </c>
    </row>
    <row r="541" spans="1:6" s="55" customFormat="1" ht="30">
      <c r="A541" s="60"/>
      <c r="B541" s="64" t="s">
        <v>37</v>
      </c>
      <c r="C541" s="127"/>
      <c r="D541" s="65">
        <v>19.559999999999999</v>
      </c>
      <c r="E541" s="65"/>
      <c r="F541" s="65"/>
    </row>
    <row r="545" spans="1:4">
      <c r="B545" s="61" t="s">
        <v>0</v>
      </c>
    </row>
    <row r="547" spans="1:4">
      <c r="B547" s="61" t="s">
        <v>38</v>
      </c>
      <c r="D547" s="62">
        <v>210</v>
      </c>
    </row>
    <row r="560" spans="1:4" s="62" customFormat="1" ht="26.4">
      <c r="A560" s="60"/>
      <c r="B560" s="61" t="s">
        <v>39</v>
      </c>
      <c r="C560" s="58"/>
      <c r="D560" s="62">
        <v>65</v>
      </c>
    </row>
  </sheetData>
  <mergeCells count="11">
    <mergeCell ref="A1:I1"/>
    <mergeCell ref="A8:A9"/>
    <mergeCell ref="B8:B9"/>
    <mergeCell ref="C8:C9"/>
    <mergeCell ref="D8:D9"/>
    <mergeCell ref="E8:F8"/>
    <mergeCell ref="G8:H8"/>
    <mergeCell ref="I8:I9"/>
    <mergeCell ref="A3:F3"/>
    <mergeCell ref="A5:F5"/>
    <mergeCell ref="B6:F6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A716-DBB3-4CCD-9BDC-0892F30F94A7}">
  <sheetPr>
    <tabColor theme="0"/>
  </sheetPr>
  <dimension ref="A1:AV677"/>
  <sheetViews>
    <sheetView zoomScale="80" zoomScaleNormal="80" workbookViewId="0">
      <selection activeCell="E10" sqref="E10:I99"/>
    </sheetView>
  </sheetViews>
  <sheetFormatPr defaultColWidth="9.109375" defaultRowHeight="15"/>
  <cols>
    <col min="1" max="1" width="8.33203125" style="95" customWidth="1"/>
    <col min="2" max="2" width="42.109375" style="93" customWidth="1"/>
    <col min="3" max="3" width="8.6640625" style="94" customWidth="1"/>
    <col min="4" max="4" width="9.33203125" style="97" customWidth="1"/>
    <col min="5" max="5" width="9.5546875" style="97" customWidth="1"/>
    <col min="6" max="6" width="16.6640625" style="97" customWidth="1"/>
    <col min="7" max="7" width="11.88671875" style="73" customWidth="1"/>
    <col min="8" max="8" width="17.33203125" style="73" customWidth="1"/>
    <col min="9" max="9" width="22.21875" style="73" customWidth="1"/>
    <col min="10" max="16384" width="9.109375" style="73"/>
  </cols>
  <sheetData>
    <row r="1" spans="1:9" customFormat="1" ht="30" customHeight="1">
      <c r="A1" s="67"/>
      <c r="B1" s="457" t="s">
        <v>125</v>
      </c>
      <c r="C1" s="451"/>
      <c r="D1" s="451"/>
      <c r="E1" s="451"/>
      <c r="F1" s="451"/>
    </row>
    <row r="2" spans="1:9">
      <c r="A2" s="74"/>
      <c r="B2" s="75"/>
      <c r="C2" s="75"/>
      <c r="D2" s="75"/>
      <c r="E2" s="75"/>
      <c r="F2" s="75"/>
    </row>
    <row r="3" spans="1:9" s="1" customFormat="1" ht="16.2">
      <c r="A3" s="445" t="s">
        <v>110</v>
      </c>
      <c r="B3" s="445"/>
      <c r="C3" s="445"/>
      <c r="D3" s="445"/>
      <c r="E3" s="445"/>
      <c r="F3" s="445"/>
    </row>
    <row r="4" spans="1:9" ht="17.399999999999999">
      <c r="A4" s="458" t="s">
        <v>74</v>
      </c>
      <c r="B4" s="458"/>
      <c r="C4" s="458"/>
      <c r="D4" s="458"/>
      <c r="E4" s="458"/>
      <c r="F4" s="458"/>
    </row>
    <row r="5" spans="1:9" ht="19.8">
      <c r="A5" s="76"/>
      <c r="B5" s="455"/>
      <c r="C5" s="455"/>
      <c r="D5" s="455"/>
      <c r="E5" s="455"/>
      <c r="F5" s="455"/>
    </row>
    <row r="6" spans="1:9" customFormat="1" ht="27.75" customHeight="1">
      <c r="A6" s="440" t="s">
        <v>25</v>
      </c>
      <c r="B6" s="437" t="s">
        <v>26</v>
      </c>
      <c r="C6" s="437" t="s">
        <v>27</v>
      </c>
      <c r="D6" s="437" t="s">
        <v>31</v>
      </c>
      <c r="E6" s="441" t="s">
        <v>1</v>
      </c>
      <c r="F6" s="441"/>
      <c r="G6" s="441" t="s">
        <v>2</v>
      </c>
      <c r="H6" s="441"/>
      <c r="I6" s="435" t="s">
        <v>3</v>
      </c>
    </row>
    <row r="7" spans="1:9" customFormat="1" ht="26.4" customHeight="1">
      <c r="A7" s="440"/>
      <c r="B7" s="437"/>
      <c r="C7" s="437"/>
      <c r="D7" s="437"/>
      <c r="E7" s="315" t="s">
        <v>73</v>
      </c>
      <c r="F7" s="314" t="s">
        <v>3</v>
      </c>
      <c r="G7" s="315" t="s">
        <v>73</v>
      </c>
      <c r="H7" s="314" t="s">
        <v>3</v>
      </c>
      <c r="I7" s="435"/>
    </row>
    <row r="8" spans="1:9" ht="16.2">
      <c r="A8" s="310">
        <v>1</v>
      </c>
      <c r="B8" s="311">
        <v>2</v>
      </c>
      <c r="C8" s="310">
        <v>3</v>
      </c>
      <c r="D8" s="311">
        <v>4</v>
      </c>
      <c r="E8" s="310">
        <v>5</v>
      </c>
      <c r="F8" s="311">
        <v>6</v>
      </c>
      <c r="G8" s="310">
        <v>7</v>
      </c>
      <c r="H8" s="311">
        <v>8</v>
      </c>
      <c r="I8" s="310">
        <v>9</v>
      </c>
    </row>
    <row r="9" spans="1:9">
      <c r="A9" s="175"/>
      <c r="B9" s="176" t="s">
        <v>75</v>
      </c>
      <c r="C9" s="177"/>
      <c r="D9" s="175"/>
      <c r="E9" s="178"/>
      <c r="F9" s="178"/>
      <c r="G9" s="179"/>
      <c r="H9" s="179"/>
      <c r="I9" s="179"/>
    </row>
    <row r="10" spans="1:9" ht="45">
      <c r="A10" s="456">
        <v>1</v>
      </c>
      <c r="B10" s="80" t="s">
        <v>88</v>
      </c>
      <c r="C10" s="78" t="s">
        <v>89</v>
      </c>
      <c r="D10" s="379">
        <v>1</v>
      </c>
      <c r="E10" s="307"/>
      <c r="F10" s="217"/>
      <c r="G10" s="218"/>
      <c r="H10" s="317"/>
      <c r="I10" s="419"/>
    </row>
    <row r="11" spans="1:9" ht="226.8">
      <c r="A11" s="456"/>
      <c r="B11" s="102" t="s">
        <v>251</v>
      </c>
      <c r="C11" s="231">
        <v>1</v>
      </c>
      <c r="D11" s="380"/>
      <c r="E11" s="307"/>
      <c r="F11" s="307"/>
      <c r="G11" s="179"/>
      <c r="H11" s="179"/>
      <c r="I11" s="179"/>
    </row>
    <row r="12" spans="1:9" ht="178.2">
      <c r="A12" s="456"/>
      <c r="B12" s="104" t="s">
        <v>252</v>
      </c>
      <c r="C12" s="231">
        <v>1</v>
      </c>
      <c r="D12" s="380"/>
      <c r="E12" s="307"/>
      <c r="F12" s="307"/>
      <c r="G12" s="179"/>
      <c r="H12" s="179"/>
      <c r="I12" s="179"/>
    </row>
    <row r="13" spans="1:9" ht="60">
      <c r="A13" s="456"/>
      <c r="B13" s="102" t="s">
        <v>253</v>
      </c>
      <c r="C13" s="231">
        <v>1</v>
      </c>
      <c r="D13" s="380"/>
      <c r="E13" s="307"/>
      <c r="F13" s="307"/>
      <c r="G13" s="179"/>
      <c r="H13" s="179"/>
      <c r="I13" s="179"/>
    </row>
    <row r="14" spans="1:9" ht="32.4">
      <c r="A14" s="456"/>
      <c r="B14" s="102" t="s">
        <v>254</v>
      </c>
      <c r="C14" s="231">
        <v>1</v>
      </c>
      <c r="D14" s="380"/>
      <c r="E14" s="307"/>
      <c r="F14" s="307"/>
      <c r="G14" s="179"/>
      <c r="H14" s="179"/>
      <c r="I14" s="179"/>
    </row>
    <row r="15" spans="1:9" ht="32.4">
      <c r="A15" s="456"/>
      <c r="B15" s="102" t="s">
        <v>255</v>
      </c>
      <c r="C15" s="231">
        <v>1</v>
      </c>
      <c r="D15" s="380"/>
      <c r="E15" s="307"/>
      <c r="F15" s="307"/>
      <c r="G15" s="179"/>
      <c r="H15" s="179"/>
      <c r="I15" s="179"/>
    </row>
    <row r="16" spans="1:9" ht="32.4">
      <c r="A16" s="456"/>
      <c r="B16" s="102" t="s">
        <v>256</v>
      </c>
      <c r="C16" s="231">
        <v>1</v>
      </c>
      <c r="D16" s="380"/>
      <c r="E16" s="307"/>
      <c r="F16" s="307"/>
      <c r="G16" s="179"/>
      <c r="H16" s="179"/>
      <c r="I16" s="179"/>
    </row>
    <row r="17" spans="1:9" ht="64.8">
      <c r="A17" s="377">
        <v>2</v>
      </c>
      <c r="B17" s="103" t="s">
        <v>257</v>
      </c>
      <c r="C17" s="101" t="s">
        <v>78</v>
      </c>
      <c r="D17" s="381">
        <v>2</v>
      </c>
      <c r="E17" s="307"/>
      <c r="F17" s="217"/>
      <c r="G17" s="426"/>
      <c r="H17" s="317"/>
      <c r="I17" s="419"/>
    </row>
    <row r="18" spans="1:9" ht="64.8">
      <c r="A18" s="377">
        <v>3</v>
      </c>
      <c r="B18" s="103" t="s">
        <v>258</v>
      </c>
      <c r="C18" s="101" t="s">
        <v>78</v>
      </c>
      <c r="D18" s="381">
        <v>19</v>
      </c>
      <c r="E18" s="399"/>
      <c r="F18" s="217"/>
      <c r="G18" s="426"/>
      <c r="H18" s="317"/>
      <c r="I18" s="419"/>
    </row>
    <row r="19" spans="1:9" ht="64.8">
      <c r="A19" s="377">
        <v>4</v>
      </c>
      <c r="B19" s="103" t="s">
        <v>259</v>
      </c>
      <c r="C19" s="101" t="s">
        <v>78</v>
      </c>
      <c r="D19" s="381">
        <v>4</v>
      </c>
      <c r="E19" s="399"/>
      <c r="F19" s="217"/>
      <c r="G19" s="426"/>
      <c r="H19" s="317"/>
      <c r="I19" s="419"/>
    </row>
    <row r="20" spans="1:9" ht="64.8">
      <c r="A20" s="377">
        <v>5</v>
      </c>
      <c r="B20" s="103" t="s">
        <v>260</v>
      </c>
      <c r="C20" s="101" t="s">
        <v>78</v>
      </c>
      <c r="D20" s="381">
        <v>3</v>
      </c>
      <c r="E20" s="399"/>
      <c r="F20" s="217"/>
      <c r="G20" s="426"/>
      <c r="H20" s="317"/>
      <c r="I20" s="419"/>
    </row>
    <row r="21" spans="1:9" ht="64.8">
      <c r="A21" s="377">
        <v>6</v>
      </c>
      <c r="B21" s="103" t="s">
        <v>261</v>
      </c>
      <c r="C21" s="101" t="s">
        <v>78</v>
      </c>
      <c r="D21" s="381">
        <v>1</v>
      </c>
      <c r="E21" s="399"/>
      <c r="F21" s="217"/>
      <c r="G21" s="426"/>
      <c r="H21" s="317"/>
      <c r="I21" s="419"/>
    </row>
    <row r="22" spans="1:9" ht="64.8">
      <c r="A22" s="377">
        <v>7</v>
      </c>
      <c r="B22" s="103" t="s">
        <v>262</v>
      </c>
      <c r="C22" s="101" t="s">
        <v>78</v>
      </c>
      <c r="D22" s="381">
        <v>10</v>
      </c>
      <c r="E22" s="399"/>
      <c r="F22" s="217"/>
      <c r="G22" s="426"/>
      <c r="H22" s="317"/>
      <c r="I22" s="419"/>
    </row>
    <row r="23" spans="1:9" ht="48.6">
      <c r="A23" s="377">
        <v>8</v>
      </c>
      <c r="B23" s="103" t="s">
        <v>263</v>
      </c>
      <c r="C23" s="101" t="s">
        <v>78</v>
      </c>
      <c r="D23" s="381">
        <v>2</v>
      </c>
      <c r="E23" s="399"/>
      <c r="F23" s="217"/>
      <c r="G23" s="426"/>
      <c r="H23" s="317"/>
      <c r="I23" s="419"/>
    </row>
    <row r="24" spans="1:9" ht="48.6">
      <c r="A24" s="377">
        <v>9</v>
      </c>
      <c r="B24" s="103" t="s">
        <v>264</v>
      </c>
      <c r="C24" s="101" t="s">
        <v>78</v>
      </c>
      <c r="D24" s="381">
        <v>19</v>
      </c>
      <c r="E24" s="399"/>
      <c r="F24" s="217"/>
      <c r="G24" s="426"/>
      <c r="H24" s="317"/>
      <c r="I24" s="419"/>
    </row>
    <row r="25" spans="1:9" ht="48.6">
      <c r="A25" s="377">
        <v>10</v>
      </c>
      <c r="B25" s="103" t="s">
        <v>265</v>
      </c>
      <c r="C25" s="101" t="s">
        <v>78</v>
      </c>
      <c r="D25" s="381">
        <v>3</v>
      </c>
      <c r="E25" s="399"/>
      <c r="F25" s="217"/>
      <c r="G25" s="426"/>
      <c r="H25" s="317"/>
      <c r="I25" s="419"/>
    </row>
    <row r="26" spans="1:9" ht="48.6">
      <c r="A26" s="377">
        <v>11</v>
      </c>
      <c r="B26" s="103" t="s">
        <v>266</v>
      </c>
      <c r="C26" s="101" t="s">
        <v>78</v>
      </c>
      <c r="D26" s="381">
        <v>1</v>
      </c>
      <c r="E26" s="399"/>
      <c r="F26" s="217"/>
      <c r="G26" s="426"/>
      <c r="H26" s="317"/>
      <c r="I26" s="419"/>
    </row>
    <row r="27" spans="1:9" ht="48.6">
      <c r="A27" s="377">
        <v>12</v>
      </c>
      <c r="B27" s="103" t="s">
        <v>267</v>
      </c>
      <c r="C27" s="101" t="s">
        <v>78</v>
      </c>
      <c r="D27" s="381">
        <v>1</v>
      </c>
      <c r="E27" s="399"/>
      <c r="F27" s="217"/>
      <c r="G27" s="426"/>
      <c r="H27" s="317"/>
      <c r="I27" s="419"/>
    </row>
    <row r="28" spans="1:9" ht="48.6">
      <c r="A28" s="377">
        <v>13</v>
      </c>
      <c r="B28" s="103" t="s">
        <v>268</v>
      </c>
      <c r="C28" s="101" t="s">
        <v>78</v>
      </c>
      <c r="D28" s="381">
        <v>1</v>
      </c>
      <c r="E28" s="399"/>
      <c r="F28" s="217"/>
      <c r="G28" s="426"/>
      <c r="H28" s="317"/>
      <c r="I28" s="419"/>
    </row>
    <row r="29" spans="1:9" ht="48.6">
      <c r="A29" s="377">
        <v>14</v>
      </c>
      <c r="B29" s="103" t="s">
        <v>269</v>
      </c>
      <c r="C29" s="101" t="s">
        <v>78</v>
      </c>
      <c r="D29" s="381">
        <v>2</v>
      </c>
      <c r="E29" s="399"/>
      <c r="F29" s="217"/>
      <c r="G29" s="426"/>
      <c r="H29" s="317"/>
      <c r="I29" s="419"/>
    </row>
    <row r="30" spans="1:9" ht="48.6">
      <c r="A30" s="377">
        <v>15</v>
      </c>
      <c r="B30" s="103" t="s">
        <v>270</v>
      </c>
      <c r="C30" s="101" t="s">
        <v>78</v>
      </c>
      <c r="D30" s="381">
        <v>3</v>
      </c>
      <c r="E30" s="399"/>
      <c r="F30" s="217"/>
      <c r="G30" s="426"/>
      <c r="H30" s="317"/>
      <c r="I30" s="419"/>
    </row>
    <row r="31" spans="1:9" ht="32.4">
      <c r="A31" s="175"/>
      <c r="B31" s="378" t="s">
        <v>271</v>
      </c>
      <c r="C31" s="231"/>
      <c r="D31" s="380"/>
      <c r="E31" s="307"/>
      <c r="F31" s="217"/>
      <c r="G31" s="426"/>
      <c r="H31" s="317"/>
      <c r="I31" s="419"/>
    </row>
    <row r="32" spans="1:9" ht="62.4">
      <c r="A32" s="377">
        <v>1</v>
      </c>
      <c r="B32" s="100" t="s">
        <v>275</v>
      </c>
      <c r="C32" s="101" t="s">
        <v>78</v>
      </c>
      <c r="D32" s="381">
        <v>1</v>
      </c>
      <c r="E32" s="399"/>
      <c r="F32" s="217"/>
      <c r="G32" s="426"/>
      <c r="H32" s="317"/>
      <c r="I32" s="419"/>
    </row>
    <row r="33" spans="1:48" ht="48.6">
      <c r="A33" s="377">
        <v>2</v>
      </c>
      <c r="B33" s="104" t="s">
        <v>273</v>
      </c>
      <c r="C33" s="101" t="s">
        <v>78</v>
      </c>
      <c r="D33" s="381">
        <v>5</v>
      </c>
      <c r="E33" s="399"/>
      <c r="F33" s="217"/>
      <c r="G33" s="426"/>
      <c r="H33" s="317"/>
      <c r="I33" s="419"/>
    </row>
    <row r="34" spans="1:48" ht="32.4">
      <c r="A34" s="377"/>
      <c r="B34" s="378" t="s">
        <v>274</v>
      </c>
      <c r="C34" s="231"/>
      <c r="D34" s="380"/>
      <c r="E34" s="307"/>
      <c r="F34" s="217"/>
      <c r="G34" s="218"/>
      <c r="H34" s="317"/>
      <c r="I34" s="419"/>
    </row>
    <row r="35" spans="1:48" ht="62.4">
      <c r="A35" s="377">
        <v>1</v>
      </c>
      <c r="B35" s="100" t="s">
        <v>272</v>
      </c>
      <c r="C35" s="101" t="s">
        <v>78</v>
      </c>
      <c r="D35" s="381">
        <v>1</v>
      </c>
      <c r="E35" s="307"/>
      <c r="F35" s="217"/>
      <c r="G35" s="218"/>
      <c r="H35" s="317"/>
      <c r="I35" s="419"/>
    </row>
    <row r="36" spans="1:48" ht="48.6">
      <c r="A36" s="377">
        <v>2</v>
      </c>
      <c r="B36" s="104" t="s">
        <v>273</v>
      </c>
      <c r="C36" s="101" t="s">
        <v>78</v>
      </c>
      <c r="D36" s="381">
        <v>3</v>
      </c>
      <c r="E36" s="307"/>
      <c r="F36" s="217"/>
      <c r="G36" s="218"/>
      <c r="H36" s="317"/>
      <c r="I36" s="419"/>
    </row>
    <row r="37" spans="1:48" ht="22.5" customHeight="1">
      <c r="A37" s="176"/>
      <c r="B37" s="180" t="s">
        <v>3</v>
      </c>
      <c r="C37" s="82"/>
      <c r="D37" s="83"/>
      <c r="E37" s="84"/>
      <c r="F37" s="217"/>
      <c r="G37" s="217"/>
      <c r="H37" s="217"/>
      <c r="I37" s="217"/>
    </row>
    <row r="38" spans="1:48" s="32" customFormat="1" ht="36" customHeight="1">
      <c r="A38" s="165"/>
      <c r="B38" s="181" t="s">
        <v>167</v>
      </c>
      <c r="C38" s="253">
        <v>0.05</v>
      </c>
      <c r="D38" s="251"/>
      <c r="E38" s="29"/>
      <c r="F38" s="217"/>
      <c r="G38" s="218"/>
      <c r="H38" s="317"/>
      <c r="I38" s="21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</row>
    <row r="39" spans="1:48" s="32" customFormat="1" ht="16.2">
      <c r="A39" s="165"/>
      <c r="B39" s="308" t="s">
        <v>3</v>
      </c>
      <c r="C39" s="252"/>
      <c r="D39" s="251"/>
      <c r="E39" s="29"/>
      <c r="F39" s="217"/>
      <c r="G39" s="218"/>
      <c r="H39" s="317"/>
      <c r="I39" s="42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</row>
    <row r="40" spans="1:48" ht="21" customHeight="1">
      <c r="A40" s="176"/>
      <c r="B40" s="181" t="s">
        <v>58</v>
      </c>
      <c r="C40" s="204">
        <v>0.68</v>
      </c>
      <c r="D40" s="86"/>
      <c r="E40" s="87"/>
      <c r="F40" s="217"/>
      <c r="G40" s="218"/>
      <c r="H40" s="317"/>
      <c r="I40" s="217"/>
    </row>
    <row r="41" spans="1:48" ht="16.2">
      <c r="A41" s="176"/>
      <c r="B41" s="181" t="s">
        <v>3</v>
      </c>
      <c r="C41" s="85"/>
      <c r="D41" s="86"/>
      <c r="E41" s="87"/>
      <c r="F41" s="217"/>
      <c r="G41" s="218"/>
      <c r="H41" s="317"/>
      <c r="I41" s="421"/>
    </row>
    <row r="42" spans="1:48" ht="30.75" customHeight="1">
      <c r="A42" s="176"/>
      <c r="B42" s="200" t="s">
        <v>59</v>
      </c>
      <c r="C42" s="204">
        <v>0.08</v>
      </c>
      <c r="D42" s="86"/>
      <c r="E42" s="87"/>
      <c r="F42" s="217"/>
      <c r="G42" s="218"/>
      <c r="H42" s="317"/>
      <c r="I42" s="217"/>
    </row>
    <row r="43" spans="1:48" s="142" customFormat="1" ht="16.2">
      <c r="A43" s="182"/>
      <c r="B43" s="183" t="s">
        <v>113</v>
      </c>
      <c r="C43" s="205"/>
      <c r="D43" s="109"/>
      <c r="E43" s="112"/>
      <c r="F43" s="217"/>
      <c r="G43" s="218"/>
      <c r="H43" s="317"/>
      <c r="I43" s="421"/>
    </row>
    <row r="44" spans="1:48" customFormat="1" ht="16.2">
      <c r="A44" s="166"/>
      <c r="B44" s="201" t="s">
        <v>72</v>
      </c>
      <c r="C44" s="206">
        <v>0.03</v>
      </c>
      <c r="D44" s="207"/>
      <c r="E44" s="138"/>
      <c r="F44" s="217"/>
      <c r="G44" s="218"/>
      <c r="H44" s="317"/>
      <c r="I44" s="217"/>
    </row>
    <row r="45" spans="1:48" customFormat="1" ht="16.2">
      <c r="A45" s="166"/>
      <c r="B45" s="202" t="s">
        <v>3</v>
      </c>
      <c r="C45" s="208"/>
      <c r="D45" s="207"/>
      <c r="E45" s="138"/>
      <c r="F45" s="217"/>
      <c r="G45" s="218"/>
      <c r="H45" s="317"/>
      <c r="I45" s="421"/>
    </row>
    <row r="46" spans="1:48" customFormat="1" ht="28.8">
      <c r="A46" s="166"/>
      <c r="B46" s="202" t="s">
        <v>18</v>
      </c>
      <c r="C46" s="206">
        <v>0.02</v>
      </c>
      <c r="D46" s="207"/>
      <c r="E46" s="138"/>
      <c r="F46" s="217"/>
      <c r="G46" s="218"/>
      <c r="H46" s="317"/>
      <c r="I46" s="217"/>
    </row>
    <row r="47" spans="1:48" customFormat="1" ht="16.2">
      <c r="A47" s="310"/>
      <c r="B47" s="202" t="s">
        <v>3</v>
      </c>
      <c r="C47" s="209"/>
      <c r="D47" s="210"/>
      <c r="E47" s="141"/>
      <c r="F47" s="217"/>
      <c r="G47" s="218"/>
      <c r="H47" s="317"/>
      <c r="I47" s="421"/>
    </row>
    <row r="48" spans="1:48" customFormat="1" ht="16.2">
      <c r="A48" s="310"/>
      <c r="B48" s="202" t="s">
        <v>19</v>
      </c>
      <c r="C48" s="206">
        <v>0.18</v>
      </c>
      <c r="D48" s="208"/>
      <c r="E48" s="140"/>
      <c r="F48" s="217"/>
      <c r="G48" s="218"/>
      <c r="H48" s="317"/>
      <c r="I48" s="217"/>
    </row>
    <row r="49" spans="1:9" customFormat="1" ht="16.2">
      <c r="A49" s="310"/>
      <c r="B49" s="108" t="s">
        <v>76</v>
      </c>
      <c r="C49" s="209"/>
      <c r="D49" s="208"/>
      <c r="E49" s="140"/>
      <c r="F49" s="217"/>
      <c r="G49" s="218"/>
      <c r="H49" s="317"/>
      <c r="I49" s="421"/>
    </row>
    <row r="50" spans="1:9" ht="16.2">
      <c r="A50" s="176"/>
      <c r="B50" s="184"/>
      <c r="C50" s="82"/>
      <c r="D50" s="83"/>
      <c r="E50" s="84"/>
      <c r="F50" s="217"/>
      <c r="G50" s="218"/>
      <c r="H50" s="317"/>
      <c r="I50" s="419"/>
    </row>
    <row r="51" spans="1:9" ht="16.2">
      <c r="A51" s="176"/>
      <c r="B51" s="88" t="s">
        <v>77</v>
      </c>
      <c r="C51" s="82"/>
      <c r="D51" s="83"/>
      <c r="E51" s="84"/>
      <c r="F51" s="217"/>
      <c r="G51" s="218"/>
      <c r="H51" s="317"/>
      <c r="I51" s="419"/>
    </row>
    <row r="52" spans="1:9" s="90" customFormat="1" ht="30">
      <c r="A52" s="71">
        <v>1</v>
      </c>
      <c r="B52" s="104" t="s">
        <v>276</v>
      </c>
      <c r="C52" s="101" t="s">
        <v>79</v>
      </c>
      <c r="D52" s="376">
        <v>2</v>
      </c>
      <c r="E52" s="81"/>
      <c r="F52" s="217"/>
      <c r="G52" s="218"/>
      <c r="H52" s="317"/>
      <c r="I52" s="419"/>
    </row>
    <row r="53" spans="1:9" s="90" customFormat="1" ht="30">
      <c r="A53" s="71">
        <v>2</v>
      </c>
      <c r="B53" s="103" t="s">
        <v>302</v>
      </c>
      <c r="C53" s="101" t="s">
        <v>79</v>
      </c>
      <c r="D53" s="376">
        <v>5</v>
      </c>
      <c r="E53" s="81"/>
      <c r="F53" s="217"/>
      <c r="G53" s="218"/>
      <c r="H53" s="317"/>
      <c r="I53" s="419"/>
    </row>
    <row r="54" spans="1:9" s="90" customFormat="1" ht="30">
      <c r="A54" s="71">
        <v>3</v>
      </c>
      <c r="B54" s="104" t="s">
        <v>277</v>
      </c>
      <c r="C54" s="101" t="s">
        <v>79</v>
      </c>
      <c r="D54" s="376">
        <v>12</v>
      </c>
      <c r="E54" s="81"/>
      <c r="F54" s="217"/>
      <c r="G54" s="218"/>
      <c r="H54" s="317"/>
      <c r="I54" s="419"/>
    </row>
    <row r="55" spans="1:9" ht="30">
      <c r="A55" s="71">
        <v>4</v>
      </c>
      <c r="B55" s="104" t="s">
        <v>278</v>
      </c>
      <c r="C55" s="101" t="s">
        <v>79</v>
      </c>
      <c r="D55" s="376">
        <v>12</v>
      </c>
      <c r="E55" s="81"/>
      <c r="F55" s="217"/>
      <c r="G55" s="218"/>
      <c r="H55" s="317"/>
      <c r="I55" s="419"/>
    </row>
    <row r="56" spans="1:9" ht="30">
      <c r="A56" s="71">
        <v>5</v>
      </c>
      <c r="B56" s="104" t="s">
        <v>279</v>
      </c>
      <c r="C56" s="101" t="s">
        <v>79</v>
      </c>
      <c r="D56" s="376">
        <v>4</v>
      </c>
      <c r="E56" s="81"/>
      <c r="F56" s="217"/>
      <c r="G56" s="218"/>
      <c r="H56" s="317"/>
      <c r="I56" s="419"/>
    </row>
    <row r="57" spans="1:9" ht="30">
      <c r="A57" s="71">
        <v>6</v>
      </c>
      <c r="B57" s="104" t="s">
        <v>280</v>
      </c>
      <c r="C57" s="101" t="s">
        <v>79</v>
      </c>
      <c r="D57" s="376">
        <v>10</v>
      </c>
      <c r="E57" s="81"/>
      <c r="F57" s="217"/>
      <c r="G57" s="218"/>
      <c r="H57" s="317"/>
      <c r="I57" s="419"/>
    </row>
    <row r="58" spans="1:9" ht="30">
      <c r="A58" s="71">
        <v>7</v>
      </c>
      <c r="B58" s="103" t="s">
        <v>281</v>
      </c>
      <c r="C58" s="101" t="s">
        <v>78</v>
      </c>
      <c r="D58" s="376">
        <v>1</v>
      </c>
      <c r="E58" s="81"/>
      <c r="F58" s="217"/>
      <c r="G58" s="218"/>
      <c r="H58" s="317"/>
      <c r="I58" s="419"/>
    </row>
    <row r="59" spans="1:9" ht="30">
      <c r="A59" s="71">
        <v>8</v>
      </c>
      <c r="B59" s="103" t="s">
        <v>282</v>
      </c>
      <c r="C59" s="101" t="s">
        <v>78</v>
      </c>
      <c r="D59" s="376">
        <v>2</v>
      </c>
      <c r="E59" s="81"/>
      <c r="F59" s="217"/>
      <c r="G59" s="218"/>
      <c r="H59" s="317"/>
      <c r="I59" s="419"/>
    </row>
    <row r="60" spans="1:9" ht="30">
      <c r="A60" s="71">
        <v>9</v>
      </c>
      <c r="B60" s="103" t="s">
        <v>283</v>
      </c>
      <c r="C60" s="101" t="s">
        <v>78</v>
      </c>
      <c r="D60" s="376">
        <v>2</v>
      </c>
      <c r="E60" s="81"/>
      <c r="F60" s="217"/>
      <c r="G60" s="218"/>
      <c r="H60" s="317"/>
      <c r="I60" s="419"/>
    </row>
    <row r="61" spans="1:9" ht="30">
      <c r="A61" s="71">
        <v>10</v>
      </c>
      <c r="B61" s="103" t="s">
        <v>284</v>
      </c>
      <c r="C61" s="101" t="s">
        <v>78</v>
      </c>
      <c r="D61" s="376">
        <v>2</v>
      </c>
      <c r="E61" s="81"/>
      <c r="F61" s="217"/>
      <c r="G61" s="218"/>
      <c r="H61" s="317"/>
      <c r="I61" s="419"/>
    </row>
    <row r="62" spans="1:9" ht="30">
      <c r="A62" s="71">
        <v>11</v>
      </c>
      <c r="B62" s="103" t="s">
        <v>285</v>
      </c>
      <c r="C62" s="101" t="s">
        <v>78</v>
      </c>
      <c r="D62" s="376">
        <v>1</v>
      </c>
      <c r="E62" s="81"/>
      <c r="F62" s="217"/>
      <c r="G62" s="218"/>
      <c r="H62" s="317"/>
      <c r="I62" s="419"/>
    </row>
    <row r="63" spans="1:9" ht="16.2">
      <c r="A63" s="71">
        <v>12</v>
      </c>
      <c r="B63" s="103" t="s">
        <v>303</v>
      </c>
      <c r="C63" s="101" t="s">
        <v>78</v>
      </c>
      <c r="D63" s="376">
        <v>2</v>
      </c>
      <c r="E63" s="81"/>
      <c r="F63" s="217"/>
      <c r="G63" s="218"/>
      <c r="H63" s="317"/>
      <c r="I63" s="419"/>
    </row>
    <row r="64" spans="1:9" ht="16.2">
      <c r="A64" s="71">
        <v>13</v>
      </c>
      <c r="B64" s="103" t="s">
        <v>304</v>
      </c>
      <c r="C64" s="101" t="s">
        <v>78</v>
      </c>
      <c r="D64" s="376">
        <v>1</v>
      </c>
      <c r="E64" s="81"/>
      <c r="F64" s="217"/>
      <c r="G64" s="218"/>
      <c r="H64" s="317"/>
      <c r="I64" s="419"/>
    </row>
    <row r="65" spans="1:14" ht="16.2">
      <c r="A65" s="71">
        <v>14</v>
      </c>
      <c r="B65" s="103" t="s">
        <v>286</v>
      </c>
      <c r="C65" s="101" t="s">
        <v>78</v>
      </c>
      <c r="D65" s="376">
        <v>1</v>
      </c>
      <c r="E65" s="81"/>
      <c r="F65" s="217"/>
      <c r="G65" s="218"/>
      <c r="H65" s="317"/>
      <c r="I65" s="419"/>
    </row>
    <row r="66" spans="1:14" ht="16.2">
      <c r="A66" s="71">
        <v>15</v>
      </c>
      <c r="B66" s="103" t="s">
        <v>287</v>
      </c>
      <c r="C66" s="101" t="s">
        <v>78</v>
      </c>
      <c r="D66" s="376">
        <v>1</v>
      </c>
      <c r="E66" s="81"/>
      <c r="F66" s="217"/>
      <c r="G66" s="218"/>
      <c r="H66" s="317"/>
      <c r="I66" s="419"/>
    </row>
    <row r="67" spans="1:14" ht="32.4">
      <c r="A67" s="71">
        <v>16</v>
      </c>
      <c r="B67" s="104" t="s">
        <v>288</v>
      </c>
      <c r="C67" s="101" t="s">
        <v>289</v>
      </c>
      <c r="D67" s="376">
        <v>293</v>
      </c>
      <c r="E67" s="81"/>
      <c r="F67" s="217"/>
      <c r="G67" s="218"/>
      <c r="H67" s="317"/>
      <c r="I67" s="419"/>
    </row>
    <row r="68" spans="1:14" ht="32.4">
      <c r="A68" s="71">
        <v>17</v>
      </c>
      <c r="B68" s="104" t="s">
        <v>290</v>
      </c>
      <c r="C68" s="101" t="s">
        <v>289</v>
      </c>
      <c r="D68" s="376">
        <v>120</v>
      </c>
      <c r="E68" s="81"/>
      <c r="F68" s="217"/>
      <c r="G68" s="218"/>
      <c r="H68" s="317"/>
      <c r="I68" s="419"/>
    </row>
    <row r="69" spans="1:14" ht="32.4">
      <c r="A69" s="71">
        <v>18</v>
      </c>
      <c r="B69" s="104" t="s">
        <v>291</v>
      </c>
      <c r="C69" s="101" t="s">
        <v>292</v>
      </c>
      <c r="D69" s="376">
        <v>241</v>
      </c>
      <c r="E69" s="81"/>
      <c r="F69" s="217"/>
      <c r="G69" s="218"/>
      <c r="H69" s="317"/>
      <c r="I69" s="419"/>
    </row>
    <row r="70" spans="1:14" ht="32.4">
      <c r="A70" s="71">
        <v>19</v>
      </c>
      <c r="B70" s="104" t="s">
        <v>293</v>
      </c>
      <c r="C70" s="101" t="s">
        <v>292</v>
      </c>
      <c r="D70" s="376">
        <v>118</v>
      </c>
      <c r="E70" s="81"/>
      <c r="F70" s="217"/>
      <c r="G70" s="218"/>
      <c r="H70" s="317"/>
      <c r="I70" s="419"/>
    </row>
    <row r="71" spans="1:14" ht="32.4">
      <c r="A71" s="71">
        <v>20</v>
      </c>
      <c r="B71" s="104" t="s">
        <v>294</v>
      </c>
      <c r="C71" s="101" t="s">
        <v>289</v>
      </c>
      <c r="D71" s="376">
        <v>132</v>
      </c>
      <c r="E71" s="81"/>
      <c r="F71" s="217"/>
      <c r="G71" s="218"/>
      <c r="H71" s="317"/>
      <c r="I71" s="419"/>
    </row>
    <row r="72" spans="1:14" s="92" customFormat="1" ht="32.4">
      <c r="A72" s="71">
        <v>21</v>
      </c>
      <c r="B72" s="104" t="s">
        <v>295</v>
      </c>
      <c r="C72" s="101" t="s">
        <v>289</v>
      </c>
      <c r="D72" s="376">
        <f>D67+D68+D69+D70</f>
        <v>772</v>
      </c>
      <c r="E72" s="81"/>
      <c r="F72" s="217"/>
      <c r="G72" s="218"/>
      <c r="H72" s="317"/>
      <c r="I72" s="419"/>
      <c r="J72" s="91"/>
      <c r="K72" s="91"/>
      <c r="L72" s="91"/>
      <c r="M72" s="91"/>
      <c r="N72" s="91"/>
    </row>
    <row r="73" spans="1:14" s="92" customFormat="1" ht="16.8">
      <c r="A73" s="71">
        <v>22</v>
      </c>
      <c r="B73" s="382" t="s">
        <v>296</v>
      </c>
      <c r="C73" s="101" t="s">
        <v>79</v>
      </c>
      <c r="D73" s="383">
        <v>16</v>
      </c>
      <c r="E73" s="81"/>
      <c r="F73" s="217"/>
      <c r="G73" s="218"/>
      <c r="H73" s="317"/>
      <c r="I73" s="419"/>
      <c r="J73" s="91"/>
      <c r="K73" s="91"/>
      <c r="L73" s="91"/>
      <c r="M73" s="91"/>
      <c r="N73" s="91"/>
    </row>
    <row r="74" spans="1:14" s="92" customFormat="1" ht="16.8">
      <c r="A74" s="71">
        <v>23</v>
      </c>
      <c r="B74" s="382" t="s">
        <v>297</v>
      </c>
      <c r="C74" s="101" t="s">
        <v>79</v>
      </c>
      <c r="D74" s="383">
        <v>2</v>
      </c>
      <c r="E74" s="81"/>
      <c r="F74" s="217"/>
      <c r="G74" s="218"/>
      <c r="H74" s="317"/>
      <c r="I74" s="419"/>
      <c r="J74" s="91"/>
      <c r="K74" s="91"/>
      <c r="L74" s="91"/>
      <c r="M74" s="91"/>
      <c r="N74" s="91"/>
    </row>
    <row r="75" spans="1:14" s="92" customFormat="1" ht="16.8">
      <c r="A75" s="71">
        <v>24</v>
      </c>
      <c r="B75" s="382" t="s">
        <v>298</v>
      </c>
      <c r="C75" s="101" t="s">
        <v>78</v>
      </c>
      <c r="D75" s="376">
        <v>1</v>
      </c>
      <c r="E75" s="81"/>
      <c r="F75" s="217"/>
      <c r="G75" s="218"/>
      <c r="H75" s="317"/>
      <c r="I75" s="419"/>
      <c r="J75" s="91"/>
      <c r="K75" s="91"/>
      <c r="L75" s="91"/>
      <c r="M75" s="91"/>
      <c r="N75" s="91"/>
    </row>
    <row r="76" spans="1:14" s="92" customFormat="1" ht="16.8">
      <c r="A76" s="71">
        <v>25</v>
      </c>
      <c r="B76" s="382" t="s">
        <v>299</v>
      </c>
      <c r="C76" s="101" t="s">
        <v>78</v>
      </c>
      <c r="D76" s="376">
        <v>1</v>
      </c>
      <c r="E76" s="81"/>
      <c r="F76" s="217"/>
      <c r="G76" s="218"/>
      <c r="H76" s="317"/>
      <c r="I76" s="419"/>
      <c r="J76" s="91"/>
      <c r="K76" s="91"/>
      <c r="L76" s="91"/>
      <c r="M76" s="91"/>
      <c r="N76" s="91"/>
    </row>
    <row r="77" spans="1:14" s="92" customFormat="1" ht="16.8">
      <c r="A77" s="71">
        <v>26</v>
      </c>
      <c r="B77" s="382" t="s">
        <v>80</v>
      </c>
      <c r="C77" s="101" t="s">
        <v>81</v>
      </c>
      <c r="D77" s="384">
        <v>2.8</v>
      </c>
      <c r="E77" s="81"/>
      <c r="F77" s="217"/>
      <c r="G77" s="218"/>
      <c r="H77" s="317"/>
      <c r="I77" s="419"/>
      <c r="J77" s="91"/>
      <c r="K77" s="91"/>
      <c r="L77" s="91"/>
      <c r="M77" s="91"/>
      <c r="N77" s="91"/>
    </row>
    <row r="78" spans="1:14" s="92" customFormat="1" ht="32.4">
      <c r="A78" s="71">
        <v>27</v>
      </c>
      <c r="B78" s="102" t="s">
        <v>300</v>
      </c>
      <c r="C78" s="101" t="s">
        <v>79</v>
      </c>
      <c r="D78" s="385">
        <f>D73</f>
        <v>16</v>
      </c>
      <c r="E78" s="81"/>
      <c r="F78" s="217"/>
      <c r="G78" s="218"/>
      <c r="H78" s="317"/>
      <c r="I78" s="419"/>
      <c r="J78" s="91"/>
      <c r="K78" s="91"/>
      <c r="L78" s="91"/>
      <c r="M78" s="91"/>
      <c r="N78" s="91"/>
    </row>
    <row r="79" spans="1:14" s="92" customFormat="1" ht="32.4">
      <c r="A79" s="71">
        <v>28</v>
      </c>
      <c r="B79" s="102" t="s">
        <v>301</v>
      </c>
      <c r="C79" s="101" t="s">
        <v>79</v>
      </c>
      <c r="D79" s="385">
        <f>D74</f>
        <v>2</v>
      </c>
      <c r="E79" s="81"/>
      <c r="F79" s="217"/>
      <c r="G79" s="218"/>
      <c r="H79" s="317"/>
      <c r="I79" s="419"/>
      <c r="J79" s="91"/>
      <c r="K79" s="91"/>
      <c r="L79" s="91"/>
      <c r="M79" s="91"/>
      <c r="N79" s="91"/>
    </row>
    <row r="80" spans="1:14" s="92" customFormat="1" ht="30">
      <c r="A80" s="71">
        <v>29</v>
      </c>
      <c r="B80" s="104" t="s">
        <v>305</v>
      </c>
      <c r="C80" s="101" t="s">
        <v>289</v>
      </c>
      <c r="D80" s="376">
        <f>25+58</f>
        <v>83</v>
      </c>
      <c r="E80" s="81"/>
      <c r="F80" s="217"/>
      <c r="G80" s="218"/>
      <c r="H80" s="317"/>
      <c r="I80" s="419"/>
      <c r="J80" s="91"/>
      <c r="K80" s="91"/>
      <c r="L80" s="91"/>
      <c r="M80" s="91"/>
      <c r="N80" s="91"/>
    </row>
    <row r="81" spans="1:48" ht="31.5" customHeight="1">
      <c r="A81" s="71"/>
      <c r="B81" s="88" t="s">
        <v>91</v>
      </c>
      <c r="C81" s="82"/>
      <c r="D81" s="83"/>
      <c r="E81" s="84"/>
      <c r="F81" s="217"/>
      <c r="G81" s="218"/>
      <c r="H81" s="317"/>
      <c r="I81" s="419"/>
    </row>
    <row r="82" spans="1:48" s="77" customFormat="1" ht="26.25" customHeight="1">
      <c r="A82" s="71">
        <v>30</v>
      </c>
      <c r="B82" s="105" t="s">
        <v>92</v>
      </c>
      <c r="C82" s="89" t="s">
        <v>8</v>
      </c>
      <c r="D82" s="132">
        <v>2518</v>
      </c>
      <c r="E82" s="79"/>
      <c r="F82" s="217"/>
      <c r="G82" s="218"/>
      <c r="H82" s="317"/>
      <c r="I82" s="419"/>
    </row>
    <row r="83" spans="1:48" s="77" customFormat="1" ht="26.25" customHeight="1">
      <c r="A83" s="71">
        <v>31</v>
      </c>
      <c r="B83" s="105" t="s">
        <v>93</v>
      </c>
      <c r="C83" s="72" t="s">
        <v>7</v>
      </c>
      <c r="D83" s="132">
        <v>3112</v>
      </c>
      <c r="E83" s="79"/>
      <c r="F83" s="217"/>
      <c r="G83" s="218"/>
      <c r="H83" s="317"/>
      <c r="I83" s="419"/>
    </row>
    <row r="84" spans="1:48" s="77" customFormat="1" ht="26.25" customHeight="1">
      <c r="A84" s="71">
        <v>32</v>
      </c>
      <c r="B84" s="131" t="s">
        <v>94</v>
      </c>
      <c r="C84" s="72" t="s">
        <v>7</v>
      </c>
      <c r="D84" s="132">
        <v>3988</v>
      </c>
      <c r="E84" s="79"/>
      <c r="F84" s="217"/>
      <c r="G84" s="218"/>
      <c r="H84" s="317"/>
      <c r="I84" s="419"/>
    </row>
    <row r="85" spans="1:48" s="77" customFormat="1" ht="26.25" customHeight="1">
      <c r="A85" s="71">
        <v>33</v>
      </c>
      <c r="B85" s="131" t="s">
        <v>95</v>
      </c>
      <c r="C85" s="72" t="s">
        <v>8</v>
      </c>
      <c r="D85" s="132">
        <v>2518</v>
      </c>
      <c r="E85" s="130"/>
      <c r="F85" s="217"/>
      <c r="G85" s="218"/>
      <c r="H85" s="317"/>
      <c r="I85" s="419"/>
    </row>
    <row r="86" spans="1:48">
      <c r="A86" s="185"/>
      <c r="B86" s="185" t="s">
        <v>3</v>
      </c>
      <c r="C86" s="185"/>
      <c r="D86" s="185"/>
      <c r="E86" s="187"/>
      <c r="F86" s="187"/>
      <c r="G86" s="187"/>
      <c r="H86" s="187"/>
      <c r="I86" s="187"/>
    </row>
    <row r="87" spans="1:48" s="32" customFormat="1" ht="36" customHeight="1">
      <c r="A87" s="165"/>
      <c r="B87" s="203" t="s">
        <v>167</v>
      </c>
      <c r="C87" s="253">
        <v>0.05</v>
      </c>
      <c r="D87" s="251"/>
      <c r="E87" s="29"/>
      <c r="F87" s="29"/>
      <c r="G87" s="161"/>
      <c r="H87" s="167"/>
      <c r="I87" s="21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</row>
    <row r="88" spans="1:48" s="32" customFormat="1" ht="16.2">
      <c r="A88" s="165"/>
      <c r="B88" s="308" t="s">
        <v>3</v>
      </c>
      <c r="C88" s="252"/>
      <c r="D88" s="251"/>
      <c r="E88" s="29"/>
      <c r="F88" s="29"/>
      <c r="G88" s="161"/>
      <c r="H88" s="167"/>
      <c r="I88" s="42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</row>
    <row r="89" spans="1:48" ht="16.2">
      <c r="A89" s="166"/>
      <c r="B89" s="203" t="s">
        <v>10</v>
      </c>
      <c r="C89" s="206">
        <v>0.1</v>
      </c>
      <c r="D89" s="211"/>
      <c r="E89" s="136"/>
      <c r="F89" s="137"/>
      <c r="G89" s="188"/>
      <c r="H89" s="179"/>
      <c r="I89" s="217"/>
    </row>
    <row r="90" spans="1:48" ht="16.2">
      <c r="A90" s="166"/>
      <c r="B90" s="203" t="s">
        <v>3</v>
      </c>
      <c r="C90" s="208"/>
      <c r="D90" s="207"/>
      <c r="E90" s="138"/>
      <c r="F90" s="139"/>
      <c r="G90" s="189"/>
      <c r="H90" s="179"/>
      <c r="I90" s="421"/>
    </row>
    <row r="91" spans="1:48" ht="16.2">
      <c r="A91" s="166"/>
      <c r="B91" s="203" t="s">
        <v>28</v>
      </c>
      <c r="C91" s="206">
        <v>0.08</v>
      </c>
      <c r="D91" s="207"/>
      <c r="E91" s="138"/>
      <c r="F91" s="137"/>
      <c r="G91" s="167"/>
      <c r="H91" s="179"/>
      <c r="I91" s="217"/>
    </row>
    <row r="92" spans="1:48" s="128" customFormat="1" ht="16.2">
      <c r="A92" s="166"/>
      <c r="B92" s="203" t="s">
        <v>3</v>
      </c>
      <c r="C92" s="208"/>
      <c r="D92" s="207"/>
      <c r="E92" s="138"/>
      <c r="F92" s="139"/>
      <c r="G92" s="189"/>
      <c r="H92" s="179"/>
      <c r="I92" s="421"/>
      <c r="J92" s="73"/>
      <c r="K92" s="73"/>
      <c r="L92" s="73"/>
      <c r="M92" s="73"/>
      <c r="N92" s="73"/>
    </row>
    <row r="93" spans="1:48" s="128" customFormat="1" ht="16.2">
      <c r="A93" s="166"/>
      <c r="B93" s="201" t="s">
        <v>72</v>
      </c>
      <c r="C93" s="206">
        <v>0.03</v>
      </c>
      <c r="D93" s="207"/>
      <c r="E93" s="138"/>
      <c r="F93" s="137"/>
      <c r="G93" s="167"/>
      <c r="H93" s="179"/>
      <c r="I93" s="217"/>
      <c r="J93" s="73"/>
      <c r="K93" s="73"/>
      <c r="L93" s="73"/>
      <c r="M93" s="73"/>
      <c r="N93" s="73"/>
    </row>
    <row r="94" spans="1:48" s="128" customFormat="1" ht="16.2">
      <c r="A94" s="166"/>
      <c r="B94" s="202" t="s">
        <v>3</v>
      </c>
      <c r="C94" s="208"/>
      <c r="D94" s="207"/>
      <c r="E94" s="138"/>
      <c r="F94" s="139"/>
      <c r="G94" s="167"/>
      <c r="H94" s="179"/>
      <c r="I94" s="421"/>
      <c r="J94" s="73"/>
      <c r="K94" s="73"/>
      <c r="L94" s="73"/>
      <c r="M94" s="73"/>
      <c r="N94" s="73"/>
    </row>
    <row r="95" spans="1:48" s="128" customFormat="1" ht="28.8">
      <c r="A95" s="166"/>
      <c r="B95" s="202" t="s">
        <v>18</v>
      </c>
      <c r="C95" s="206">
        <v>0.02</v>
      </c>
      <c r="D95" s="207"/>
      <c r="E95" s="151"/>
      <c r="F95" s="149"/>
      <c r="G95" s="161"/>
      <c r="H95" s="264"/>
      <c r="I95" s="217"/>
      <c r="J95" s="73"/>
      <c r="K95" s="73"/>
      <c r="L95" s="73"/>
      <c r="M95" s="73"/>
      <c r="N95" s="73"/>
    </row>
    <row r="96" spans="1:48" s="128" customFormat="1" ht="16.2">
      <c r="A96" s="310"/>
      <c r="B96" s="202" t="s">
        <v>3</v>
      </c>
      <c r="C96" s="209"/>
      <c r="D96" s="210"/>
      <c r="E96" s="157"/>
      <c r="F96" s="153"/>
      <c r="G96" s="162"/>
      <c r="H96" s="264"/>
      <c r="I96" s="421"/>
      <c r="J96" s="73"/>
      <c r="K96" s="73"/>
      <c r="L96" s="73"/>
      <c r="M96" s="73"/>
      <c r="N96" s="73"/>
    </row>
    <row r="97" spans="1:14" s="128" customFormat="1" ht="16.2">
      <c r="A97" s="310"/>
      <c r="B97" s="202" t="s">
        <v>19</v>
      </c>
      <c r="C97" s="206">
        <v>0.18</v>
      </c>
      <c r="D97" s="208"/>
      <c r="E97" s="155"/>
      <c r="F97" s="149"/>
      <c r="G97" s="162"/>
      <c r="H97" s="264"/>
      <c r="I97" s="217"/>
      <c r="J97" s="73"/>
      <c r="K97" s="73"/>
      <c r="L97" s="73"/>
      <c r="M97" s="73"/>
      <c r="N97" s="73"/>
    </row>
    <row r="98" spans="1:14" s="128" customFormat="1">
      <c r="A98" s="185"/>
      <c r="B98" s="181" t="s">
        <v>104</v>
      </c>
      <c r="C98" s="190"/>
      <c r="D98" s="314"/>
      <c r="E98" s="187"/>
      <c r="F98" s="187"/>
      <c r="G98" s="187"/>
      <c r="H98" s="264"/>
      <c r="I98" s="421"/>
      <c r="J98" s="73"/>
      <c r="K98" s="73"/>
      <c r="L98" s="73"/>
      <c r="M98" s="73"/>
      <c r="N98" s="73"/>
    </row>
    <row r="99" spans="1:14" s="128" customFormat="1">
      <c r="A99" s="185"/>
      <c r="B99" s="191" t="s">
        <v>4</v>
      </c>
      <c r="C99" s="190"/>
      <c r="D99" s="314"/>
      <c r="E99" s="187"/>
      <c r="F99" s="187"/>
      <c r="G99" s="187"/>
      <c r="H99" s="264"/>
      <c r="I99" s="425"/>
      <c r="J99" s="73"/>
      <c r="K99" s="73"/>
      <c r="L99" s="73"/>
      <c r="M99" s="73"/>
      <c r="N99" s="73"/>
    </row>
    <row r="100" spans="1:14" s="128" customFormat="1">
      <c r="A100" s="95"/>
      <c r="B100" s="97"/>
      <c r="C100" s="94"/>
      <c r="D100" s="97"/>
      <c r="E100" s="386"/>
      <c r="F100" s="387"/>
      <c r="G100" s="388"/>
      <c r="H100" s="388"/>
      <c r="I100" s="73"/>
      <c r="J100" s="73"/>
      <c r="K100" s="73"/>
      <c r="L100" s="73"/>
      <c r="M100" s="73"/>
      <c r="N100" s="73"/>
    </row>
    <row r="101" spans="1:14" s="128" customFormat="1">
      <c r="A101" s="95"/>
      <c r="B101" s="97"/>
      <c r="C101" s="94"/>
      <c r="D101" s="97"/>
      <c r="E101" s="98"/>
      <c r="F101" s="97"/>
      <c r="G101" s="73"/>
      <c r="H101" s="73"/>
      <c r="I101" s="73"/>
      <c r="J101" s="73"/>
      <c r="K101" s="73"/>
      <c r="L101" s="73"/>
      <c r="M101" s="73"/>
      <c r="N101" s="73"/>
    </row>
    <row r="102" spans="1:14" s="128" customFormat="1">
      <c r="A102" s="95"/>
      <c r="B102" s="97"/>
      <c r="C102" s="94"/>
      <c r="D102" s="97"/>
      <c r="E102" s="98"/>
      <c r="F102" s="97"/>
      <c r="G102" s="73"/>
      <c r="H102" s="73"/>
      <c r="I102" s="73"/>
      <c r="J102" s="73"/>
      <c r="K102" s="73"/>
      <c r="L102" s="73"/>
      <c r="M102" s="73"/>
      <c r="N102" s="73"/>
    </row>
    <row r="103" spans="1:14" s="128" customFormat="1">
      <c r="A103" s="95"/>
      <c r="B103" s="97"/>
      <c r="C103" s="94"/>
      <c r="D103" s="97"/>
      <c r="E103" s="98"/>
      <c r="F103" s="97"/>
      <c r="G103" s="73"/>
      <c r="H103" s="73"/>
      <c r="I103" s="73"/>
      <c r="J103" s="73"/>
      <c r="K103" s="73"/>
      <c r="L103" s="73"/>
      <c r="M103" s="73"/>
      <c r="N103" s="73"/>
    </row>
    <row r="104" spans="1:14" s="128" customFormat="1">
      <c r="A104" s="95"/>
      <c r="B104" s="97"/>
      <c r="C104" s="94"/>
      <c r="D104" s="97"/>
      <c r="E104" s="98"/>
      <c r="F104" s="97"/>
      <c r="G104" s="73"/>
      <c r="H104" s="73"/>
      <c r="I104" s="73"/>
      <c r="J104" s="73"/>
      <c r="K104" s="73"/>
      <c r="L104" s="73"/>
      <c r="M104" s="73"/>
      <c r="N104" s="73"/>
    </row>
    <row r="105" spans="1:14" s="128" customFormat="1">
      <c r="A105" s="95"/>
      <c r="B105" s="97"/>
      <c r="C105" s="94"/>
      <c r="D105" s="97"/>
      <c r="E105" s="98"/>
      <c r="F105" s="97"/>
      <c r="G105" s="73"/>
      <c r="H105" s="73"/>
      <c r="I105" s="73"/>
      <c r="J105" s="73"/>
      <c r="K105" s="73"/>
      <c r="L105" s="73"/>
      <c r="M105" s="73"/>
      <c r="N105" s="73"/>
    </row>
    <row r="106" spans="1:14" s="128" customFormat="1">
      <c r="A106" s="95"/>
      <c r="B106" s="97"/>
      <c r="C106" s="94"/>
      <c r="D106" s="97"/>
      <c r="E106" s="98"/>
      <c r="F106" s="97"/>
      <c r="G106" s="73"/>
      <c r="H106" s="73"/>
      <c r="I106" s="73"/>
      <c r="J106" s="73"/>
      <c r="K106" s="73"/>
      <c r="L106" s="73"/>
      <c r="M106" s="73"/>
      <c r="N106" s="73"/>
    </row>
    <row r="107" spans="1:14" s="128" customFormat="1">
      <c r="A107" s="95"/>
      <c r="B107" s="97"/>
      <c r="C107" s="94"/>
      <c r="D107" s="97"/>
      <c r="E107" s="98"/>
      <c r="F107" s="97"/>
      <c r="G107" s="73"/>
      <c r="H107" s="73"/>
      <c r="I107" s="73"/>
      <c r="J107" s="73"/>
      <c r="K107" s="73"/>
      <c r="L107" s="73"/>
      <c r="M107" s="73"/>
      <c r="N107" s="73"/>
    </row>
    <row r="108" spans="1:14" s="97" customFormat="1">
      <c r="A108" s="95"/>
      <c r="C108" s="94"/>
      <c r="E108" s="98"/>
      <c r="G108" s="73"/>
      <c r="H108" s="73"/>
      <c r="I108" s="73"/>
      <c r="J108" s="73"/>
      <c r="K108" s="73"/>
      <c r="L108" s="73"/>
      <c r="M108" s="73"/>
      <c r="N108" s="73"/>
    </row>
    <row r="109" spans="1:14" s="97" customFormat="1">
      <c r="A109" s="95"/>
      <c r="C109" s="94"/>
      <c r="E109" s="98"/>
      <c r="G109" s="73"/>
      <c r="H109" s="73"/>
      <c r="I109" s="73"/>
      <c r="J109" s="73"/>
      <c r="K109" s="73"/>
      <c r="L109" s="73"/>
      <c r="M109" s="73"/>
      <c r="N109" s="73"/>
    </row>
    <row r="110" spans="1:14" s="97" customFormat="1">
      <c r="A110" s="95"/>
      <c r="C110" s="94"/>
      <c r="E110" s="98"/>
      <c r="G110" s="73"/>
      <c r="H110" s="73"/>
      <c r="I110" s="73"/>
      <c r="J110" s="73"/>
      <c r="K110" s="73"/>
      <c r="L110" s="73"/>
      <c r="M110" s="73"/>
      <c r="N110" s="73"/>
    </row>
    <row r="111" spans="1:14" s="97" customFormat="1">
      <c r="A111" s="95"/>
      <c r="C111" s="94"/>
      <c r="E111" s="98"/>
      <c r="G111" s="73"/>
      <c r="H111" s="73"/>
      <c r="I111" s="73"/>
      <c r="J111" s="73"/>
      <c r="K111" s="73"/>
      <c r="L111" s="73"/>
      <c r="M111" s="73"/>
      <c r="N111" s="73"/>
    </row>
    <row r="112" spans="1:14" s="97" customFormat="1">
      <c r="A112" s="95"/>
      <c r="C112" s="94"/>
      <c r="E112" s="98"/>
      <c r="G112" s="73"/>
      <c r="H112" s="73"/>
      <c r="I112" s="73"/>
      <c r="J112" s="73"/>
      <c r="K112" s="73"/>
      <c r="L112" s="73"/>
      <c r="M112" s="73"/>
      <c r="N112" s="73"/>
    </row>
    <row r="113" spans="1:14" s="97" customFormat="1">
      <c r="A113" s="95"/>
      <c r="C113" s="94"/>
      <c r="E113" s="98"/>
      <c r="G113" s="73"/>
      <c r="H113" s="73"/>
      <c r="I113" s="73"/>
      <c r="J113" s="73"/>
      <c r="K113" s="73"/>
      <c r="L113" s="73"/>
      <c r="M113" s="73"/>
      <c r="N113" s="73"/>
    </row>
    <row r="114" spans="1:14" s="97" customFormat="1">
      <c r="A114" s="95"/>
      <c r="C114" s="94"/>
      <c r="E114" s="98"/>
      <c r="G114" s="73"/>
      <c r="H114" s="73"/>
      <c r="I114" s="73"/>
      <c r="J114" s="73"/>
      <c r="K114" s="73"/>
      <c r="L114" s="73"/>
      <c r="M114" s="73"/>
      <c r="N114" s="73"/>
    </row>
    <row r="115" spans="1:14" s="97" customFormat="1">
      <c r="A115" s="95"/>
      <c r="C115" s="94"/>
      <c r="E115" s="98"/>
      <c r="G115" s="73"/>
      <c r="H115" s="73"/>
      <c r="I115" s="73"/>
      <c r="J115" s="73"/>
      <c r="K115" s="73"/>
      <c r="L115" s="73"/>
      <c r="M115" s="73"/>
      <c r="N115" s="73"/>
    </row>
    <row r="116" spans="1:14" s="97" customFormat="1">
      <c r="A116" s="95"/>
      <c r="C116" s="94"/>
      <c r="E116" s="98"/>
      <c r="G116" s="73"/>
      <c r="H116" s="73"/>
      <c r="I116" s="73"/>
      <c r="J116" s="73"/>
      <c r="K116" s="73"/>
      <c r="L116" s="73"/>
      <c r="M116" s="73"/>
      <c r="N116" s="73"/>
    </row>
    <row r="117" spans="1:14" s="97" customFormat="1">
      <c r="A117" s="95"/>
      <c r="C117" s="94"/>
      <c r="E117" s="98"/>
      <c r="G117" s="73"/>
      <c r="H117" s="73"/>
      <c r="I117" s="73"/>
      <c r="J117" s="73"/>
      <c r="K117" s="73"/>
      <c r="L117" s="73"/>
      <c r="M117" s="73"/>
      <c r="N117" s="73"/>
    </row>
    <row r="118" spans="1:14" s="97" customFormat="1">
      <c r="A118" s="95"/>
      <c r="C118" s="94"/>
      <c r="E118" s="98"/>
      <c r="G118" s="73"/>
      <c r="H118" s="73"/>
      <c r="I118" s="73"/>
      <c r="J118" s="73"/>
      <c r="K118" s="73"/>
      <c r="L118" s="73"/>
      <c r="M118" s="73"/>
      <c r="N118" s="73"/>
    </row>
    <row r="119" spans="1:14" s="97" customFormat="1">
      <c r="A119" s="95"/>
      <c r="C119" s="94"/>
      <c r="E119" s="98"/>
      <c r="G119" s="73"/>
      <c r="H119" s="73"/>
      <c r="I119" s="73"/>
      <c r="J119" s="73"/>
      <c r="K119" s="73"/>
      <c r="L119" s="73"/>
      <c r="M119" s="73"/>
      <c r="N119" s="73"/>
    </row>
    <row r="120" spans="1:14" s="97" customFormat="1">
      <c r="A120" s="95"/>
      <c r="C120" s="94"/>
      <c r="E120" s="98"/>
      <c r="G120" s="73"/>
      <c r="H120" s="73"/>
      <c r="I120" s="73"/>
      <c r="J120" s="73"/>
      <c r="K120" s="73"/>
      <c r="L120" s="73"/>
      <c r="M120" s="73"/>
      <c r="N120" s="73"/>
    </row>
    <row r="121" spans="1:14" s="97" customFormat="1">
      <c r="A121" s="95"/>
      <c r="C121" s="94"/>
      <c r="E121" s="98"/>
      <c r="G121" s="73"/>
      <c r="H121" s="73"/>
      <c r="I121" s="73"/>
      <c r="J121" s="73"/>
      <c r="K121" s="73"/>
      <c r="L121" s="73"/>
      <c r="M121" s="73"/>
      <c r="N121" s="73"/>
    </row>
    <row r="122" spans="1:14" s="97" customFormat="1">
      <c r="A122" s="95"/>
      <c r="C122" s="94"/>
      <c r="E122" s="98"/>
      <c r="G122" s="73"/>
      <c r="H122" s="73"/>
      <c r="I122" s="73"/>
      <c r="J122" s="73"/>
      <c r="K122" s="73"/>
      <c r="L122" s="73"/>
      <c r="M122" s="73"/>
      <c r="N122" s="73"/>
    </row>
    <row r="123" spans="1:14" s="97" customFormat="1">
      <c r="A123" s="95"/>
      <c r="C123" s="94"/>
      <c r="E123" s="98"/>
      <c r="G123" s="73"/>
      <c r="H123" s="73"/>
      <c r="I123" s="73"/>
      <c r="J123" s="73"/>
      <c r="K123" s="73"/>
      <c r="L123" s="73"/>
      <c r="M123" s="73"/>
      <c r="N123" s="73"/>
    </row>
    <row r="124" spans="1:14" s="97" customFormat="1">
      <c r="A124" s="95"/>
      <c r="C124" s="94"/>
      <c r="E124" s="98"/>
      <c r="G124" s="73"/>
      <c r="H124" s="73"/>
      <c r="I124" s="73"/>
      <c r="J124" s="73"/>
      <c r="K124" s="73"/>
      <c r="L124" s="73"/>
      <c r="M124" s="73"/>
      <c r="N124" s="73"/>
    </row>
    <row r="125" spans="1:14" s="97" customFormat="1">
      <c r="A125" s="95"/>
      <c r="C125" s="94"/>
      <c r="E125" s="98"/>
      <c r="G125" s="73"/>
      <c r="H125" s="73"/>
      <c r="I125" s="73"/>
      <c r="J125" s="73"/>
      <c r="K125" s="73"/>
      <c r="L125" s="73"/>
      <c r="M125" s="73"/>
      <c r="N125" s="73"/>
    </row>
    <row r="126" spans="1:14" s="97" customFormat="1">
      <c r="A126" s="95"/>
      <c r="C126" s="94"/>
      <c r="E126" s="98"/>
      <c r="G126" s="73"/>
      <c r="H126" s="73"/>
      <c r="I126" s="73"/>
      <c r="J126" s="73"/>
      <c r="K126" s="73"/>
      <c r="L126" s="73"/>
      <c r="M126" s="73"/>
      <c r="N126" s="73"/>
    </row>
    <row r="127" spans="1:14" s="97" customFormat="1">
      <c r="A127" s="95"/>
      <c r="C127" s="94"/>
      <c r="E127" s="98"/>
      <c r="G127" s="73"/>
      <c r="H127" s="73"/>
      <c r="I127" s="73"/>
      <c r="J127" s="73"/>
      <c r="K127" s="73"/>
      <c r="L127" s="73"/>
      <c r="M127" s="73"/>
      <c r="N127" s="73"/>
    </row>
    <row r="128" spans="1:14" s="97" customFormat="1">
      <c r="A128" s="95"/>
      <c r="C128" s="94"/>
      <c r="E128" s="98"/>
      <c r="G128" s="73"/>
      <c r="H128" s="73"/>
      <c r="I128" s="73"/>
      <c r="J128" s="73"/>
      <c r="K128" s="73"/>
      <c r="L128" s="73"/>
      <c r="M128" s="73"/>
      <c r="N128" s="73"/>
    </row>
    <row r="129" spans="1:14" s="97" customFormat="1">
      <c r="A129" s="95"/>
      <c r="C129" s="94"/>
      <c r="E129" s="98"/>
      <c r="G129" s="73"/>
      <c r="H129" s="73"/>
      <c r="I129" s="73"/>
      <c r="J129" s="73"/>
      <c r="K129" s="73"/>
      <c r="L129" s="73"/>
      <c r="M129" s="73"/>
      <c r="N129" s="73"/>
    </row>
    <row r="130" spans="1:14" s="97" customFormat="1">
      <c r="A130" s="95"/>
      <c r="C130" s="94"/>
      <c r="E130" s="98"/>
      <c r="G130" s="73"/>
      <c r="H130" s="73"/>
      <c r="I130" s="73"/>
      <c r="J130" s="73"/>
      <c r="K130" s="73"/>
      <c r="L130" s="73"/>
      <c r="M130" s="73"/>
      <c r="N130" s="73"/>
    </row>
    <row r="131" spans="1:14" s="97" customFormat="1">
      <c r="A131" s="95"/>
      <c r="C131" s="94"/>
      <c r="E131" s="98"/>
      <c r="G131" s="73"/>
      <c r="H131" s="73"/>
      <c r="I131" s="73"/>
      <c r="J131" s="73"/>
      <c r="K131" s="73"/>
      <c r="L131" s="73"/>
      <c r="M131" s="73"/>
      <c r="N131" s="73"/>
    </row>
    <row r="132" spans="1:14" s="97" customFormat="1">
      <c r="A132" s="95"/>
      <c r="C132" s="94"/>
      <c r="E132" s="98"/>
      <c r="G132" s="73"/>
      <c r="H132" s="73"/>
      <c r="I132" s="73"/>
      <c r="J132" s="73"/>
      <c r="K132" s="73"/>
      <c r="L132" s="73"/>
      <c r="M132" s="73"/>
      <c r="N132" s="73"/>
    </row>
    <row r="133" spans="1:14" s="97" customFormat="1">
      <c r="A133" s="95"/>
      <c r="C133" s="94"/>
      <c r="E133" s="98"/>
      <c r="G133" s="73"/>
      <c r="H133" s="73"/>
      <c r="I133" s="73"/>
      <c r="J133" s="73"/>
      <c r="K133" s="73"/>
      <c r="L133" s="73"/>
      <c r="M133" s="73"/>
      <c r="N133" s="73"/>
    </row>
    <row r="134" spans="1:14" s="97" customFormat="1">
      <c r="A134" s="95"/>
      <c r="C134" s="94"/>
      <c r="E134" s="98"/>
      <c r="G134" s="73"/>
      <c r="H134" s="73"/>
      <c r="I134" s="73"/>
      <c r="J134" s="73"/>
      <c r="K134" s="73"/>
      <c r="L134" s="73"/>
      <c r="M134" s="73"/>
      <c r="N134" s="73"/>
    </row>
    <row r="135" spans="1:14" s="97" customFormat="1">
      <c r="A135" s="95"/>
      <c r="C135" s="94"/>
      <c r="G135" s="73"/>
      <c r="H135" s="73"/>
      <c r="I135" s="73"/>
      <c r="J135" s="73"/>
      <c r="K135" s="73"/>
      <c r="L135" s="73"/>
      <c r="M135" s="73"/>
      <c r="N135" s="73"/>
    </row>
    <row r="136" spans="1:14" s="97" customFormat="1">
      <c r="A136" s="95"/>
      <c r="C136" s="94"/>
      <c r="G136" s="73"/>
      <c r="H136" s="73"/>
      <c r="I136" s="73"/>
      <c r="J136" s="73"/>
      <c r="K136" s="73"/>
      <c r="L136" s="73"/>
      <c r="M136" s="73"/>
      <c r="N136" s="73"/>
    </row>
    <row r="137" spans="1:14" s="97" customFormat="1">
      <c r="A137" s="95"/>
      <c r="C137" s="94"/>
      <c r="G137" s="73"/>
      <c r="H137" s="73"/>
      <c r="I137" s="73"/>
      <c r="J137" s="73"/>
      <c r="K137" s="73"/>
      <c r="L137" s="73"/>
      <c r="M137" s="73"/>
      <c r="N137" s="73"/>
    </row>
    <row r="138" spans="1:14" s="97" customFormat="1">
      <c r="A138" s="95"/>
      <c r="C138" s="94"/>
      <c r="G138" s="73"/>
      <c r="H138" s="73"/>
      <c r="I138" s="73"/>
      <c r="J138" s="73"/>
      <c r="K138" s="73"/>
      <c r="L138" s="73"/>
      <c r="M138" s="73"/>
      <c r="N138" s="73"/>
    </row>
    <row r="139" spans="1:14" s="97" customFormat="1">
      <c r="A139" s="95"/>
      <c r="C139" s="94"/>
      <c r="G139" s="73"/>
      <c r="H139" s="73"/>
      <c r="I139" s="73"/>
      <c r="J139" s="73"/>
      <c r="K139" s="73"/>
      <c r="L139" s="73"/>
      <c r="M139" s="73"/>
      <c r="N139" s="73"/>
    </row>
    <row r="140" spans="1:14" s="94" customFormat="1">
      <c r="A140" s="95"/>
      <c r="B140" s="97"/>
      <c r="D140" s="97"/>
      <c r="E140" s="97"/>
      <c r="F140" s="97"/>
      <c r="G140" s="73"/>
      <c r="H140" s="73"/>
      <c r="I140" s="73"/>
      <c r="J140" s="73"/>
      <c r="K140" s="73"/>
      <c r="L140" s="73"/>
      <c r="M140" s="73"/>
      <c r="N140" s="73"/>
    </row>
    <row r="141" spans="1:14" s="94" customFormat="1">
      <c r="A141" s="95"/>
      <c r="B141" s="97"/>
      <c r="D141" s="97"/>
      <c r="E141" s="97"/>
      <c r="F141" s="97"/>
      <c r="G141" s="73"/>
      <c r="H141" s="73"/>
      <c r="I141" s="73"/>
      <c r="J141" s="73"/>
      <c r="K141" s="73"/>
      <c r="L141" s="73"/>
      <c r="M141" s="73"/>
      <c r="N141" s="73"/>
    </row>
    <row r="142" spans="1:14" s="94" customFormat="1">
      <c r="A142" s="95"/>
      <c r="B142" s="97"/>
      <c r="D142" s="97"/>
      <c r="E142" s="97"/>
      <c r="F142" s="97"/>
      <c r="G142" s="73"/>
      <c r="H142" s="73"/>
      <c r="I142" s="73"/>
      <c r="J142" s="73"/>
      <c r="K142" s="73"/>
      <c r="L142" s="73"/>
      <c r="M142" s="73"/>
      <c r="N142" s="73"/>
    </row>
    <row r="143" spans="1:14" s="94" customFormat="1">
      <c r="A143" s="95"/>
      <c r="B143" s="97"/>
      <c r="D143" s="97"/>
      <c r="E143" s="97"/>
      <c r="F143" s="97"/>
      <c r="G143" s="73"/>
      <c r="H143" s="73"/>
      <c r="I143" s="73"/>
      <c r="J143" s="73"/>
      <c r="K143" s="73"/>
      <c r="L143" s="73"/>
      <c r="M143" s="73"/>
      <c r="N143" s="73"/>
    </row>
    <row r="144" spans="1:14" s="94" customFormat="1">
      <c r="A144" s="95"/>
      <c r="B144" s="97"/>
      <c r="D144" s="97"/>
      <c r="E144" s="97"/>
      <c r="F144" s="97"/>
      <c r="G144" s="73"/>
      <c r="H144" s="73"/>
      <c r="I144" s="73"/>
      <c r="J144" s="73"/>
      <c r="K144" s="73"/>
      <c r="L144" s="73"/>
      <c r="M144" s="73"/>
      <c r="N144" s="73"/>
    </row>
    <row r="145" spans="1:14" s="94" customFormat="1">
      <c r="A145" s="95"/>
      <c r="B145" s="97"/>
      <c r="D145" s="97"/>
      <c r="E145" s="97"/>
      <c r="F145" s="97"/>
      <c r="G145" s="73"/>
      <c r="H145" s="73"/>
      <c r="I145" s="73"/>
      <c r="J145" s="73"/>
      <c r="K145" s="73"/>
      <c r="L145" s="73"/>
      <c r="M145" s="73"/>
      <c r="N145" s="73"/>
    </row>
    <row r="146" spans="1:14" s="94" customFormat="1">
      <c r="A146" s="95"/>
      <c r="B146" s="97"/>
      <c r="D146" s="97"/>
      <c r="E146" s="97"/>
      <c r="F146" s="97"/>
      <c r="G146" s="73"/>
      <c r="H146" s="73"/>
      <c r="I146" s="73"/>
      <c r="J146" s="73"/>
      <c r="K146" s="73"/>
      <c r="L146" s="73"/>
      <c r="M146" s="73"/>
      <c r="N146" s="73"/>
    </row>
    <row r="147" spans="1:14" s="94" customFormat="1">
      <c r="A147" s="95"/>
      <c r="B147" s="97"/>
      <c r="D147" s="97"/>
      <c r="E147" s="97"/>
      <c r="F147" s="97"/>
      <c r="G147" s="73"/>
      <c r="H147" s="73"/>
      <c r="I147" s="73"/>
      <c r="J147" s="73"/>
      <c r="K147" s="73"/>
      <c r="L147" s="73"/>
      <c r="M147" s="73"/>
      <c r="N147" s="73"/>
    </row>
    <row r="148" spans="1:14" s="94" customFormat="1">
      <c r="A148" s="95"/>
      <c r="B148" s="97"/>
      <c r="D148" s="97"/>
      <c r="E148" s="97"/>
      <c r="F148" s="97"/>
      <c r="G148" s="73"/>
      <c r="H148" s="73"/>
      <c r="I148" s="73"/>
      <c r="J148" s="73"/>
      <c r="K148" s="73"/>
      <c r="L148" s="73"/>
      <c r="M148" s="73"/>
      <c r="N148" s="73"/>
    </row>
    <row r="149" spans="1:14" s="94" customFormat="1">
      <c r="A149" s="95"/>
      <c r="B149" s="97"/>
      <c r="D149" s="97"/>
      <c r="E149" s="97"/>
      <c r="F149" s="97"/>
      <c r="G149" s="73"/>
      <c r="H149" s="73"/>
      <c r="I149" s="73"/>
      <c r="J149" s="73"/>
      <c r="K149" s="73"/>
      <c r="L149" s="73"/>
      <c r="M149" s="73"/>
      <c r="N149" s="73"/>
    </row>
    <row r="150" spans="1:14" s="94" customFormat="1">
      <c r="A150" s="95"/>
      <c r="B150" s="97"/>
      <c r="D150" s="97"/>
      <c r="E150" s="97"/>
      <c r="F150" s="97"/>
      <c r="G150" s="73"/>
      <c r="H150" s="73"/>
      <c r="I150" s="73"/>
      <c r="J150" s="73"/>
      <c r="K150" s="73"/>
      <c r="L150" s="73"/>
      <c r="M150" s="73"/>
      <c r="N150" s="73"/>
    </row>
    <row r="151" spans="1:14" s="94" customFormat="1">
      <c r="A151" s="95"/>
      <c r="B151" s="97"/>
      <c r="D151" s="97"/>
      <c r="E151" s="97"/>
      <c r="F151" s="97"/>
      <c r="G151" s="73"/>
      <c r="H151" s="73"/>
      <c r="I151" s="73"/>
      <c r="J151" s="73"/>
      <c r="K151" s="73"/>
      <c r="L151" s="73"/>
      <c r="M151" s="73"/>
      <c r="N151" s="73"/>
    </row>
    <row r="152" spans="1:14" s="94" customFormat="1">
      <c r="A152" s="95"/>
      <c r="B152" s="97"/>
      <c r="D152" s="97"/>
      <c r="E152" s="97"/>
      <c r="F152" s="97"/>
      <c r="G152" s="73"/>
      <c r="H152" s="73"/>
      <c r="I152" s="73"/>
      <c r="J152" s="73"/>
      <c r="K152" s="73"/>
      <c r="L152" s="73"/>
      <c r="M152" s="73"/>
      <c r="N152" s="73"/>
    </row>
    <row r="153" spans="1:14" s="94" customFormat="1">
      <c r="A153" s="95"/>
      <c r="B153" s="97"/>
      <c r="D153" s="97"/>
      <c r="E153" s="97"/>
      <c r="F153" s="97"/>
      <c r="G153" s="73"/>
      <c r="H153" s="73"/>
      <c r="I153" s="73"/>
      <c r="J153" s="73"/>
      <c r="K153" s="73"/>
      <c r="L153" s="73"/>
      <c r="M153" s="73"/>
      <c r="N153" s="73"/>
    </row>
    <row r="154" spans="1:14" s="94" customFormat="1">
      <c r="A154" s="95"/>
      <c r="B154" s="97"/>
      <c r="D154" s="97"/>
      <c r="E154" s="97"/>
      <c r="F154" s="97"/>
      <c r="G154" s="73"/>
      <c r="H154" s="73"/>
      <c r="I154" s="73"/>
      <c r="J154" s="73"/>
      <c r="K154" s="73"/>
      <c r="L154" s="73"/>
      <c r="M154" s="73"/>
      <c r="N154" s="73"/>
    </row>
    <row r="155" spans="1:14" s="94" customFormat="1">
      <c r="A155" s="95"/>
      <c r="B155" s="97"/>
      <c r="D155" s="97"/>
      <c r="E155" s="97"/>
      <c r="F155" s="97"/>
      <c r="G155" s="73"/>
      <c r="H155" s="73"/>
      <c r="I155" s="73"/>
      <c r="J155" s="73"/>
      <c r="K155" s="73"/>
      <c r="L155" s="73"/>
      <c r="M155" s="73"/>
      <c r="N155" s="73"/>
    </row>
    <row r="156" spans="1:14" s="94" customFormat="1">
      <c r="A156" s="95"/>
      <c r="B156" s="97"/>
      <c r="D156" s="97"/>
      <c r="E156" s="97"/>
      <c r="F156" s="97"/>
      <c r="G156" s="73"/>
      <c r="H156" s="73"/>
      <c r="I156" s="73"/>
      <c r="J156" s="73"/>
      <c r="K156" s="73"/>
      <c r="L156" s="73"/>
      <c r="M156" s="73"/>
      <c r="N156" s="73"/>
    </row>
    <row r="157" spans="1:14" s="94" customFormat="1">
      <c r="A157" s="95"/>
      <c r="B157" s="97"/>
      <c r="D157" s="97"/>
      <c r="E157" s="97"/>
      <c r="F157" s="97"/>
      <c r="G157" s="73"/>
      <c r="H157" s="73"/>
      <c r="I157" s="73"/>
      <c r="J157" s="73"/>
      <c r="K157" s="73"/>
      <c r="L157" s="73"/>
      <c r="M157" s="73"/>
      <c r="N157" s="73"/>
    </row>
    <row r="158" spans="1:14" s="94" customFormat="1">
      <c r="A158" s="95"/>
      <c r="B158" s="97"/>
      <c r="D158" s="97"/>
      <c r="E158" s="97"/>
      <c r="F158" s="97"/>
      <c r="G158" s="73"/>
      <c r="H158" s="73"/>
      <c r="I158" s="73"/>
      <c r="J158" s="73"/>
      <c r="K158" s="73"/>
      <c r="L158" s="73"/>
      <c r="M158" s="73"/>
      <c r="N158" s="73"/>
    </row>
    <row r="159" spans="1:14" s="94" customFormat="1">
      <c r="A159" s="95"/>
      <c r="B159" s="97"/>
      <c r="D159" s="97"/>
      <c r="E159" s="97"/>
      <c r="F159" s="97"/>
      <c r="G159" s="73"/>
      <c r="H159" s="73"/>
      <c r="I159" s="73"/>
      <c r="J159" s="73"/>
      <c r="K159" s="73"/>
      <c r="L159" s="73"/>
      <c r="M159" s="73"/>
      <c r="N159" s="73"/>
    </row>
    <row r="160" spans="1:14" s="94" customFormat="1">
      <c r="A160" s="95"/>
      <c r="B160" s="97"/>
      <c r="D160" s="97"/>
      <c r="E160" s="97"/>
      <c r="F160" s="97"/>
      <c r="G160" s="73"/>
      <c r="H160" s="73"/>
      <c r="I160" s="73"/>
      <c r="J160" s="73"/>
      <c r="K160" s="73"/>
      <c r="L160" s="73"/>
      <c r="M160" s="73"/>
      <c r="N160" s="73"/>
    </row>
    <row r="161" spans="1:14" s="94" customFormat="1">
      <c r="A161" s="95"/>
      <c r="B161" s="97"/>
      <c r="D161" s="97"/>
      <c r="E161" s="97"/>
      <c r="F161" s="97"/>
      <c r="G161" s="73"/>
      <c r="H161" s="73"/>
      <c r="I161" s="73"/>
      <c r="J161" s="73"/>
      <c r="K161" s="73"/>
      <c r="L161" s="73"/>
      <c r="M161" s="73"/>
      <c r="N161" s="73"/>
    </row>
    <row r="162" spans="1:14" s="94" customFormat="1">
      <c r="A162" s="95"/>
      <c r="B162" s="97"/>
      <c r="D162" s="97"/>
      <c r="E162" s="97"/>
      <c r="F162" s="97"/>
      <c r="G162" s="73"/>
      <c r="H162" s="73"/>
      <c r="I162" s="73"/>
      <c r="J162" s="73"/>
      <c r="K162" s="73"/>
      <c r="L162" s="73"/>
      <c r="M162" s="73"/>
      <c r="N162" s="73"/>
    </row>
    <row r="163" spans="1:14" s="94" customFormat="1">
      <c r="A163" s="95"/>
      <c r="B163" s="97"/>
      <c r="D163" s="97"/>
      <c r="E163" s="97"/>
      <c r="F163" s="97"/>
      <c r="G163" s="73"/>
      <c r="H163" s="73"/>
      <c r="I163" s="73"/>
      <c r="J163" s="73"/>
      <c r="K163" s="73"/>
      <c r="L163" s="73"/>
      <c r="M163" s="73"/>
      <c r="N163" s="73"/>
    </row>
    <row r="164" spans="1:14" s="94" customFormat="1">
      <c r="A164" s="95"/>
      <c r="B164" s="97"/>
      <c r="D164" s="97"/>
      <c r="E164" s="97"/>
      <c r="F164" s="97"/>
      <c r="G164" s="73"/>
      <c r="H164" s="73"/>
      <c r="I164" s="73"/>
      <c r="J164" s="73"/>
      <c r="K164" s="73"/>
      <c r="L164" s="73"/>
      <c r="M164" s="73"/>
      <c r="N164" s="73"/>
    </row>
    <row r="165" spans="1:14" s="94" customFormat="1">
      <c r="A165" s="95"/>
      <c r="B165" s="97"/>
      <c r="D165" s="97"/>
      <c r="E165" s="97"/>
      <c r="F165" s="97"/>
      <c r="G165" s="73"/>
      <c r="H165" s="73"/>
      <c r="I165" s="73"/>
      <c r="J165" s="73"/>
      <c r="K165" s="73"/>
      <c r="L165" s="73"/>
      <c r="M165" s="73"/>
      <c r="N165" s="73"/>
    </row>
    <row r="166" spans="1:14" s="94" customFormat="1">
      <c r="A166" s="95"/>
      <c r="B166" s="97"/>
      <c r="D166" s="97"/>
      <c r="E166" s="97"/>
      <c r="F166" s="97"/>
      <c r="G166" s="73"/>
      <c r="H166" s="73"/>
      <c r="I166" s="73"/>
      <c r="J166" s="73"/>
      <c r="K166" s="73"/>
      <c r="L166" s="73"/>
      <c r="M166" s="73"/>
      <c r="N166" s="73"/>
    </row>
    <row r="167" spans="1:14" s="94" customFormat="1">
      <c r="A167" s="95"/>
      <c r="B167" s="97"/>
      <c r="D167" s="97"/>
      <c r="E167" s="97"/>
      <c r="F167" s="97"/>
      <c r="G167" s="73"/>
      <c r="H167" s="73"/>
      <c r="I167" s="73"/>
      <c r="J167" s="73"/>
      <c r="K167" s="73"/>
      <c r="L167" s="73"/>
      <c r="M167" s="73"/>
      <c r="N167" s="73"/>
    </row>
    <row r="168" spans="1:14" s="94" customFormat="1">
      <c r="A168" s="95"/>
      <c r="B168" s="97"/>
      <c r="D168" s="97"/>
      <c r="E168" s="97"/>
      <c r="F168" s="97"/>
      <c r="G168" s="73"/>
      <c r="H168" s="73"/>
      <c r="I168" s="73"/>
      <c r="J168" s="73"/>
      <c r="K168" s="73"/>
      <c r="L168" s="73"/>
      <c r="M168" s="73"/>
      <c r="N168" s="73"/>
    </row>
    <row r="169" spans="1:14" s="94" customFormat="1">
      <c r="A169" s="95"/>
      <c r="B169" s="97"/>
      <c r="D169" s="97"/>
      <c r="E169" s="97"/>
      <c r="F169" s="97"/>
      <c r="G169" s="73"/>
      <c r="H169" s="73"/>
      <c r="I169" s="73"/>
      <c r="J169" s="73"/>
      <c r="K169" s="73"/>
      <c r="L169" s="73"/>
      <c r="M169" s="73"/>
      <c r="N169" s="73"/>
    </row>
    <row r="170" spans="1:14" s="94" customFormat="1">
      <c r="A170" s="95"/>
      <c r="B170" s="97"/>
      <c r="D170" s="97"/>
      <c r="E170" s="97"/>
      <c r="F170" s="97"/>
      <c r="G170" s="73"/>
      <c r="H170" s="73"/>
      <c r="I170" s="73"/>
      <c r="J170" s="73"/>
      <c r="K170" s="73"/>
      <c r="L170" s="73"/>
      <c r="M170" s="73"/>
      <c r="N170" s="73"/>
    </row>
    <row r="171" spans="1:14" s="94" customFormat="1">
      <c r="A171" s="95"/>
      <c r="B171" s="97"/>
      <c r="D171" s="97"/>
      <c r="E171" s="97"/>
      <c r="F171" s="97"/>
      <c r="G171" s="73"/>
      <c r="H171" s="73"/>
      <c r="I171" s="73"/>
      <c r="J171" s="73"/>
      <c r="K171" s="73"/>
      <c r="L171" s="73"/>
      <c r="M171" s="73"/>
      <c r="N171" s="73"/>
    </row>
    <row r="172" spans="1:14" s="94" customFormat="1">
      <c r="A172" s="95"/>
      <c r="B172" s="97"/>
      <c r="D172" s="97"/>
      <c r="E172" s="97"/>
      <c r="F172" s="97"/>
      <c r="G172" s="73"/>
      <c r="H172" s="73"/>
      <c r="I172" s="73"/>
      <c r="J172" s="73"/>
      <c r="K172" s="73"/>
      <c r="L172" s="73"/>
      <c r="M172" s="73"/>
      <c r="N172" s="73"/>
    </row>
    <row r="173" spans="1:14" s="94" customFormat="1">
      <c r="A173" s="95"/>
      <c r="B173" s="97"/>
      <c r="D173" s="97"/>
      <c r="E173" s="97"/>
      <c r="F173" s="97"/>
      <c r="G173" s="73"/>
      <c r="H173" s="73"/>
      <c r="I173" s="73"/>
      <c r="J173" s="73"/>
      <c r="K173" s="73"/>
      <c r="L173" s="73"/>
      <c r="M173" s="73"/>
      <c r="N173" s="73"/>
    </row>
    <row r="174" spans="1:14" s="94" customFormat="1">
      <c r="A174" s="95"/>
      <c r="B174" s="97"/>
      <c r="D174" s="97"/>
      <c r="E174" s="97"/>
      <c r="F174" s="97"/>
      <c r="G174" s="73"/>
      <c r="H174" s="73"/>
      <c r="I174" s="73"/>
      <c r="J174" s="73"/>
      <c r="K174" s="73"/>
      <c r="L174" s="73"/>
      <c r="M174" s="73"/>
      <c r="N174" s="73"/>
    </row>
    <row r="175" spans="1:14" s="94" customFormat="1">
      <c r="A175" s="95"/>
      <c r="B175" s="97"/>
      <c r="D175" s="97"/>
      <c r="E175" s="97"/>
      <c r="F175" s="97"/>
      <c r="G175" s="73"/>
      <c r="H175" s="73"/>
      <c r="I175" s="73"/>
      <c r="J175" s="73"/>
      <c r="K175" s="73"/>
      <c r="L175" s="73"/>
      <c r="M175" s="73"/>
      <c r="N175" s="73"/>
    </row>
    <row r="176" spans="1:14" s="94" customFormat="1">
      <c r="A176" s="95"/>
      <c r="B176" s="97"/>
      <c r="D176" s="97"/>
      <c r="E176" s="97"/>
      <c r="F176" s="97"/>
      <c r="G176" s="73"/>
      <c r="H176" s="73"/>
      <c r="I176" s="73"/>
      <c r="J176" s="73"/>
      <c r="K176" s="73"/>
      <c r="L176" s="73"/>
      <c r="M176" s="73"/>
      <c r="N176" s="73"/>
    </row>
    <row r="177" spans="1:14" s="94" customFormat="1">
      <c r="A177" s="95"/>
      <c r="B177" s="97"/>
      <c r="D177" s="97"/>
      <c r="E177" s="97"/>
      <c r="F177" s="97"/>
      <c r="G177" s="73"/>
      <c r="H177" s="73"/>
      <c r="I177" s="73"/>
      <c r="J177" s="73"/>
      <c r="K177" s="73"/>
      <c r="L177" s="73"/>
      <c r="M177" s="73"/>
      <c r="N177" s="73"/>
    </row>
    <row r="178" spans="1:14" s="94" customFormat="1">
      <c r="A178" s="95"/>
      <c r="B178" s="97"/>
      <c r="D178" s="97"/>
      <c r="E178" s="97"/>
      <c r="F178" s="97"/>
      <c r="G178" s="73"/>
      <c r="H178" s="73"/>
      <c r="I178" s="73"/>
      <c r="J178" s="73"/>
      <c r="K178" s="73"/>
      <c r="L178" s="73"/>
      <c r="M178" s="73"/>
      <c r="N178" s="73"/>
    </row>
    <row r="179" spans="1:14" s="94" customFormat="1">
      <c r="A179" s="95"/>
      <c r="B179" s="97"/>
      <c r="D179" s="97"/>
      <c r="E179" s="97"/>
      <c r="F179" s="97"/>
      <c r="G179" s="73"/>
      <c r="H179" s="73"/>
      <c r="I179" s="73"/>
      <c r="J179" s="73"/>
      <c r="K179" s="73"/>
      <c r="L179" s="73"/>
      <c r="M179" s="73"/>
      <c r="N179" s="73"/>
    </row>
    <row r="180" spans="1:14" s="94" customFormat="1">
      <c r="A180" s="95"/>
      <c r="B180" s="97"/>
      <c r="D180" s="97"/>
      <c r="E180" s="97"/>
      <c r="F180" s="97"/>
      <c r="G180" s="73"/>
      <c r="H180" s="73"/>
      <c r="I180" s="73"/>
      <c r="J180" s="73"/>
      <c r="K180" s="73"/>
      <c r="L180" s="73"/>
      <c r="M180" s="73"/>
      <c r="N180" s="73"/>
    </row>
    <row r="181" spans="1:14" s="94" customFormat="1">
      <c r="A181" s="95"/>
      <c r="B181" s="97"/>
      <c r="D181" s="97"/>
      <c r="E181" s="97"/>
      <c r="F181" s="97"/>
      <c r="G181" s="73"/>
      <c r="H181" s="73"/>
      <c r="I181" s="73"/>
      <c r="J181" s="73"/>
      <c r="K181" s="73"/>
      <c r="L181" s="73"/>
      <c r="M181" s="73"/>
      <c r="N181" s="73"/>
    </row>
    <row r="182" spans="1:14" s="94" customFormat="1">
      <c r="A182" s="95"/>
      <c r="B182" s="97"/>
      <c r="D182" s="97"/>
      <c r="E182" s="97"/>
      <c r="F182" s="97"/>
      <c r="G182" s="73"/>
      <c r="H182" s="73"/>
      <c r="I182" s="73"/>
      <c r="J182" s="73"/>
      <c r="K182" s="73"/>
      <c r="L182" s="73"/>
      <c r="M182" s="73"/>
      <c r="N182" s="73"/>
    </row>
    <row r="183" spans="1:14" s="94" customFormat="1">
      <c r="A183" s="95"/>
      <c r="B183" s="97"/>
      <c r="D183" s="97"/>
      <c r="E183" s="97"/>
      <c r="F183" s="97"/>
      <c r="G183" s="73"/>
      <c r="H183" s="73"/>
      <c r="I183" s="73"/>
      <c r="J183" s="73"/>
      <c r="K183" s="73"/>
      <c r="L183" s="73"/>
      <c r="M183" s="73"/>
      <c r="N183" s="73"/>
    </row>
    <row r="184" spans="1:14" s="94" customFormat="1">
      <c r="A184" s="95"/>
      <c r="B184" s="97"/>
      <c r="D184" s="97"/>
      <c r="E184" s="97"/>
      <c r="F184" s="97"/>
      <c r="G184" s="73"/>
      <c r="H184" s="73"/>
      <c r="I184" s="73"/>
      <c r="J184" s="73"/>
      <c r="K184" s="73"/>
      <c r="L184" s="73"/>
      <c r="M184" s="73"/>
      <c r="N184" s="73"/>
    </row>
    <row r="185" spans="1:14" s="94" customFormat="1">
      <c r="A185" s="95"/>
      <c r="B185" s="97"/>
      <c r="D185" s="97"/>
      <c r="E185" s="97"/>
      <c r="F185" s="97"/>
      <c r="G185" s="73"/>
      <c r="H185" s="73"/>
      <c r="I185" s="73"/>
      <c r="J185" s="73"/>
      <c r="K185" s="73"/>
      <c r="L185" s="73"/>
      <c r="M185" s="73"/>
      <c r="N185" s="73"/>
    </row>
    <row r="186" spans="1:14" s="94" customFormat="1">
      <c r="A186" s="95"/>
      <c r="B186" s="97"/>
      <c r="D186" s="97"/>
      <c r="E186" s="97"/>
      <c r="F186" s="97"/>
      <c r="G186" s="73"/>
      <c r="H186" s="73"/>
      <c r="I186" s="73"/>
      <c r="J186" s="73"/>
      <c r="K186" s="73"/>
      <c r="L186" s="73"/>
      <c r="M186" s="73"/>
      <c r="N186" s="73"/>
    </row>
    <row r="187" spans="1:14" s="94" customFormat="1">
      <c r="A187" s="95"/>
      <c r="B187" s="97"/>
      <c r="D187" s="97"/>
      <c r="E187" s="97"/>
      <c r="F187" s="97"/>
      <c r="G187" s="73"/>
      <c r="H187" s="73"/>
      <c r="I187" s="73"/>
      <c r="J187" s="73"/>
      <c r="K187" s="73"/>
      <c r="L187" s="73"/>
      <c r="M187" s="73"/>
      <c r="N187" s="73"/>
    </row>
    <row r="188" spans="1:14" s="94" customFormat="1">
      <c r="A188" s="95"/>
      <c r="B188" s="97"/>
      <c r="D188" s="97"/>
      <c r="E188" s="97"/>
      <c r="F188" s="97"/>
      <c r="G188" s="73"/>
      <c r="H188" s="73"/>
      <c r="I188" s="73"/>
      <c r="J188" s="73"/>
      <c r="K188" s="73"/>
      <c r="L188" s="73"/>
      <c r="M188" s="73"/>
      <c r="N188" s="73"/>
    </row>
    <row r="189" spans="1:14" s="94" customFormat="1">
      <c r="A189" s="95"/>
      <c r="B189" s="97"/>
      <c r="D189" s="97"/>
      <c r="E189" s="97"/>
      <c r="F189" s="97"/>
      <c r="G189" s="73"/>
      <c r="H189" s="73"/>
      <c r="I189" s="73"/>
      <c r="J189" s="73"/>
      <c r="K189" s="73"/>
      <c r="L189" s="73"/>
      <c r="M189" s="73"/>
      <c r="N189" s="73"/>
    </row>
    <row r="190" spans="1:14" s="94" customFormat="1">
      <c r="A190" s="95"/>
      <c r="B190" s="97"/>
      <c r="D190" s="97"/>
      <c r="E190" s="97"/>
      <c r="F190" s="97"/>
      <c r="G190" s="73"/>
      <c r="H190" s="73"/>
      <c r="I190" s="73"/>
      <c r="J190" s="73"/>
      <c r="K190" s="73"/>
      <c r="L190" s="73"/>
      <c r="M190" s="73"/>
      <c r="N190" s="73"/>
    </row>
    <row r="191" spans="1:14" s="94" customFormat="1">
      <c r="A191" s="95"/>
      <c r="B191" s="97"/>
      <c r="D191" s="97"/>
      <c r="E191" s="97"/>
      <c r="F191" s="97"/>
      <c r="G191" s="73"/>
      <c r="H191" s="73"/>
      <c r="I191" s="73"/>
      <c r="J191" s="73"/>
      <c r="K191" s="73"/>
      <c r="L191" s="73"/>
      <c r="M191" s="73"/>
      <c r="N191" s="73"/>
    </row>
    <row r="192" spans="1:14" s="94" customFormat="1">
      <c r="A192" s="95"/>
      <c r="B192" s="97"/>
      <c r="D192" s="97"/>
      <c r="E192" s="97"/>
      <c r="F192" s="97"/>
      <c r="G192" s="73"/>
      <c r="H192" s="73"/>
      <c r="I192" s="73"/>
      <c r="J192" s="73"/>
      <c r="K192" s="73"/>
      <c r="L192" s="73"/>
      <c r="M192" s="73"/>
      <c r="N192" s="73"/>
    </row>
    <row r="193" spans="1:14" s="94" customFormat="1">
      <c r="A193" s="95"/>
      <c r="B193" s="97"/>
      <c r="D193" s="97"/>
      <c r="E193" s="97"/>
      <c r="F193" s="97"/>
      <c r="G193" s="73"/>
      <c r="H193" s="73"/>
      <c r="I193" s="73"/>
      <c r="J193" s="73"/>
      <c r="K193" s="73"/>
      <c r="L193" s="73"/>
      <c r="M193" s="73"/>
      <c r="N193" s="73"/>
    </row>
    <row r="194" spans="1:14" s="94" customFormat="1">
      <c r="A194" s="95"/>
      <c r="B194" s="97"/>
      <c r="D194" s="97"/>
      <c r="E194" s="97"/>
      <c r="F194" s="97"/>
      <c r="G194" s="73"/>
      <c r="H194" s="73"/>
      <c r="I194" s="73"/>
      <c r="J194" s="73"/>
      <c r="K194" s="73"/>
      <c r="L194" s="73"/>
      <c r="M194" s="73"/>
      <c r="N194" s="73"/>
    </row>
    <row r="195" spans="1:14" s="94" customFormat="1">
      <c r="A195" s="95"/>
      <c r="B195" s="97"/>
      <c r="D195" s="97"/>
      <c r="E195" s="97"/>
      <c r="F195" s="97"/>
      <c r="G195" s="73"/>
      <c r="H195" s="73"/>
      <c r="I195" s="73"/>
      <c r="J195" s="73"/>
      <c r="K195" s="73"/>
      <c r="L195" s="73"/>
      <c r="M195" s="73"/>
      <c r="N195" s="73"/>
    </row>
    <row r="196" spans="1:14" s="94" customFormat="1">
      <c r="A196" s="95"/>
      <c r="B196" s="97"/>
      <c r="D196" s="97"/>
      <c r="E196" s="97"/>
      <c r="F196" s="97"/>
      <c r="G196" s="73"/>
      <c r="H196" s="73"/>
      <c r="I196" s="73"/>
      <c r="J196" s="73"/>
      <c r="K196" s="73"/>
      <c r="L196" s="73"/>
      <c r="M196" s="73"/>
      <c r="N196" s="73"/>
    </row>
    <row r="197" spans="1:14" s="94" customFormat="1">
      <c r="A197" s="95"/>
      <c r="B197" s="97"/>
      <c r="D197" s="97"/>
      <c r="E197" s="97"/>
      <c r="F197" s="97"/>
      <c r="G197" s="73"/>
      <c r="H197" s="73"/>
      <c r="I197" s="73"/>
      <c r="J197" s="73"/>
      <c r="K197" s="73"/>
      <c r="L197" s="73"/>
      <c r="M197" s="73"/>
      <c r="N197" s="73"/>
    </row>
    <row r="198" spans="1:14" s="94" customFormat="1">
      <c r="A198" s="95"/>
      <c r="B198" s="97"/>
      <c r="D198" s="97"/>
      <c r="E198" s="97"/>
      <c r="F198" s="97"/>
      <c r="G198" s="73"/>
      <c r="H198" s="73"/>
      <c r="I198" s="73"/>
      <c r="J198" s="73"/>
      <c r="K198" s="73"/>
      <c r="L198" s="73"/>
      <c r="M198" s="73"/>
      <c r="N198" s="73"/>
    </row>
    <row r="199" spans="1:14" s="94" customFormat="1">
      <c r="A199" s="95"/>
      <c r="B199" s="97"/>
      <c r="D199" s="97"/>
      <c r="E199" s="97"/>
      <c r="F199" s="97"/>
      <c r="G199" s="73"/>
      <c r="H199" s="73"/>
      <c r="I199" s="73"/>
      <c r="J199" s="73"/>
      <c r="K199" s="73"/>
      <c r="L199" s="73"/>
      <c r="M199" s="73"/>
      <c r="N199" s="73"/>
    </row>
    <row r="200" spans="1:14" s="94" customFormat="1">
      <c r="A200" s="95"/>
      <c r="B200" s="97"/>
      <c r="D200" s="97"/>
      <c r="E200" s="97"/>
      <c r="F200" s="97"/>
      <c r="G200" s="73"/>
      <c r="H200" s="73"/>
      <c r="I200" s="73"/>
      <c r="J200" s="73"/>
      <c r="K200" s="73"/>
      <c r="L200" s="73"/>
      <c r="M200" s="73"/>
      <c r="N200" s="73"/>
    </row>
    <row r="201" spans="1:14" s="94" customFormat="1">
      <c r="A201" s="95"/>
      <c r="B201" s="97"/>
      <c r="D201" s="97"/>
      <c r="E201" s="97"/>
      <c r="F201" s="97"/>
      <c r="G201" s="73"/>
      <c r="H201" s="73"/>
      <c r="I201" s="73"/>
      <c r="J201" s="73"/>
      <c r="K201" s="73"/>
      <c r="L201" s="73"/>
      <c r="M201" s="73"/>
      <c r="N201" s="73"/>
    </row>
    <row r="202" spans="1:14" s="94" customFormat="1">
      <c r="A202" s="95"/>
      <c r="B202" s="97"/>
      <c r="D202" s="97"/>
      <c r="E202" s="97"/>
      <c r="F202" s="97"/>
      <c r="G202" s="73"/>
      <c r="H202" s="73"/>
      <c r="I202" s="73"/>
      <c r="J202" s="73"/>
      <c r="K202" s="73"/>
      <c r="L202" s="73"/>
      <c r="M202" s="73"/>
      <c r="N202" s="73"/>
    </row>
    <row r="203" spans="1:14" s="94" customFormat="1">
      <c r="A203" s="95"/>
      <c r="B203" s="97"/>
      <c r="D203" s="97"/>
      <c r="E203" s="97"/>
      <c r="F203" s="97"/>
      <c r="G203" s="73"/>
      <c r="H203" s="73"/>
      <c r="I203" s="73"/>
      <c r="J203" s="73"/>
      <c r="K203" s="73"/>
      <c r="L203" s="73"/>
      <c r="M203" s="73"/>
      <c r="N203" s="73"/>
    </row>
    <row r="204" spans="1:14">
      <c r="B204" s="97"/>
    </row>
    <row r="205" spans="1:14">
      <c r="B205" s="97"/>
    </row>
    <row r="206" spans="1:14">
      <c r="B206" s="97"/>
    </row>
    <row r="207" spans="1:14">
      <c r="B207" s="97"/>
    </row>
    <row r="208" spans="1:14">
      <c r="B208" s="97"/>
    </row>
    <row r="209" spans="1:14">
      <c r="B209" s="97"/>
    </row>
    <row r="210" spans="1:14">
      <c r="B210" s="97"/>
    </row>
    <row r="211" spans="1:14">
      <c r="B211" s="97"/>
    </row>
    <row r="212" spans="1:14">
      <c r="B212" s="97"/>
    </row>
    <row r="213" spans="1:14">
      <c r="B213" s="97"/>
    </row>
    <row r="214" spans="1:14">
      <c r="B214" s="97"/>
    </row>
    <row r="215" spans="1:14">
      <c r="B215" s="97"/>
    </row>
    <row r="216" spans="1:14">
      <c r="B216" s="97"/>
    </row>
    <row r="217" spans="1:14" s="94" customFormat="1">
      <c r="A217" s="95"/>
      <c r="B217" s="97"/>
      <c r="D217" s="97"/>
      <c r="E217" s="97"/>
      <c r="F217" s="97"/>
      <c r="G217" s="73"/>
      <c r="H217" s="73"/>
      <c r="I217" s="73"/>
      <c r="J217" s="73"/>
      <c r="K217" s="73"/>
      <c r="L217" s="73"/>
      <c r="M217" s="73"/>
      <c r="N217" s="73"/>
    </row>
    <row r="218" spans="1:14" s="94" customFormat="1">
      <c r="A218" s="95"/>
      <c r="B218" s="97"/>
      <c r="D218" s="97"/>
      <c r="E218" s="97"/>
      <c r="F218" s="97"/>
      <c r="G218" s="73"/>
      <c r="H218" s="73"/>
      <c r="I218" s="73"/>
      <c r="J218" s="73"/>
      <c r="K218" s="73"/>
      <c r="L218" s="73"/>
      <c r="M218" s="73"/>
      <c r="N218" s="73"/>
    </row>
    <row r="219" spans="1:14" s="94" customFormat="1">
      <c r="A219" s="95"/>
      <c r="B219" s="97"/>
      <c r="D219" s="97"/>
      <c r="E219" s="97"/>
      <c r="F219" s="97"/>
      <c r="G219" s="73"/>
      <c r="H219" s="73"/>
      <c r="I219" s="73"/>
      <c r="J219" s="73"/>
      <c r="K219" s="73"/>
      <c r="L219" s="73"/>
      <c r="M219" s="73"/>
      <c r="N219" s="73"/>
    </row>
    <row r="220" spans="1:14" s="94" customFormat="1">
      <c r="A220" s="95"/>
      <c r="B220" s="97"/>
      <c r="D220" s="97"/>
      <c r="E220" s="97"/>
      <c r="F220" s="97"/>
      <c r="G220" s="73"/>
      <c r="H220" s="73"/>
      <c r="I220" s="73"/>
      <c r="J220" s="73"/>
      <c r="K220" s="73"/>
      <c r="L220" s="73"/>
      <c r="M220" s="73"/>
      <c r="N220" s="73"/>
    </row>
    <row r="221" spans="1:14" s="94" customFormat="1">
      <c r="A221" s="95"/>
      <c r="B221" s="97"/>
      <c r="D221" s="97"/>
      <c r="E221" s="97"/>
      <c r="F221" s="97"/>
      <c r="G221" s="73"/>
      <c r="H221" s="73"/>
      <c r="I221" s="73"/>
      <c r="J221" s="73"/>
      <c r="K221" s="73"/>
      <c r="L221" s="73"/>
      <c r="M221" s="73"/>
      <c r="N221" s="73"/>
    </row>
    <row r="222" spans="1:14" s="94" customFormat="1">
      <c r="A222" s="95"/>
      <c r="B222" s="97"/>
      <c r="D222" s="97"/>
      <c r="E222" s="97"/>
      <c r="F222" s="97"/>
      <c r="G222" s="73"/>
      <c r="H222" s="73"/>
      <c r="I222" s="73"/>
      <c r="J222" s="73"/>
      <c r="K222" s="73"/>
      <c r="L222" s="73"/>
      <c r="M222" s="73"/>
      <c r="N222" s="73"/>
    </row>
    <row r="223" spans="1:14" s="94" customFormat="1">
      <c r="A223" s="95"/>
      <c r="B223" s="97"/>
      <c r="D223" s="97"/>
      <c r="E223" s="97"/>
      <c r="F223" s="97"/>
      <c r="G223" s="73"/>
      <c r="H223" s="73"/>
      <c r="I223" s="73"/>
      <c r="J223" s="73"/>
      <c r="K223" s="73"/>
      <c r="L223" s="73"/>
      <c r="M223" s="73"/>
      <c r="N223" s="73"/>
    </row>
    <row r="224" spans="1:14" s="94" customFormat="1">
      <c r="A224" s="95"/>
      <c r="B224" s="97"/>
      <c r="D224" s="97"/>
      <c r="E224" s="97"/>
      <c r="F224" s="97"/>
      <c r="G224" s="73"/>
      <c r="H224" s="73"/>
      <c r="I224" s="73"/>
      <c r="J224" s="73"/>
      <c r="K224" s="73"/>
      <c r="L224" s="73"/>
      <c r="M224" s="73"/>
      <c r="N224" s="73"/>
    </row>
    <row r="225" spans="1:14" s="94" customFormat="1">
      <c r="A225" s="95"/>
      <c r="B225" s="97"/>
      <c r="D225" s="97"/>
      <c r="E225" s="97"/>
      <c r="F225" s="97"/>
      <c r="G225" s="73"/>
      <c r="H225" s="73"/>
      <c r="I225" s="73"/>
      <c r="J225" s="73"/>
      <c r="K225" s="73"/>
      <c r="L225" s="73"/>
      <c r="M225" s="73"/>
      <c r="N225" s="73"/>
    </row>
    <row r="226" spans="1:14" s="94" customFormat="1">
      <c r="A226" s="95"/>
      <c r="B226" s="97"/>
      <c r="D226" s="97"/>
      <c r="E226" s="97"/>
      <c r="F226" s="97"/>
      <c r="G226" s="73"/>
      <c r="H226" s="73"/>
      <c r="I226" s="73"/>
      <c r="J226" s="73"/>
      <c r="K226" s="73"/>
      <c r="L226" s="73"/>
      <c r="M226" s="73"/>
      <c r="N226" s="73"/>
    </row>
    <row r="227" spans="1:14" s="94" customFormat="1">
      <c r="A227" s="95"/>
      <c r="B227" s="97"/>
      <c r="D227" s="97"/>
      <c r="E227" s="97"/>
      <c r="F227" s="97"/>
      <c r="G227" s="73"/>
      <c r="H227" s="73"/>
      <c r="I227" s="73"/>
      <c r="J227" s="73"/>
      <c r="K227" s="73"/>
      <c r="L227" s="73"/>
      <c r="M227" s="73"/>
      <c r="N227" s="73"/>
    </row>
    <row r="228" spans="1:14" s="94" customFormat="1">
      <c r="A228" s="95"/>
      <c r="B228" s="97"/>
      <c r="D228" s="97"/>
      <c r="E228" s="97"/>
      <c r="F228" s="97"/>
      <c r="G228" s="73"/>
      <c r="H228" s="73"/>
      <c r="I228" s="73"/>
      <c r="J228" s="73"/>
      <c r="K228" s="73"/>
      <c r="L228" s="73"/>
      <c r="M228" s="73"/>
      <c r="N228" s="73"/>
    </row>
    <row r="229" spans="1:14" s="94" customFormat="1">
      <c r="A229" s="95"/>
      <c r="B229" s="97"/>
      <c r="D229" s="97"/>
      <c r="E229" s="97"/>
      <c r="F229" s="97"/>
      <c r="G229" s="73"/>
      <c r="H229" s="73"/>
      <c r="I229" s="73"/>
      <c r="J229" s="73"/>
      <c r="K229" s="73"/>
      <c r="L229" s="73"/>
      <c r="M229" s="73"/>
      <c r="N229" s="73"/>
    </row>
    <row r="230" spans="1:14" s="94" customFormat="1">
      <c r="A230" s="95"/>
      <c r="B230" s="97"/>
      <c r="D230" s="97"/>
      <c r="E230" s="97"/>
      <c r="F230" s="97"/>
      <c r="G230" s="73"/>
      <c r="H230" s="73"/>
      <c r="I230" s="73"/>
      <c r="J230" s="73"/>
      <c r="K230" s="73"/>
      <c r="L230" s="73"/>
      <c r="M230" s="73"/>
      <c r="N230" s="73"/>
    </row>
    <row r="231" spans="1:14" s="94" customFormat="1">
      <c r="A231" s="95"/>
      <c r="B231" s="97"/>
      <c r="D231" s="97"/>
      <c r="E231" s="97"/>
      <c r="F231" s="97"/>
      <c r="G231" s="73"/>
      <c r="H231" s="73"/>
      <c r="I231" s="73"/>
      <c r="J231" s="73"/>
      <c r="K231" s="73"/>
      <c r="L231" s="73"/>
      <c r="M231" s="73"/>
      <c r="N231" s="73"/>
    </row>
    <row r="232" spans="1:14" s="94" customFormat="1">
      <c r="A232" s="95"/>
      <c r="B232" s="97"/>
      <c r="D232" s="97"/>
      <c r="E232" s="97"/>
      <c r="F232" s="97"/>
      <c r="G232" s="73"/>
      <c r="H232" s="73"/>
      <c r="I232" s="73"/>
      <c r="J232" s="73"/>
      <c r="K232" s="73"/>
      <c r="L232" s="73"/>
      <c r="M232" s="73"/>
      <c r="N232" s="73"/>
    </row>
    <row r="233" spans="1:14" s="94" customFormat="1">
      <c r="A233" s="95"/>
      <c r="B233" s="97"/>
      <c r="D233" s="97"/>
      <c r="E233" s="97"/>
      <c r="F233" s="97"/>
      <c r="G233" s="73"/>
      <c r="H233" s="73"/>
      <c r="I233" s="73"/>
      <c r="J233" s="73"/>
      <c r="K233" s="73"/>
      <c r="L233" s="73"/>
      <c r="M233" s="73"/>
      <c r="N233" s="73"/>
    </row>
    <row r="234" spans="1:14" s="94" customFormat="1">
      <c r="A234" s="95"/>
      <c r="B234" s="97"/>
      <c r="D234" s="97"/>
      <c r="E234" s="97"/>
      <c r="F234" s="97"/>
      <c r="G234" s="73"/>
      <c r="H234" s="73"/>
      <c r="I234" s="73"/>
      <c r="J234" s="73"/>
      <c r="K234" s="73"/>
      <c r="L234" s="73"/>
      <c r="M234" s="73"/>
      <c r="N234" s="73"/>
    </row>
    <row r="235" spans="1:14" s="94" customFormat="1">
      <c r="A235" s="95"/>
      <c r="B235" s="97"/>
      <c r="D235" s="97"/>
      <c r="E235" s="97"/>
      <c r="F235" s="97"/>
      <c r="G235" s="73"/>
      <c r="H235" s="73"/>
      <c r="I235" s="73"/>
      <c r="J235" s="73"/>
      <c r="K235" s="73"/>
      <c r="L235" s="73"/>
      <c r="M235" s="73"/>
      <c r="N235" s="73"/>
    </row>
    <row r="236" spans="1:14" s="94" customFormat="1">
      <c r="A236" s="95"/>
      <c r="B236" s="97"/>
      <c r="D236" s="97"/>
      <c r="E236" s="97"/>
      <c r="F236" s="97"/>
      <c r="G236" s="73"/>
      <c r="H236" s="73"/>
      <c r="I236" s="73"/>
      <c r="J236" s="73"/>
      <c r="K236" s="73"/>
      <c r="L236" s="73"/>
      <c r="M236" s="73"/>
      <c r="N236" s="73"/>
    </row>
    <row r="237" spans="1:14" s="94" customFormat="1">
      <c r="A237" s="95"/>
      <c r="B237" s="97"/>
      <c r="D237" s="97"/>
      <c r="E237" s="97"/>
      <c r="F237" s="97"/>
      <c r="G237" s="73"/>
      <c r="H237" s="73"/>
      <c r="I237" s="73"/>
      <c r="J237" s="73"/>
      <c r="K237" s="73"/>
      <c r="L237" s="73"/>
      <c r="M237" s="73"/>
      <c r="N237" s="73"/>
    </row>
    <row r="238" spans="1:14" s="94" customFormat="1">
      <c r="A238" s="95"/>
      <c r="B238" s="97"/>
      <c r="D238" s="97"/>
      <c r="E238" s="97"/>
      <c r="F238" s="97"/>
      <c r="G238" s="73"/>
      <c r="H238" s="73"/>
      <c r="I238" s="73"/>
      <c r="J238" s="73"/>
      <c r="K238" s="73"/>
      <c r="L238" s="73"/>
      <c r="M238" s="73"/>
      <c r="N238" s="73"/>
    </row>
    <row r="239" spans="1:14" s="94" customFormat="1">
      <c r="A239" s="95"/>
      <c r="B239" s="97"/>
      <c r="D239" s="97"/>
      <c r="E239" s="97"/>
      <c r="F239" s="97"/>
      <c r="G239" s="73"/>
      <c r="H239" s="73"/>
      <c r="I239" s="73"/>
      <c r="J239" s="73"/>
      <c r="K239" s="73"/>
      <c r="L239" s="73"/>
      <c r="M239" s="73"/>
      <c r="N239" s="73"/>
    </row>
    <row r="240" spans="1:14" s="94" customFormat="1">
      <c r="A240" s="95"/>
      <c r="B240" s="97"/>
      <c r="D240" s="97"/>
      <c r="E240" s="97"/>
      <c r="F240" s="97"/>
      <c r="G240" s="73"/>
      <c r="H240" s="73"/>
      <c r="I240" s="73"/>
      <c r="J240" s="73"/>
      <c r="K240" s="73"/>
      <c r="L240" s="73"/>
      <c r="M240" s="73"/>
      <c r="N240" s="73"/>
    </row>
    <row r="241" spans="1:14" s="94" customFormat="1">
      <c r="A241" s="95"/>
      <c r="B241" s="97"/>
      <c r="D241" s="97"/>
      <c r="E241" s="97"/>
      <c r="F241" s="97"/>
      <c r="G241" s="73"/>
      <c r="H241" s="73"/>
      <c r="I241" s="73"/>
      <c r="J241" s="73"/>
      <c r="K241" s="73"/>
      <c r="L241" s="73"/>
      <c r="M241" s="73"/>
      <c r="N241" s="73"/>
    </row>
    <row r="242" spans="1:14" s="94" customFormat="1">
      <c r="A242" s="95"/>
      <c r="B242" s="97"/>
      <c r="D242" s="97"/>
      <c r="E242" s="97"/>
      <c r="F242" s="97"/>
      <c r="G242" s="73"/>
      <c r="H242" s="73"/>
      <c r="I242" s="73"/>
      <c r="J242" s="73"/>
      <c r="K242" s="73"/>
      <c r="L242" s="73"/>
      <c r="M242" s="73"/>
      <c r="N242" s="73"/>
    </row>
    <row r="243" spans="1:14" s="94" customFormat="1">
      <c r="A243" s="95"/>
      <c r="B243" s="97"/>
      <c r="D243" s="97"/>
      <c r="E243" s="97"/>
      <c r="F243" s="97"/>
      <c r="G243" s="73"/>
      <c r="H243" s="73"/>
      <c r="I243" s="73"/>
      <c r="J243" s="73"/>
      <c r="K243" s="73"/>
      <c r="L243" s="73"/>
      <c r="M243" s="73"/>
      <c r="N243" s="73"/>
    </row>
    <row r="244" spans="1:14" s="94" customFormat="1">
      <c r="A244" s="95"/>
      <c r="B244" s="97"/>
      <c r="D244" s="97"/>
      <c r="E244" s="97"/>
      <c r="F244" s="97"/>
      <c r="G244" s="73"/>
      <c r="H244" s="73"/>
      <c r="I244" s="73"/>
      <c r="J244" s="73"/>
      <c r="K244" s="73"/>
      <c r="L244" s="73"/>
      <c r="M244" s="73"/>
      <c r="N244" s="73"/>
    </row>
    <row r="245" spans="1:14" s="94" customFormat="1">
      <c r="A245" s="95"/>
      <c r="B245" s="97"/>
      <c r="D245" s="97"/>
      <c r="E245" s="97"/>
      <c r="F245" s="97"/>
      <c r="G245" s="73"/>
      <c r="H245" s="73"/>
      <c r="I245" s="73"/>
      <c r="J245" s="73"/>
      <c r="K245" s="73"/>
      <c r="L245" s="73"/>
      <c r="M245" s="73"/>
      <c r="N245" s="73"/>
    </row>
    <row r="246" spans="1:14" s="94" customFormat="1">
      <c r="A246" s="95"/>
      <c r="B246" s="97"/>
      <c r="D246" s="97"/>
      <c r="E246" s="97"/>
      <c r="F246" s="97"/>
      <c r="G246" s="73"/>
      <c r="H246" s="73"/>
      <c r="I246" s="73"/>
      <c r="J246" s="73"/>
      <c r="K246" s="73"/>
      <c r="L246" s="73"/>
      <c r="M246" s="73"/>
      <c r="N246" s="73"/>
    </row>
    <row r="247" spans="1:14" s="94" customFormat="1">
      <c r="A247" s="95"/>
      <c r="B247" s="97"/>
      <c r="D247" s="97"/>
      <c r="E247" s="97"/>
      <c r="F247" s="97"/>
      <c r="G247" s="73"/>
      <c r="H247" s="73"/>
      <c r="I247" s="73"/>
      <c r="J247" s="73"/>
      <c r="K247" s="73"/>
      <c r="L247" s="73"/>
      <c r="M247" s="73"/>
      <c r="N247" s="73"/>
    </row>
    <row r="248" spans="1:14" s="94" customFormat="1">
      <c r="A248" s="95"/>
      <c r="B248" s="97"/>
      <c r="D248" s="97"/>
      <c r="E248" s="97"/>
      <c r="F248" s="97"/>
      <c r="G248" s="73"/>
      <c r="H248" s="73"/>
      <c r="I248" s="73"/>
      <c r="J248" s="73"/>
      <c r="K248" s="73"/>
      <c r="L248" s="73"/>
      <c r="M248" s="73"/>
      <c r="N248" s="73"/>
    </row>
    <row r="249" spans="1:14">
      <c r="A249" s="99"/>
      <c r="B249" s="94"/>
      <c r="D249" s="94"/>
      <c r="E249" s="94"/>
      <c r="F249" s="94"/>
    </row>
    <row r="250" spans="1:14">
      <c r="A250" s="99"/>
      <c r="B250" s="94"/>
      <c r="D250" s="94"/>
      <c r="E250" s="94"/>
      <c r="F250" s="94"/>
    </row>
    <row r="251" spans="1:14">
      <c r="A251" s="99"/>
      <c r="B251" s="94"/>
      <c r="D251" s="94"/>
      <c r="E251" s="94"/>
      <c r="F251" s="94"/>
    </row>
    <row r="252" spans="1:14" s="128" customFormat="1">
      <c r="A252" s="99"/>
      <c r="B252" s="94"/>
      <c r="C252" s="94"/>
      <c r="D252" s="94"/>
      <c r="E252" s="94"/>
      <c r="F252" s="94"/>
      <c r="G252" s="73"/>
      <c r="H252" s="73"/>
      <c r="I252" s="73"/>
      <c r="J252" s="73"/>
      <c r="K252" s="73"/>
      <c r="L252" s="73"/>
      <c r="M252" s="73"/>
      <c r="N252" s="73"/>
    </row>
    <row r="253" spans="1:14" s="128" customFormat="1">
      <c r="A253" s="99"/>
      <c r="B253" s="94"/>
      <c r="C253" s="94"/>
      <c r="D253" s="94"/>
      <c r="E253" s="94"/>
      <c r="F253" s="94"/>
      <c r="G253" s="73"/>
      <c r="H253" s="73"/>
      <c r="I253" s="73"/>
      <c r="J253" s="73"/>
      <c r="K253" s="73"/>
      <c r="L253" s="73"/>
      <c r="M253" s="73"/>
      <c r="N253" s="73"/>
    </row>
    <row r="254" spans="1:14" s="128" customFormat="1">
      <c r="A254" s="99"/>
      <c r="B254" s="94"/>
      <c r="C254" s="94"/>
      <c r="D254" s="94"/>
      <c r="E254" s="94"/>
      <c r="F254" s="94"/>
      <c r="G254" s="73"/>
      <c r="H254" s="73"/>
      <c r="I254" s="73"/>
      <c r="J254" s="73"/>
      <c r="K254" s="73"/>
      <c r="L254" s="73"/>
      <c r="M254" s="73"/>
      <c r="N254" s="73"/>
    </row>
    <row r="255" spans="1:14" s="128" customFormat="1">
      <c r="A255" s="99"/>
      <c r="B255" s="94"/>
      <c r="C255" s="94"/>
      <c r="D255" s="94"/>
      <c r="E255" s="94"/>
      <c r="F255" s="94"/>
      <c r="G255" s="73"/>
      <c r="H255" s="73"/>
      <c r="I255" s="73"/>
      <c r="J255" s="73"/>
      <c r="K255" s="73"/>
      <c r="L255" s="73"/>
      <c r="M255" s="73"/>
      <c r="N255" s="73"/>
    </row>
    <row r="256" spans="1:14" s="128" customFormat="1">
      <c r="A256" s="99"/>
      <c r="B256" s="94"/>
      <c r="C256" s="94"/>
      <c r="D256" s="94"/>
      <c r="E256" s="94"/>
      <c r="F256" s="94"/>
      <c r="G256" s="73"/>
      <c r="H256" s="73"/>
      <c r="I256" s="73"/>
      <c r="J256" s="73"/>
      <c r="K256" s="73"/>
      <c r="L256" s="73"/>
      <c r="M256" s="73"/>
      <c r="N256" s="73"/>
    </row>
    <row r="257" spans="1:14" s="128" customFormat="1">
      <c r="A257" s="99"/>
      <c r="B257" s="94"/>
      <c r="C257" s="94"/>
      <c r="D257" s="94"/>
      <c r="E257" s="94"/>
      <c r="F257" s="94"/>
      <c r="G257" s="73"/>
      <c r="H257" s="73"/>
      <c r="I257" s="73"/>
      <c r="J257" s="73"/>
      <c r="K257" s="73"/>
      <c r="L257" s="73"/>
      <c r="M257" s="73"/>
      <c r="N257" s="73"/>
    </row>
    <row r="258" spans="1:14" s="128" customFormat="1">
      <c r="A258" s="99"/>
      <c r="B258" s="94"/>
      <c r="C258" s="94"/>
      <c r="D258" s="94"/>
      <c r="E258" s="94"/>
      <c r="F258" s="94"/>
      <c r="G258" s="73"/>
      <c r="H258" s="73"/>
      <c r="I258" s="73"/>
      <c r="J258" s="73"/>
      <c r="K258" s="73"/>
      <c r="L258" s="73"/>
      <c r="M258" s="73"/>
      <c r="N258" s="73"/>
    </row>
    <row r="259" spans="1:14" s="128" customFormat="1">
      <c r="A259" s="99"/>
      <c r="B259" s="94"/>
      <c r="C259" s="94"/>
      <c r="D259" s="94"/>
      <c r="E259" s="94"/>
      <c r="F259" s="94"/>
      <c r="G259" s="73"/>
      <c r="H259" s="73"/>
      <c r="I259" s="73"/>
      <c r="J259" s="73"/>
      <c r="K259" s="73"/>
      <c r="L259" s="73"/>
      <c r="M259" s="73"/>
      <c r="N259" s="73"/>
    </row>
    <row r="260" spans="1:14" s="128" customFormat="1">
      <c r="A260" s="99"/>
      <c r="B260" s="94"/>
      <c r="C260" s="94"/>
      <c r="D260" s="94"/>
      <c r="E260" s="94"/>
      <c r="F260" s="94"/>
      <c r="G260" s="73"/>
      <c r="H260" s="73"/>
      <c r="I260" s="73"/>
      <c r="J260" s="73"/>
      <c r="K260" s="73"/>
      <c r="L260" s="73"/>
      <c r="M260" s="73"/>
      <c r="N260" s="73"/>
    </row>
    <row r="261" spans="1:14" s="128" customFormat="1">
      <c r="A261" s="99"/>
      <c r="B261" s="94"/>
      <c r="C261" s="94"/>
      <c r="D261" s="94"/>
      <c r="E261" s="94"/>
      <c r="F261" s="94"/>
      <c r="G261" s="73"/>
      <c r="H261" s="73"/>
      <c r="I261" s="73"/>
      <c r="J261" s="73"/>
      <c r="K261" s="73"/>
      <c r="L261" s="73"/>
      <c r="M261" s="73"/>
      <c r="N261" s="73"/>
    </row>
    <row r="262" spans="1:14" s="128" customFormat="1">
      <c r="A262" s="99"/>
      <c r="B262" s="94"/>
      <c r="C262" s="94"/>
      <c r="D262" s="94"/>
      <c r="E262" s="94"/>
      <c r="F262" s="94"/>
      <c r="G262" s="73"/>
      <c r="H262" s="73"/>
      <c r="I262" s="73"/>
      <c r="J262" s="73"/>
      <c r="K262" s="73"/>
      <c r="L262" s="73"/>
      <c r="M262" s="73"/>
      <c r="N262" s="73"/>
    </row>
    <row r="263" spans="1:14" s="128" customFormat="1">
      <c r="A263" s="99"/>
      <c r="B263" s="94"/>
      <c r="C263" s="94"/>
      <c r="D263" s="94"/>
      <c r="E263" s="94"/>
      <c r="F263" s="94"/>
      <c r="G263" s="73"/>
      <c r="H263" s="73"/>
      <c r="I263" s="73"/>
      <c r="J263" s="73"/>
      <c r="K263" s="73"/>
      <c r="L263" s="73"/>
      <c r="M263" s="73"/>
      <c r="N263" s="73"/>
    </row>
    <row r="264" spans="1:14" s="128" customFormat="1">
      <c r="A264" s="99"/>
      <c r="B264" s="94"/>
      <c r="C264" s="94"/>
      <c r="D264" s="94"/>
      <c r="E264" s="94"/>
      <c r="F264" s="94"/>
      <c r="G264" s="73"/>
      <c r="H264" s="73"/>
      <c r="I264" s="73"/>
      <c r="J264" s="73"/>
      <c r="K264" s="73"/>
      <c r="L264" s="73"/>
      <c r="M264" s="73"/>
      <c r="N264" s="73"/>
    </row>
    <row r="265" spans="1:14" s="128" customFormat="1">
      <c r="A265" s="99"/>
      <c r="B265" s="94"/>
      <c r="C265" s="94"/>
      <c r="D265" s="94"/>
      <c r="E265" s="94"/>
      <c r="F265" s="94"/>
      <c r="G265" s="73"/>
      <c r="H265" s="73"/>
      <c r="I265" s="73"/>
      <c r="J265" s="73"/>
      <c r="K265" s="73"/>
      <c r="L265" s="73"/>
      <c r="M265" s="73"/>
      <c r="N265" s="73"/>
    </row>
    <row r="266" spans="1:14" s="128" customFormat="1">
      <c r="A266" s="99"/>
      <c r="B266" s="94"/>
      <c r="C266" s="94"/>
      <c r="D266" s="94"/>
      <c r="E266" s="94"/>
      <c r="F266" s="94"/>
      <c r="G266" s="73"/>
      <c r="H266" s="73"/>
      <c r="I266" s="73"/>
      <c r="J266" s="73"/>
      <c r="K266" s="73"/>
      <c r="L266" s="73"/>
      <c r="M266" s="73"/>
      <c r="N266" s="73"/>
    </row>
    <row r="267" spans="1:14" s="128" customFormat="1">
      <c r="A267" s="99"/>
      <c r="B267" s="94"/>
      <c r="C267" s="94"/>
      <c r="D267" s="94"/>
      <c r="E267" s="94"/>
      <c r="F267" s="94"/>
      <c r="G267" s="73"/>
      <c r="H267" s="73"/>
      <c r="I267" s="73"/>
      <c r="J267" s="73"/>
      <c r="K267" s="73"/>
      <c r="L267" s="73"/>
      <c r="M267" s="73"/>
      <c r="N267" s="73"/>
    </row>
    <row r="268" spans="1:14" s="128" customFormat="1">
      <c r="A268" s="99"/>
      <c r="B268" s="94"/>
      <c r="C268" s="94"/>
      <c r="D268" s="94"/>
      <c r="E268" s="94"/>
      <c r="F268" s="94"/>
      <c r="G268" s="73"/>
      <c r="H268" s="73"/>
      <c r="I268" s="73"/>
      <c r="J268" s="73"/>
      <c r="K268" s="73"/>
      <c r="L268" s="73"/>
      <c r="M268" s="73"/>
      <c r="N268" s="73"/>
    </row>
    <row r="269" spans="1:14" s="128" customFormat="1">
      <c r="A269" s="99"/>
      <c r="B269" s="94"/>
      <c r="C269" s="94"/>
      <c r="D269" s="94"/>
      <c r="E269" s="94"/>
      <c r="F269" s="94"/>
      <c r="G269" s="73"/>
      <c r="H269" s="73"/>
      <c r="I269" s="73"/>
      <c r="J269" s="73"/>
      <c r="K269" s="73"/>
      <c r="L269" s="73"/>
      <c r="M269" s="73"/>
      <c r="N269" s="73"/>
    </row>
    <row r="270" spans="1:14" s="128" customFormat="1">
      <c r="A270" s="99"/>
      <c r="B270" s="94"/>
      <c r="C270" s="94"/>
      <c r="D270" s="94"/>
      <c r="E270" s="94"/>
      <c r="F270" s="94"/>
      <c r="G270" s="73"/>
      <c r="H270" s="73"/>
      <c r="I270" s="73"/>
      <c r="J270" s="73"/>
      <c r="K270" s="73"/>
      <c r="L270" s="73"/>
      <c r="M270" s="73"/>
      <c r="N270" s="73"/>
    </row>
    <row r="271" spans="1:14" s="128" customFormat="1">
      <c r="A271" s="99"/>
      <c r="B271" s="94"/>
      <c r="C271" s="94"/>
      <c r="D271" s="94"/>
      <c r="E271" s="94"/>
      <c r="F271" s="94"/>
      <c r="G271" s="73"/>
      <c r="H271" s="73"/>
      <c r="I271" s="73"/>
      <c r="J271" s="73"/>
      <c r="K271" s="73"/>
      <c r="L271" s="73"/>
      <c r="M271" s="73"/>
      <c r="N271" s="73"/>
    </row>
    <row r="272" spans="1:14" s="128" customFormat="1">
      <c r="A272" s="99"/>
      <c r="B272" s="94"/>
      <c r="C272" s="94"/>
      <c r="D272" s="94"/>
      <c r="E272" s="94"/>
      <c r="F272" s="94"/>
      <c r="G272" s="73"/>
      <c r="H272" s="73"/>
      <c r="I272" s="73"/>
      <c r="J272" s="73"/>
      <c r="K272" s="73"/>
      <c r="L272" s="73"/>
      <c r="M272" s="73"/>
      <c r="N272" s="73"/>
    </row>
    <row r="273" spans="1:14" s="128" customFormat="1">
      <c r="A273" s="99"/>
      <c r="B273" s="94"/>
      <c r="C273" s="94"/>
      <c r="D273" s="94"/>
      <c r="E273" s="94"/>
      <c r="F273" s="94"/>
      <c r="G273" s="73"/>
      <c r="H273" s="73"/>
      <c r="I273" s="73"/>
      <c r="J273" s="73"/>
      <c r="K273" s="73"/>
      <c r="L273" s="73"/>
      <c r="M273" s="73"/>
      <c r="N273" s="73"/>
    </row>
    <row r="274" spans="1:14" s="128" customFormat="1">
      <c r="A274" s="99"/>
      <c r="B274" s="94"/>
      <c r="C274" s="94"/>
      <c r="D274" s="94"/>
      <c r="E274" s="94"/>
      <c r="F274" s="94"/>
      <c r="G274" s="73"/>
      <c r="H274" s="73"/>
      <c r="I274" s="73"/>
      <c r="J274" s="73"/>
      <c r="K274" s="73"/>
      <c r="L274" s="73"/>
      <c r="M274" s="73"/>
      <c r="N274" s="73"/>
    </row>
    <row r="275" spans="1:14" s="128" customFormat="1">
      <c r="A275" s="99"/>
      <c r="B275" s="94"/>
      <c r="C275" s="94"/>
      <c r="D275" s="94"/>
      <c r="E275" s="94"/>
      <c r="F275" s="94"/>
      <c r="G275" s="73"/>
      <c r="H275" s="73"/>
      <c r="I275" s="73"/>
      <c r="J275" s="73"/>
      <c r="K275" s="73"/>
      <c r="L275" s="73"/>
      <c r="M275" s="73"/>
      <c r="N275" s="73"/>
    </row>
    <row r="276" spans="1:14" s="128" customFormat="1">
      <c r="A276" s="99"/>
      <c r="B276" s="94"/>
      <c r="C276" s="94"/>
      <c r="D276" s="94"/>
      <c r="E276" s="94"/>
      <c r="F276" s="94"/>
      <c r="G276" s="73"/>
      <c r="H276" s="73"/>
      <c r="I276" s="73"/>
      <c r="J276" s="73"/>
      <c r="K276" s="73"/>
      <c r="L276" s="73"/>
      <c r="M276" s="73"/>
      <c r="N276" s="73"/>
    </row>
    <row r="277" spans="1:14" s="128" customFormat="1">
      <c r="A277" s="99"/>
      <c r="B277" s="94"/>
      <c r="C277" s="94"/>
      <c r="D277" s="94"/>
      <c r="E277" s="94"/>
      <c r="F277" s="94"/>
      <c r="G277" s="73"/>
      <c r="H277" s="73"/>
      <c r="I277" s="73"/>
      <c r="J277" s="73"/>
      <c r="K277" s="73"/>
      <c r="L277" s="73"/>
      <c r="M277" s="73"/>
      <c r="N277" s="73"/>
    </row>
    <row r="278" spans="1:14" s="128" customFormat="1">
      <c r="A278" s="99"/>
      <c r="B278" s="94"/>
      <c r="C278" s="94"/>
      <c r="D278" s="94"/>
      <c r="E278" s="94"/>
      <c r="F278" s="94"/>
      <c r="G278" s="73"/>
      <c r="H278" s="73"/>
      <c r="I278" s="73"/>
      <c r="J278" s="73"/>
      <c r="K278" s="73"/>
      <c r="L278" s="73"/>
      <c r="M278" s="73"/>
      <c r="N278" s="73"/>
    </row>
    <row r="279" spans="1:14" s="128" customFormat="1">
      <c r="A279" s="99"/>
      <c r="B279" s="94"/>
      <c r="C279" s="94"/>
      <c r="D279" s="94"/>
      <c r="E279" s="94"/>
      <c r="F279" s="94"/>
      <c r="G279" s="73"/>
      <c r="H279" s="73"/>
      <c r="I279" s="73"/>
      <c r="J279" s="73"/>
      <c r="K279" s="73"/>
      <c r="L279" s="73"/>
      <c r="M279" s="73"/>
      <c r="N279" s="73"/>
    </row>
    <row r="280" spans="1:14" s="128" customFormat="1">
      <c r="A280" s="99"/>
      <c r="B280" s="94"/>
      <c r="C280" s="94"/>
      <c r="D280" s="94"/>
      <c r="E280" s="94"/>
      <c r="F280" s="94"/>
      <c r="G280" s="73"/>
      <c r="H280" s="73"/>
      <c r="I280" s="73"/>
      <c r="J280" s="73"/>
      <c r="K280" s="73"/>
      <c r="L280" s="73"/>
      <c r="M280" s="73"/>
      <c r="N280" s="73"/>
    </row>
    <row r="281" spans="1:14" s="128" customFormat="1">
      <c r="A281" s="99"/>
      <c r="B281" s="94"/>
      <c r="C281" s="94"/>
      <c r="D281" s="94"/>
      <c r="E281" s="94"/>
      <c r="F281" s="94"/>
      <c r="G281" s="73"/>
      <c r="H281" s="73"/>
      <c r="I281" s="73"/>
      <c r="J281" s="73"/>
      <c r="K281" s="73"/>
      <c r="L281" s="73"/>
      <c r="M281" s="73"/>
      <c r="N281" s="73"/>
    </row>
    <row r="282" spans="1:14" s="128" customFormat="1">
      <c r="A282" s="99"/>
      <c r="B282" s="94"/>
      <c r="C282" s="94"/>
      <c r="D282" s="94"/>
      <c r="E282" s="94"/>
      <c r="F282" s="94"/>
      <c r="G282" s="73"/>
      <c r="H282" s="73"/>
      <c r="I282" s="73"/>
      <c r="J282" s="73"/>
      <c r="K282" s="73"/>
      <c r="L282" s="73"/>
      <c r="M282" s="73"/>
      <c r="N282" s="73"/>
    </row>
    <row r="283" spans="1:14" s="128" customFormat="1">
      <c r="A283" s="99"/>
      <c r="B283" s="94"/>
      <c r="C283" s="94"/>
      <c r="D283" s="94"/>
      <c r="E283" s="94"/>
      <c r="F283" s="94"/>
      <c r="G283" s="73"/>
      <c r="H283" s="73"/>
      <c r="I283" s="73"/>
      <c r="J283" s="73"/>
      <c r="K283" s="73"/>
      <c r="L283" s="73"/>
      <c r="M283" s="73"/>
      <c r="N283" s="73"/>
    </row>
    <row r="284" spans="1:14" s="128" customFormat="1">
      <c r="A284" s="99"/>
      <c r="B284" s="94"/>
      <c r="C284" s="94"/>
      <c r="D284" s="94"/>
      <c r="E284" s="94"/>
      <c r="F284" s="94"/>
      <c r="G284" s="73"/>
      <c r="H284" s="73"/>
      <c r="I284" s="73"/>
      <c r="J284" s="73"/>
      <c r="K284" s="73"/>
      <c r="L284" s="73"/>
      <c r="M284" s="73"/>
      <c r="N284" s="73"/>
    </row>
    <row r="285" spans="1:14" s="128" customFormat="1">
      <c r="A285" s="99"/>
      <c r="B285" s="94"/>
      <c r="C285" s="94"/>
      <c r="D285" s="94"/>
      <c r="E285" s="94"/>
      <c r="F285" s="94"/>
      <c r="G285" s="73"/>
      <c r="H285" s="73"/>
      <c r="I285" s="73"/>
      <c r="J285" s="73"/>
      <c r="K285" s="73"/>
      <c r="L285" s="73"/>
      <c r="M285" s="73"/>
      <c r="N285" s="73"/>
    </row>
    <row r="286" spans="1:14" s="128" customFormat="1">
      <c r="A286" s="99"/>
      <c r="B286" s="94"/>
      <c r="C286" s="94"/>
      <c r="D286" s="94"/>
      <c r="E286" s="94"/>
      <c r="F286" s="94"/>
      <c r="G286" s="73"/>
      <c r="H286" s="73"/>
      <c r="I286" s="73"/>
      <c r="J286" s="73"/>
      <c r="K286" s="73"/>
      <c r="L286" s="73"/>
      <c r="M286" s="73"/>
      <c r="N286" s="73"/>
    </row>
    <row r="287" spans="1:14" s="128" customFormat="1">
      <c r="A287" s="99"/>
      <c r="B287" s="94"/>
      <c r="C287" s="94"/>
      <c r="D287" s="94"/>
      <c r="E287" s="94"/>
      <c r="F287" s="94"/>
      <c r="G287" s="73"/>
      <c r="H287" s="73"/>
      <c r="I287" s="73"/>
      <c r="J287" s="73"/>
      <c r="K287" s="73"/>
      <c r="L287" s="73"/>
      <c r="M287" s="73"/>
      <c r="N287" s="73"/>
    </row>
    <row r="288" spans="1:14" s="128" customFormat="1">
      <c r="A288" s="99"/>
      <c r="B288" s="94"/>
      <c r="C288" s="94"/>
      <c r="D288" s="94"/>
      <c r="E288" s="94"/>
      <c r="F288" s="94"/>
      <c r="G288" s="73"/>
      <c r="H288" s="73"/>
      <c r="I288" s="73"/>
      <c r="J288" s="73"/>
      <c r="K288" s="73"/>
      <c r="L288" s="73"/>
      <c r="M288" s="73"/>
      <c r="N288" s="73"/>
    </row>
    <row r="289" spans="1:14" s="128" customFormat="1">
      <c r="A289" s="99"/>
      <c r="B289" s="94"/>
      <c r="C289" s="94"/>
      <c r="D289" s="94"/>
      <c r="E289" s="94"/>
      <c r="F289" s="94"/>
      <c r="G289" s="73"/>
      <c r="H289" s="73"/>
      <c r="I289" s="73"/>
      <c r="J289" s="73"/>
      <c r="K289" s="73"/>
      <c r="L289" s="73"/>
      <c r="M289" s="73"/>
      <c r="N289" s="73"/>
    </row>
    <row r="290" spans="1:14" s="128" customFormat="1">
      <c r="A290" s="99"/>
      <c r="B290" s="94"/>
      <c r="C290" s="94"/>
      <c r="D290" s="94"/>
      <c r="E290" s="94"/>
      <c r="F290" s="94"/>
      <c r="G290" s="73"/>
      <c r="H290" s="73"/>
      <c r="I290" s="73"/>
      <c r="J290" s="73"/>
      <c r="K290" s="73"/>
      <c r="L290" s="73"/>
      <c r="M290" s="73"/>
      <c r="N290" s="73"/>
    </row>
    <row r="291" spans="1:14" s="128" customFormat="1">
      <c r="A291" s="99"/>
      <c r="B291" s="94"/>
      <c r="C291" s="94"/>
      <c r="D291" s="94"/>
      <c r="E291" s="94"/>
      <c r="F291" s="94"/>
      <c r="G291" s="73"/>
      <c r="H291" s="73"/>
      <c r="I291" s="73"/>
      <c r="J291" s="73"/>
      <c r="K291" s="73"/>
      <c r="L291" s="73"/>
      <c r="M291" s="73"/>
      <c r="N291" s="73"/>
    </row>
    <row r="292" spans="1:14" s="128" customFormat="1">
      <c r="A292" s="99"/>
      <c r="B292" s="94"/>
      <c r="C292" s="94"/>
      <c r="D292" s="94"/>
      <c r="E292" s="94"/>
      <c r="F292" s="94"/>
      <c r="G292" s="73"/>
      <c r="H292" s="73"/>
      <c r="I292" s="73"/>
      <c r="J292" s="73"/>
      <c r="K292" s="73"/>
      <c r="L292" s="73"/>
      <c r="M292" s="73"/>
      <c r="N292" s="73"/>
    </row>
    <row r="293" spans="1:14" s="128" customFormat="1">
      <c r="A293" s="99"/>
      <c r="B293" s="94"/>
      <c r="C293" s="94"/>
      <c r="D293" s="94"/>
      <c r="E293" s="94"/>
      <c r="F293" s="94"/>
      <c r="G293" s="73"/>
      <c r="H293" s="73"/>
      <c r="I293" s="73"/>
      <c r="J293" s="73"/>
      <c r="K293" s="73"/>
      <c r="L293" s="73"/>
      <c r="M293" s="73"/>
      <c r="N293" s="73"/>
    </row>
    <row r="294" spans="1:14" s="128" customFormat="1">
      <c r="A294" s="99"/>
      <c r="B294" s="94"/>
      <c r="C294" s="94"/>
      <c r="D294" s="94"/>
      <c r="E294" s="94"/>
      <c r="F294" s="94"/>
      <c r="G294" s="73"/>
      <c r="H294" s="73"/>
      <c r="I294" s="73"/>
      <c r="J294" s="73"/>
      <c r="K294" s="73"/>
      <c r="L294" s="73"/>
      <c r="M294" s="73"/>
      <c r="N294" s="73"/>
    </row>
    <row r="295" spans="1:14" s="128" customFormat="1">
      <c r="A295" s="99"/>
      <c r="B295" s="94"/>
      <c r="C295" s="94"/>
      <c r="D295" s="94"/>
      <c r="E295" s="94"/>
      <c r="F295" s="94"/>
      <c r="G295" s="73"/>
      <c r="H295" s="73"/>
      <c r="I295" s="73"/>
      <c r="J295" s="73"/>
      <c r="K295" s="73"/>
      <c r="L295" s="73"/>
      <c r="M295" s="73"/>
      <c r="N295" s="73"/>
    </row>
    <row r="296" spans="1:14" s="128" customFormat="1">
      <c r="A296" s="99"/>
      <c r="B296" s="94"/>
      <c r="C296" s="94"/>
      <c r="D296" s="94"/>
      <c r="E296" s="94"/>
      <c r="F296" s="94"/>
      <c r="G296" s="73"/>
      <c r="H296" s="73"/>
      <c r="I296" s="73"/>
      <c r="J296" s="73"/>
      <c r="K296" s="73"/>
      <c r="L296" s="73"/>
      <c r="M296" s="73"/>
      <c r="N296" s="73"/>
    </row>
    <row r="297" spans="1:14" s="128" customFormat="1">
      <c r="A297" s="99"/>
      <c r="B297" s="94"/>
      <c r="C297" s="94"/>
      <c r="D297" s="94"/>
      <c r="E297" s="94"/>
      <c r="F297" s="94"/>
      <c r="G297" s="73"/>
      <c r="H297" s="73"/>
      <c r="I297" s="73"/>
      <c r="J297" s="73"/>
      <c r="K297" s="73"/>
      <c r="L297" s="73"/>
      <c r="M297" s="73"/>
      <c r="N297" s="73"/>
    </row>
    <row r="298" spans="1:14" s="128" customFormat="1">
      <c r="A298" s="99"/>
      <c r="B298" s="94"/>
      <c r="C298" s="94"/>
      <c r="D298" s="94"/>
      <c r="E298" s="94"/>
      <c r="F298" s="94"/>
      <c r="G298" s="73"/>
      <c r="H298" s="73"/>
      <c r="I298" s="73"/>
      <c r="J298" s="73"/>
      <c r="K298" s="73"/>
      <c r="L298" s="73"/>
      <c r="M298" s="73"/>
      <c r="N298" s="73"/>
    </row>
    <row r="299" spans="1:14" s="128" customFormat="1">
      <c r="A299" s="99"/>
      <c r="B299" s="94"/>
      <c r="C299" s="94"/>
      <c r="D299" s="94"/>
      <c r="E299" s="94"/>
      <c r="F299" s="94"/>
      <c r="G299" s="73"/>
      <c r="H299" s="73"/>
      <c r="I299" s="73"/>
      <c r="J299" s="73"/>
      <c r="K299" s="73"/>
      <c r="L299" s="73"/>
      <c r="M299" s="73"/>
      <c r="N299" s="73"/>
    </row>
    <row r="300" spans="1:14" s="128" customFormat="1">
      <c r="A300" s="99"/>
      <c r="B300" s="94"/>
      <c r="C300" s="94"/>
      <c r="D300" s="94"/>
      <c r="E300" s="94"/>
      <c r="F300" s="94"/>
      <c r="G300" s="73"/>
      <c r="H300" s="73"/>
      <c r="I300" s="73"/>
      <c r="J300" s="73"/>
      <c r="K300" s="73"/>
      <c r="L300" s="73"/>
      <c r="M300" s="73"/>
      <c r="N300" s="73"/>
    </row>
    <row r="301" spans="1:14" s="128" customFormat="1">
      <c r="A301" s="99"/>
      <c r="B301" s="94"/>
      <c r="C301" s="94"/>
      <c r="D301" s="94"/>
      <c r="E301" s="94"/>
      <c r="F301" s="94"/>
      <c r="G301" s="73"/>
      <c r="H301" s="73"/>
      <c r="I301" s="73"/>
      <c r="J301" s="73"/>
      <c r="K301" s="73"/>
      <c r="L301" s="73"/>
      <c r="M301" s="73"/>
      <c r="N301" s="73"/>
    </row>
    <row r="302" spans="1:14" s="128" customFormat="1">
      <c r="A302" s="99"/>
      <c r="B302" s="94"/>
      <c r="C302" s="94"/>
      <c r="D302" s="94"/>
      <c r="E302" s="94"/>
      <c r="F302" s="94"/>
      <c r="G302" s="73"/>
      <c r="H302" s="73"/>
      <c r="I302" s="73"/>
      <c r="J302" s="73"/>
      <c r="K302" s="73"/>
      <c r="L302" s="73"/>
      <c r="M302" s="73"/>
      <c r="N302" s="73"/>
    </row>
    <row r="303" spans="1:14" s="128" customFormat="1">
      <c r="A303" s="99"/>
      <c r="B303" s="94"/>
      <c r="C303" s="94"/>
      <c r="D303" s="94"/>
      <c r="E303" s="94"/>
      <c r="F303" s="94"/>
      <c r="G303" s="73"/>
      <c r="H303" s="73"/>
      <c r="I303" s="73"/>
      <c r="J303" s="73"/>
      <c r="K303" s="73"/>
      <c r="L303" s="73"/>
      <c r="M303" s="73"/>
      <c r="N303" s="73"/>
    </row>
    <row r="304" spans="1:14" s="128" customFormat="1">
      <c r="A304" s="99"/>
      <c r="B304" s="94"/>
      <c r="C304" s="94"/>
      <c r="D304" s="94"/>
      <c r="E304" s="94"/>
      <c r="F304" s="94"/>
      <c r="G304" s="73"/>
      <c r="H304" s="73"/>
      <c r="I304" s="73"/>
      <c r="J304" s="73"/>
      <c r="K304" s="73"/>
      <c r="L304" s="73"/>
      <c r="M304" s="73"/>
      <c r="N304" s="73"/>
    </row>
    <row r="305" spans="1:14" s="128" customFormat="1">
      <c r="A305" s="99"/>
      <c r="B305" s="94"/>
      <c r="C305" s="94"/>
      <c r="D305" s="94"/>
      <c r="E305" s="94"/>
      <c r="F305" s="94"/>
      <c r="G305" s="73"/>
      <c r="H305" s="73"/>
      <c r="I305" s="73"/>
      <c r="J305" s="73"/>
      <c r="K305" s="73"/>
      <c r="L305" s="73"/>
      <c r="M305" s="73"/>
      <c r="N305" s="73"/>
    </row>
    <row r="306" spans="1:14" s="128" customFormat="1">
      <c r="A306" s="99"/>
      <c r="B306" s="94"/>
      <c r="C306" s="94"/>
      <c r="D306" s="94"/>
      <c r="E306" s="94"/>
      <c r="F306" s="94"/>
      <c r="G306" s="73"/>
      <c r="H306" s="73"/>
      <c r="I306" s="73"/>
      <c r="J306" s="73"/>
      <c r="K306" s="73"/>
      <c r="L306" s="73"/>
      <c r="M306" s="73"/>
      <c r="N306" s="73"/>
    </row>
    <row r="307" spans="1:14" s="128" customFormat="1">
      <c r="A307" s="99"/>
      <c r="B307" s="94"/>
      <c r="C307" s="94"/>
      <c r="D307" s="94"/>
      <c r="E307" s="94"/>
      <c r="F307" s="94"/>
      <c r="G307" s="73"/>
      <c r="H307" s="73"/>
      <c r="I307" s="73"/>
      <c r="J307" s="73"/>
      <c r="K307" s="73"/>
      <c r="L307" s="73"/>
      <c r="M307" s="73"/>
      <c r="N307" s="73"/>
    </row>
    <row r="308" spans="1:14" s="128" customFormat="1">
      <c r="A308" s="99"/>
      <c r="B308" s="94"/>
      <c r="C308" s="94"/>
      <c r="D308" s="94"/>
      <c r="E308" s="94"/>
      <c r="F308" s="94"/>
      <c r="G308" s="73"/>
      <c r="H308" s="73"/>
      <c r="I308" s="73"/>
      <c r="J308" s="73"/>
      <c r="K308" s="73"/>
      <c r="L308" s="73"/>
      <c r="M308" s="73"/>
      <c r="N308" s="73"/>
    </row>
    <row r="309" spans="1:14" s="128" customFormat="1">
      <c r="A309" s="99"/>
      <c r="B309" s="94"/>
      <c r="C309" s="94"/>
      <c r="D309" s="94"/>
      <c r="E309" s="94"/>
      <c r="F309" s="94"/>
      <c r="G309" s="73"/>
      <c r="H309" s="73"/>
      <c r="I309" s="73"/>
      <c r="J309" s="73"/>
      <c r="K309" s="73"/>
      <c r="L309" s="73"/>
      <c r="M309" s="73"/>
      <c r="N309" s="73"/>
    </row>
    <row r="310" spans="1:14" s="128" customFormat="1">
      <c r="A310" s="99"/>
      <c r="B310" s="94"/>
      <c r="C310" s="94"/>
      <c r="D310" s="94"/>
      <c r="E310" s="94"/>
      <c r="F310" s="94"/>
      <c r="G310" s="73"/>
      <c r="H310" s="73"/>
      <c r="I310" s="73"/>
      <c r="J310" s="73"/>
      <c r="K310" s="73"/>
      <c r="L310" s="73"/>
      <c r="M310" s="73"/>
      <c r="N310" s="73"/>
    </row>
    <row r="311" spans="1:14" s="128" customFormat="1">
      <c r="A311" s="99"/>
      <c r="B311" s="94"/>
      <c r="C311" s="94"/>
      <c r="D311" s="94"/>
      <c r="E311" s="94"/>
      <c r="F311" s="94"/>
      <c r="G311" s="73"/>
      <c r="H311" s="73"/>
      <c r="I311" s="73"/>
      <c r="J311" s="73"/>
      <c r="K311" s="73"/>
      <c r="L311" s="73"/>
      <c r="M311" s="73"/>
      <c r="N311" s="73"/>
    </row>
    <row r="312" spans="1:14" s="128" customFormat="1">
      <c r="A312" s="99"/>
      <c r="B312" s="94"/>
      <c r="C312" s="94"/>
      <c r="D312" s="94"/>
      <c r="E312" s="94"/>
      <c r="F312" s="94"/>
      <c r="G312" s="73"/>
      <c r="H312" s="73"/>
      <c r="I312" s="73"/>
      <c r="J312" s="73"/>
      <c r="K312" s="73"/>
      <c r="L312" s="73"/>
      <c r="M312" s="73"/>
      <c r="N312" s="73"/>
    </row>
    <row r="313" spans="1:14" s="128" customFormat="1">
      <c r="A313" s="99"/>
      <c r="B313" s="94"/>
      <c r="C313" s="94"/>
      <c r="D313" s="94"/>
      <c r="E313" s="94"/>
      <c r="F313" s="94"/>
      <c r="G313" s="73"/>
      <c r="H313" s="73"/>
      <c r="I313" s="73"/>
      <c r="J313" s="73"/>
      <c r="K313" s="73"/>
      <c r="L313" s="73"/>
      <c r="M313" s="73"/>
      <c r="N313" s="73"/>
    </row>
    <row r="314" spans="1:14" s="128" customFormat="1">
      <c r="A314" s="99"/>
      <c r="B314" s="94"/>
      <c r="C314" s="94"/>
      <c r="D314" s="94"/>
      <c r="E314" s="94"/>
      <c r="F314" s="94"/>
      <c r="G314" s="73"/>
      <c r="H314" s="73"/>
      <c r="I314" s="73"/>
      <c r="J314" s="73"/>
      <c r="K314" s="73"/>
      <c r="L314" s="73"/>
      <c r="M314" s="73"/>
      <c r="N314" s="73"/>
    </row>
    <row r="315" spans="1:14" s="128" customFormat="1">
      <c r="A315" s="99"/>
      <c r="B315" s="94"/>
      <c r="C315" s="94"/>
      <c r="D315" s="94"/>
      <c r="E315" s="94"/>
      <c r="F315" s="94"/>
      <c r="G315" s="73"/>
      <c r="H315" s="73"/>
      <c r="I315" s="73"/>
      <c r="J315" s="73"/>
      <c r="K315" s="73"/>
      <c r="L315" s="73"/>
      <c r="M315" s="73"/>
      <c r="N315" s="73"/>
    </row>
    <row r="316" spans="1:14" s="128" customFormat="1">
      <c r="A316" s="99"/>
      <c r="B316" s="94"/>
      <c r="C316" s="94"/>
      <c r="D316" s="94"/>
      <c r="E316" s="94"/>
      <c r="F316" s="94"/>
      <c r="G316" s="73"/>
      <c r="H316" s="73"/>
      <c r="I316" s="73"/>
      <c r="J316" s="73"/>
      <c r="K316" s="73"/>
      <c r="L316" s="73"/>
      <c r="M316" s="73"/>
      <c r="N316" s="73"/>
    </row>
    <row r="317" spans="1:14" s="128" customFormat="1">
      <c r="A317" s="99"/>
      <c r="B317" s="94"/>
      <c r="C317" s="94"/>
      <c r="D317" s="94"/>
      <c r="E317" s="94"/>
      <c r="F317" s="94"/>
      <c r="G317" s="73"/>
      <c r="H317" s="73"/>
      <c r="I317" s="73"/>
      <c r="J317" s="73"/>
      <c r="K317" s="73"/>
      <c r="L317" s="73"/>
      <c r="M317" s="73"/>
      <c r="N317" s="73"/>
    </row>
    <row r="318" spans="1:14" s="128" customFormat="1">
      <c r="A318" s="99"/>
      <c r="B318" s="94"/>
      <c r="C318" s="94"/>
      <c r="D318" s="94"/>
      <c r="E318" s="94"/>
      <c r="F318" s="94"/>
      <c r="G318" s="73"/>
      <c r="H318" s="73"/>
      <c r="I318" s="73"/>
      <c r="J318" s="73"/>
      <c r="K318" s="73"/>
      <c r="L318" s="73"/>
      <c r="M318" s="73"/>
      <c r="N318" s="73"/>
    </row>
    <row r="319" spans="1:14" s="128" customFormat="1">
      <c r="A319" s="99"/>
      <c r="B319" s="94"/>
      <c r="C319" s="94"/>
      <c r="D319" s="94"/>
      <c r="E319" s="94"/>
      <c r="F319" s="94"/>
      <c r="G319" s="73"/>
      <c r="H319" s="73"/>
      <c r="I319" s="73"/>
      <c r="J319" s="73"/>
      <c r="K319" s="73"/>
      <c r="L319" s="73"/>
      <c r="M319" s="73"/>
      <c r="N319" s="73"/>
    </row>
    <row r="320" spans="1:14" s="128" customFormat="1">
      <c r="A320" s="99"/>
      <c r="B320" s="94"/>
      <c r="C320" s="94"/>
      <c r="D320" s="94"/>
      <c r="E320" s="94"/>
      <c r="F320" s="94"/>
      <c r="G320" s="73"/>
      <c r="H320" s="73"/>
      <c r="I320" s="73"/>
      <c r="J320" s="73"/>
      <c r="K320" s="73"/>
      <c r="L320" s="73"/>
      <c r="M320" s="73"/>
      <c r="N320" s="73"/>
    </row>
    <row r="321" spans="1:14" s="128" customFormat="1">
      <c r="A321" s="99"/>
      <c r="B321" s="94"/>
      <c r="C321" s="94"/>
      <c r="D321" s="94"/>
      <c r="E321" s="94"/>
      <c r="F321" s="94"/>
      <c r="G321" s="73"/>
      <c r="H321" s="73"/>
      <c r="I321" s="73"/>
      <c r="J321" s="73"/>
      <c r="K321" s="73"/>
      <c r="L321" s="73"/>
      <c r="M321" s="73"/>
      <c r="N321" s="73"/>
    </row>
    <row r="322" spans="1:14" s="128" customFormat="1">
      <c r="A322" s="99"/>
      <c r="B322" s="94"/>
      <c r="C322" s="94"/>
      <c r="D322" s="94"/>
      <c r="E322" s="94"/>
      <c r="F322" s="94"/>
      <c r="G322" s="73"/>
      <c r="H322" s="73"/>
      <c r="I322" s="73"/>
      <c r="J322" s="73"/>
      <c r="K322" s="73"/>
      <c r="L322" s="73"/>
      <c r="M322" s="73"/>
      <c r="N322" s="73"/>
    </row>
    <row r="323" spans="1:14" s="128" customFormat="1">
      <c r="A323" s="99"/>
      <c r="B323" s="94"/>
      <c r="C323" s="94"/>
      <c r="D323" s="94"/>
      <c r="E323" s="94"/>
      <c r="F323" s="94"/>
      <c r="G323" s="73"/>
      <c r="H323" s="73"/>
      <c r="I323" s="73"/>
      <c r="J323" s="73"/>
      <c r="K323" s="73"/>
      <c r="L323" s="73"/>
      <c r="M323" s="73"/>
      <c r="N323" s="73"/>
    </row>
    <row r="324" spans="1:14" s="128" customFormat="1">
      <c r="A324" s="99"/>
      <c r="B324" s="94"/>
      <c r="C324" s="94"/>
      <c r="D324" s="94"/>
      <c r="E324" s="94"/>
      <c r="F324" s="94"/>
      <c r="G324" s="73"/>
      <c r="H324" s="73"/>
      <c r="I324" s="73"/>
      <c r="J324" s="73"/>
      <c r="K324" s="73"/>
      <c r="L324" s="73"/>
      <c r="M324" s="73"/>
      <c r="N324" s="73"/>
    </row>
    <row r="325" spans="1:14" s="128" customFormat="1">
      <c r="A325" s="99"/>
      <c r="B325" s="94"/>
      <c r="C325" s="94"/>
      <c r="D325" s="94"/>
      <c r="E325" s="94"/>
      <c r="F325" s="94"/>
      <c r="G325" s="73"/>
      <c r="H325" s="73"/>
      <c r="I325" s="73"/>
      <c r="J325" s="73"/>
      <c r="K325" s="73"/>
      <c r="L325" s="73"/>
      <c r="M325" s="73"/>
      <c r="N325" s="73"/>
    </row>
    <row r="326" spans="1:14" s="128" customFormat="1">
      <c r="A326" s="99"/>
      <c r="B326" s="94"/>
      <c r="C326" s="94"/>
      <c r="D326" s="94"/>
      <c r="E326" s="94"/>
      <c r="F326" s="94"/>
      <c r="G326" s="73"/>
      <c r="H326" s="73"/>
      <c r="I326" s="73"/>
      <c r="J326" s="73"/>
      <c r="K326" s="73"/>
      <c r="L326" s="73"/>
      <c r="M326" s="73"/>
      <c r="N326" s="73"/>
    </row>
    <row r="327" spans="1:14" s="128" customFormat="1">
      <c r="A327" s="99"/>
      <c r="B327" s="94"/>
      <c r="C327" s="94"/>
      <c r="D327" s="94"/>
      <c r="E327" s="94"/>
      <c r="F327" s="94"/>
      <c r="G327" s="73"/>
      <c r="H327" s="73"/>
      <c r="I327" s="73"/>
      <c r="J327" s="73"/>
      <c r="K327" s="73"/>
      <c r="L327" s="73"/>
      <c r="M327" s="73"/>
      <c r="N327" s="73"/>
    </row>
    <row r="328" spans="1:14" s="128" customFormat="1">
      <c r="A328" s="99"/>
      <c r="B328" s="94"/>
      <c r="C328" s="94"/>
      <c r="D328" s="94"/>
      <c r="E328" s="94"/>
      <c r="F328" s="94"/>
      <c r="G328" s="73"/>
      <c r="H328" s="73"/>
      <c r="I328" s="73"/>
      <c r="J328" s="73"/>
      <c r="K328" s="73"/>
      <c r="L328" s="73"/>
      <c r="M328" s="73"/>
      <c r="N328" s="73"/>
    </row>
    <row r="329" spans="1:14" s="128" customFormat="1">
      <c r="A329" s="99"/>
      <c r="B329" s="94"/>
      <c r="C329" s="94"/>
      <c r="D329" s="94"/>
      <c r="E329" s="94"/>
      <c r="F329" s="94"/>
      <c r="G329" s="73"/>
      <c r="H329" s="73"/>
      <c r="I329" s="73"/>
      <c r="J329" s="73"/>
      <c r="K329" s="73"/>
      <c r="L329" s="73"/>
      <c r="M329" s="73"/>
      <c r="N329" s="73"/>
    </row>
    <row r="330" spans="1:14" s="128" customFormat="1">
      <c r="A330" s="99"/>
      <c r="B330" s="94"/>
      <c r="C330" s="94"/>
      <c r="D330" s="94"/>
      <c r="E330" s="94"/>
      <c r="F330" s="94"/>
      <c r="G330" s="73"/>
      <c r="H330" s="73"/>
      <c r="I330" s="73"/>
      <c r="J330" s="73"/>
      <c r="K330" s="73"/>
      <c r="L330" s="73"/>
      <c r="M330" s="73"/>
      <c r="N330" s="73"/>
    </row>
    <row r="331" spans="1:14" s="128" customFormat="1">
      <c r="A331" s="99"/>
      <c r="B331" s="94"/>
      <c r="C331" s="94"/>
      <c r="D331" s="94"/>
      <c r="E331" s="94"/>
      <c r="F331" s="94"/>
      <c r="G331" s="73"/>
      <c r="H331" s="73"/>
      <c r="I331" s="73"/>
      <c r="J331" s="73"/>
      <c r="K331" s="73"/>
      <c r="L331" s="73"/>
      <c r="M331" s="73"/>
      <c r="N331" s="73"/>
    </row>
    <row r="332" spans="1:14" s="128" customFormat="1">
      <c r="A332" s="99"/>
      <c r="B332" s="94"/>
      <c r="C332" s="94"/>
      <c r="D332" s="94"/>
      <c r="E332" s="94"/>
      <c r="F332" s="94"/>
      <c r="G332" s="73"/>
      <c r="H332" s="73"/>
      <c r="I332" s="73"/>
      <c r="J332" s="73"/>
      <c r="K332" s="73"/>
      <c r="L332" s="73"/>
      <c r="M332" s="73"/>
      <c r="N332" s="73"/>
    </row>
    <row r="333" spans="1:14" s="128" customFormat="1">
      <c r="A333" s="99"/>
      <c r="B333" s="94"/>
      <c r="C333" s="94"/>
      <c r="D333" s="94"/>
      <c r="E333" s="94"/>
      <c r="F333" s="94"/>
      <c r="G333" s="73"/>
      <c r="H333" s="73"/>
      <c r="I333" s="73"/>
      <c r="J333" s="73"/>
      <c r="K333" s="73"/>
      <c r="L333" s="73"/>
      <c r="M333" s="73"/>
      <c r="N333" s="73"/>
    </row>
    <row r="334" spans="1:14" s="128" customFormat="1">
      <c r="A334" s="99"/>
      <c r="B334" s="94"/>
      <c r="C334" s="94"/>
      <c r="D334" s="94"/>
      <c r="E334" s="94"/>
      <c r="F334" s="94"/>
      <c r="G334" s="73"/>
      <c r="H334" s="73"/>
      <c r="I334" s="73"/>
      <c r="J334" s="73"/>
      <c r="K334" s="73"/>
      <c r="L334" s="73"/>
      <c r="M334" s="73"/>
      <c r="N334" s="73"/>
    </row>
    <row r="335" spans="1:14" s="128" customFormat="1">
      <c r="A335" s="99"/>
      <c r="B335" s="94"/>
      <c r="C335" s="94"/>
      <c r="D335" s="94"/>
      <c r="E335" s="94"/>
      <c r="F335" s="94"/>
      <c r="G335" s="73"/>
      <c r="H335" s="73"/>
      <c r="I335" s="73"/>
      <c r="J335" s="73"/>
      <c r="K335" s="73"/>
      <c r="L335" s="73"/>
      <c r="M335" s="73"/>
      <c r="N335" s="73"/>
    </row>
    <row r="336" spans="1:14" s="128" customFormat="1">
      <c r="A336" s="99"/>
      <c r="B336" s="94"/>
      <c r="C336" s="94"/>
      <c r="D336" s="94"/>
      <c r="E336" s="94"/>
      <c r="F336" s="94"/>
      <c r="G336" s="73"/>
      <c r="H336" s="73"/>
      <c r="I336" s="73"/>
      <c r="J336" s="73"/>
      <c r="K336" s="73"/>
      <c r="L336" s="73"/>
      <c r="M336" s="73"/>
      <c r="N336" s="73"/>
    </row>
    <row r="337" spans="1:14" s="128" customFormat="1">
      <c r="A337" s="99"/>
      <c r="B337" s="94"/>
      <c r="C337" s="94"/>
      <c r="D337" s="94"/>
      <c r="E337" s="94"/>
      <c r="F337" s="94"/>
      <c r="G337" s="73"/>
      <c r="H337" s="73"/>
      <c r="I337" s="73"/>
      <c r="J337" s="73"/>
      <c r="K337" s="73"/>
      <c r="L337" s="73"/>
      <c r="M337" s="73"/>
      <c r="N337" s="73"/>
    </row>
    <row r="338" spans="1:14" s="128" customFormat="1">
      <c r="A338" s="99"/>
      <c r="B338" s="94"/>
      <c r="C338" s="94"/>
      <c r="D338" s="94"/>
      <c r="E338" s="94"/>
      <c r="F338" s="94"/>
      <c r="G338" s="73"/>
      <c r="H338" s="73"/>
      <c r="I338" s="73"/>
      <c r="J338" s="73"/>
      <c r="K338" s="73"/>
      <c r="L338" s="73"/>
      <c r="M338" s="73"/>
      <c r="N338" s="73"/>
    </row>
    <row r="339" spans="1:14" s="128" customFormat="1">
      <c r="A339" s="99"/>
      <c r="B339" s="94"/>
      <c r="C339" s="94"/>
      <c r="D339" s="94"/>
      <c r="E339" s="94"/>
      <c r="F339" s="94"/>
      <c r="G339" s="73"/>
      <c r="H339" s="73"/>
      <c r="I339" s="73"/>
      <c r="J339" s="73"/>
      <c r="K339" s="73"/>
      <c r="L339" s="73"/>
      <c r="M339" s="73"/>
      <c r="N339" s="73"/>
    </row>
    <row r="340" spans="1:14" s="128" customFormat="1">
      <c r="A340" s="99"/>
      <c r="B340" s="94"/>
      <c r="C340" s="94"/>
      <c r="D340" s="94"/>
      <c r="E340" s="94"/>
      <c r="F340" s="94"/>
      <c r="G340" s="73"/>
      <c r="H340" s="73"/>
      <c r="I340" s="73"/>
      <c r="J340" s="73"/>
      <c r="K340" s="73"/>
      <c r="L340" s="73"/>
      <c r="M340" s="73"/>
      <c r="N340" s="73"/>
    </row>
    <row r="341" spans="1:14" s="128" customFormat="1">
      <c r="A341" s="99"/>
      <c r="B341" s="94"/>
      <c r="C341" s="94"/>
      <c r="D341" s="94"/>
      <c r="E341" s="94"/>
      <c r="F341" s="94"/>
      <c r="G341" s="73"/>
      <c r="H341" s="73"/>
      <c r="I341" s="73"/>
      <c r="J341" s="73"/>
      <c r="K341" s="73"/>
      <c r="L341" s="73"/>
      <c r="M341" s="73"/>
      <c r="N341" s="73"/>
    </row>
    <row r="342" spans="1:14" s="128" customFormat="1">
      <c r="A342" s="99"/>
      <c r="B342" s="94"/>
      <c r="C342" s="94"/>
      <c r="D342" s="94"/>
      <c r="E342" s="94"/>
      <c r="F342" s="94"/>
      <c r="G342" s="73"/>
      <c r="H342" s="73"/>
      <c r="I342" s="73"/>
      <c r="J342" s="73"/>
      <c r="K342" s="73"/>
      <c r="L342" s="73"/>
      <c r="M342" s="73"/>
      <c r="N342" s="73"/>
    </row>
    <row r="343" spans="1:14" s="128" customFormat="1">
      <c r="A343" s="99"/>
      <c r="B343" s="94"/>
      <c r="C343" s="94"/>
      <c r="D343" s="94"/>
      <c r="E343" s="94"/>
      <c r="F343" s="94"/>
      <c r="G343" s="73"/>
      <c r="H343" s="73"/>
      <c r="I343" s="73"/>
      <c r="J343" s="73"/>
      <c r="K343" s="73"/>
      <c r="L343" s="73"/>
      <c r="M343" s="73"/>
      <c r="N343" s="73"/>
    </row>
    <row r="344" spans="1:14" s="128" customFormat="1">
      <c r="A344" s="99"/>
      <c r="B344" s="94"/>
      <c r="C344" s="94"/>
      <c r="D344" s="94"/>
      <c r="E344" s="94"/>
      <c r="F344" s="94"/>
      <c r="G344" s="73"/>
      <c r="H344" s="73"/>
      <c r="I344" s="73"/>
      <c r="J344" s="73"/>
      <c r="K344" s="73"/>
      <c r="L344" s="73"/>
      <c r="M344" s="73"/>
      <c r="N344" s="73"/>
    </row>
    <row r="345" spans="1:14" s="128" customFormat="1">
      <c r="A345" s="99"/>
      <c r="B345" s="94"/>
      <c r="C345" s="94"/>
      <c r="D345" s="94"/>
      <c r="E345" s="94"/>
      <c r="F345" s="94"/>
      <c r="G345" s="73"/>
      <c r="H345" s="73"/>
      <c r="I345" s="73"/>
      <c r="J345" s="73"/>
      <c r="K345" s="73"/>
      <c r="L345" s="73"/>
      <c r="M345" s="73"/>
      <c r="N345" s="73"/>
    </row>
    <row r="346" spans="1:14" s="128" customFormat="1">
      <c r="A346" s="99"/>
      <c r="B346" s="94"/>
      <c r="C346" s="94"/>
      <c r="D346" s="94"/>
      <c r="E346" s="94"/>
      <c r="F346" s="94"/>
      <c r="G346" s="73"/>
      <c r="H346" s="73"/>
      <c r="I346" s="73"/>
      <c r="J346" s="73"/>
      <c r="K346" s="73"/>
      <c r="L346" s="73"/>
      <c r="M346" s="73"/>
      <c r="N346" s="73"/>
    </row>
    <row r="347" spans="1:14" s="128" customFormat="1">
      <c r="A347" s="99"/>
      <c r="B347" s="94"/>
      <c r="C347" s="94"/>
      <c r="D347" s="94"/>
      <c r="E347" s="94"/>
      <c r="F347" s="94"/>
      <c r="G347" s="73"/>
      <c r="H347" s="73"/>
      <c r="I347" s="73"/>
      <c r="J347" s="73"/>
      <c r="K347" s="73"/>
      <c r="L347" s="73"/>
      <c r="M347" s="73"/>
      <c r="N347" s="73"/>
    </row>
    <row r="348" spans="1:14" s="128" customFormat="1">
      <c r="A348" s="99"/>
      <c r="B348" s="94"/>
      <c r="C348" s="94"/>
      <c r="D348" s="94"/>
      <c r="E348" s="94"/>
      <c r="F348" s="94"/>
      <c r="G348" s="73"/>
      <c r="H348" s="73"/>
      <c r="I348" s="73"/>
      <c r="J348" s="73"/>
      <c r="K348" s="73"/>
      <c r="L348" s="73"/>
      <c r="M348" s="73"/>
      <c r="N348" s="73"/>
    </row>
    <row r="349" spans="1:14" s="128" customFormat="1">
      <c r="A349" s="99"/>
      <c r="B349" s="94"/>
      <c r="C349" s="94"/>
      <c r="D349" s="94"/>
      <c r="E349" s="94"/>
      <c r="F349" s="94"/>
      <c r="G349" s="73"/>
      <c r="H349" s="73"/>
      <c r="I349" s="73"/>
      <c r="J349" s="73"/>
      <c r="K349" s="73"/>
      <c r="L349" s="73"/>
      <c r="M349" s="73"/>
      <c r="N349" s="73"/>
    </row>
    <row r="350" spans="1:14" s="128" customFormat="1">
      <c r="A350" s="99"/>
      <c r="B350" s="94"/>
      <c r="C350" s="94"/>
      <c r="D350" s="94"/>
      <c r="E350" s="94"/>
      <c r="F350" s="94"/>
      <c r="G350" s="73"/>
      <c r="H350" s="73"/>
      <c r="I350" s="73"/>
      <c r="J350" s="73"/>
      <c r="K350" s="73"/>
      <c r="L350" s="73"/>
      <c r="M350" s="73"/>
      <c r="N350" s="73"/>
    </row>
    <row r="351" spans="1:14" s="128" customFormat="1">
      <c r="A351" s="99"/>
      <c r="B351" s="94"/>
      <c r="C351" s="94"/>
      <c r="D351" s="94"/>
      <c r="E351" s="94"/>
      <c r="F351" s="94"/>
      <c r="G351" s="73"/>
      <c r="H351" s="73"/>
      <c r="I351" s="73"/>
      <c r="J351" s="73"/>
      <c r="K351" s="73"/>
      <c r="L351" s="73"/>
      <c r="M351" s="73"/>
      <c r="N351" s="73"/>
    </row>
    <row r="352" spans="1:14" s="128" customFormat="1">
      <c r="A352" s="99"/>
      <c r="B352" s="94"/>
      <c r="C352" s="94"/>
      <c r="D352" s="94"/>
      <c r="E352" s="94"/>
      <c r="F352" s="94"/>
      <c r="G352" s="73"/>
      <c r="H352" s="73"/>
      <c r="I352" s="73"/>
      <c r="J352" s="73"/>
      <c r="K352" s="73"/>
      <c r="L352" s="73"/>
      <c r="M352" s="73"/>
      <c r="N352" s="73"/>
    </row>
    <row r="353" spans="1:14" s="128" customFormat="1">
      <c r="A353" s="99"/>
      <c r="B353" s="94"/>
      <c r="C353" s="94"/>
      <c r="D353" s="94"/>
      <c r="E353" s="94"/>
      <c r="F353" s="94"/>
      <c r="G353" s="73"/>
      <c r="H353" s="73"/>
      <c r="I353" s="73"/>
      <c r="J353" s="73"/>
      <c r="K353" s="73"/>
      <c r="L353" s="73"/>
      <c r="M353" s="73"/>
      <c r="N353" s="73"/>
    </row>
    <row r="354" spans="1:14" s="128" customFormat="1">
      <c r="A354" s="99"/>
      <c r="B354" s="94"/>
      <c r="C354" s="94"/>
      <c r="D354" s="94"/>
      <c r="E354" s="94"/>
      <c r="F354" s="94"/>
      <c r="G354" s="73"/>
      <c r="H354" s="73"/>
      <c r="I354" s="73"/>
      <c r="J354" s="73"/>
      <c r="K354" s="73"/>
      <c r="L354" s="73"/>
      <c r="M354" s="73"/>
      <c r="N354" s="73"/>
    </row>
    <row r="355" spans="1:14" s="128" customFormat="1">
      <c r="A355" s="99"/>
      <c r="B355" s="94"/>
      <c r="C355" s="94"/>
      <c r="D355" s="94"/>
      <c r="E355" s="94"/>
      <c r="F355" s="94"/>
      <c r="G355" s="73"/>
      <c r="H355" s="73"/>
      <c r="I355" s="73"/>
      <c r="J355" s="73"/>
      <c r="K355" s="73"/>
      <c r="L355" s="73"/>
      <c r="M355" s="73"/>
      <c r="N355" s="73"/>
    </row>
    <row r="356" spans="1:14" s="128" customFormat="1">
      <c r="A356" s="99"/>
      <c r="B356" s="94"/>
      <c r="C356" s="94"/>
      <c r="D356" s="94"/>
      <c r="E356" s="94"/>
      <c r="F356" s="94"/>
      <c r="G356" s="73"/>
      <c r="H356" s="73"/>
      <c r="I356" s="73"/>
      <c r="J356" s="73"/>
      <c r="K356" s="73"/>
      <c r="L356" s="73"/>
      <c r="M356" s="73"/>
      <c r="N356" s="73"/>
    </row>
    <row r="357" spans="1:14" s="128" customFormat="1">
      <c r="A357" s="99"/>
      <c r="B357" s="94"/>
      <c r="C357" s="94"/>
      <c r="D357" s="94"/>
      <c r="E357" s="94"/>
      <c r="F357" s="94"/>
      <c r="G357" s="73"/>
      <c r="H357" s="73"/>
      <c r="I357" s="73"/>
      <c r="J357" s="73"/>
      <c r="K357" s="73"/>
      <c r="L357" s="73"/>
      <c r="M357" s="73"/>
      <c r="N357" s="73"/>
    </row>
    <row r="358" spans="1:14" s="128" customFormat="1">
      <c r="A358" s="99"/>
      <c r="B358" s="94"/>
      <c r="C358" s="94"/>
      <c r="D358" s="94"/>
      <c r="E358" s="94"/>
      <c r="F358" s="94"/>
      <c r="G358" s="73"/>
      <c r="H358" s="73"/>
      <c r="I358" s="73"/>
      <c r="J358" s="73"/>
      <c r="K358" s="73"/>
      <c r="L358" s="73"/>
      <c r="M358" s="73"/>
      <c r="N358" s="73"/>
    </row>
    <row r="359" spans="1:14" s="128" customFormat="1">
      <c r="A359" s="99"/>
      <c r="B359" s="94"/>
      <c r="C359" s="94"/>
      <c r="D359" s="94"/>
      <c r="E359" s="94"/>
      <c r="F359" s="94"/>
      <c r="G359" s="73"/>
      <c r="H359" s="73"/>
      <c r="I359" s="73"/>
      <c r="J359" s="73"/>
      <c r="K359" s="73"/>
      <c r="L359" s="73"/>
      <c r="M359" s="73"/>
      <c r="N359" s="73"/>
    </row>
    <row r="360" spans="1:14" s="128" customFormat="1">
      <c r="A360" s="99"/>
      <c r="B360" s="94"/>
      <c r="C360" s="94"/>
      <c r="D360" s="94"/>
      <c r="E360" s="94"/>
      <c r="F360" s="94"/>
      <c r="G360" s="73"/>
      <c r="H360" s="73"/>
      <c r="I360" s="73"/>
      <c r="J360" s="73"/>
      <c r="K360" s="73"/>
      <c r="L360" s="73"/>
      <c r="M360" s="73"/>
      <c r="N360" s="73"/>
    </row>
    <row r="361" spans="1:14" s="128" customFormat="1">
      <c r="A361" s="99"/>
      <c r="B361" s="94"/>
      <c r="C361" s="94"/>
      <c r="D361" s="94"/>
      <c r="E361" s="94"/>
      <c r="F361" s="94"/>
      <c r="G361" s="73"/>
      <c r="H361" s="73"/>
      <c r="I361" s="73"/>
      <c r="J361" s="73"/>
      <c r="K361" s="73"/>
      <c r="L361" s="73"/>
      <c r="M361" s="73"/>
      <c r="N361" s="73"/>
    </row>
    <row r="362" spans="1:14" s="128" customFormat="1">
      <c r="A362" s="99"/>
      <c r="B362" s="94"/>
      <c r="C362" s="94"/>
      <c r="D362" s="94"/>
      <c r="E362" s="94"/>
      <c r="F362" s="94"/>
      <c r="G362" s="73"/>
      <c r="H362" s="73"/>
      <c r="I362" s="73"/>
      <c r="J362" s="73"/>
      <c r="K362" s="73"/>
      <c r="L362" s="73"/>
      <c r="M362" s="73"/>
      <c r="N362" s="73"/>
    </row>
    <row r="363" spans="1:14" s="128" customFormat="1">
      <c r="A363" s="99"/>
      <c r="B363" s="94"/>
      <c r="C363" s="94"/>
      <c r="D363" s="94"/>
      <c r="E363" s="94"/>
      <c r="F363" s="94"/>
      <c r="G363" s="73"/>
      <c r="H363" s="73"/>
      <c r="I363" s="73"/>
      <c r="J363" s="73"/>
      <c r="K363" s="73"/>
      <c r="L363" s="73"/>
      <c r="M363" s="73"/>
      <c r="N363" s="73"/>
    </row>
    <row r="364" spans="1:14" s="128" customFormat="1">
      <c r="A364" s="99"/>
      <c r="B364" s="94"/>
      <c r="C364" s="94"/>
      <c r="D364" s="94"/>
      <c r="E364" s="94"/>
      <c r="F364" s="94"/>
      <c r="G364" s="73"/>
      <c r="H364" s="73"/>
      <c r="I364" s="73"/>
      <c r="J364" s="73"/>
      <c r="K364" s="73"/>
      <c r="L364" s="73"/>
      <c r="M364" s="73"/>
      <c r="N364" s="73"/>
    </row>
    <row r="365" spans="1:14" s="128" customFormat="1">
      <c r="A365" s="99"/>
      <c r="B365" s="94"/>
      <c r="C365" s="94"/>
      <c r="D365" s="94"/>
      <c r="E365" s="94"/>
      <c r="F365" s="94"/>
      <c r="G365" s="73"/>
      <c r="H365" s="73"/>
      <c r="I365" s="73"/>
      <c r="J365" s="73"/>
      <c r="K365" s="73"/>
      <c r="L365" s="73"/>
      <c r="M365" s="73"/>
      <c r="N365" s="73"/>
    </row>
    <row r="366" spans="1:14" s="128" customFormat="1">
      <c r="A366" s="99"/>
      <c r="B366" s="94"/>
      <c r="C366" s="94"/>
      <c r="D366" s="94"/>
      <c r="E366" s="94"/>
      <c r="F366" s="94"/>
      <c r="G366" s="73"/>
      <c r="H366" s="73"/>
      <c r="I366" s="73"/>
      <c r="J366" s="73"/>
      <c r="K366" s="73"/>
      <c r="L366" s="73"/>
      <c r="M366" s="73"/>
      <c r="N366" s="73"/>
    </row>
    <row r="367" spans="1:14" s="128" customFormat="1">
      <c r="A367" s="99"/>
      <c r="B367" s="94"/>
      <c r="C367" s="94"/>
      <c r="D367" s="94"/>
      <c r="E367" s="94"/>
      <c r="F367" s="94"/>
      <c r="G367" s="73"/>
      <c r="H367" s="73"/>
      <c r="I367" s="73"/>
      <c r="J367" s="73"/>
      <c r="K367" s="73"/>
      <c r="L367" s="73"/>
      <c r="M367" s="73"/>
      <c r="N367" s="73"/>
    </row>
    <row r="368" spans="1:14" s="128" customFormat="1">
      <c r="A368" s="99"/>
      <c r="B368" s="94"/>
      <c r="C368" s="94"/>
      <c r="D368" s="94"/>
      <c r="E368" s="94"/>
      <c r="F368" s="94"/>
      <c r="G368" s="73"/>
      <c r="H368" s="73"/>
      <c r="I368" s="73"/>
      <c r="J368" s="73"/>
      <c r="K368" s="73"/>
      <c r="L368" s="73"/>
      <c r="M368" s="73"/>
      <c r="N368" s="73"/>
    </row>
    <row r="369" spans="1:14" s="128" customFormat="1">
      <c r="A369" s="99"/>
      <c r="B369" s="94"/>
      <c r="C369" s="94"/>
      <c r="D369" s="94"/>
      <c r="E369" s="94"/>
      <c r="F369" s="94"/>
      <c r="G369" s="73"/>
      <c r="H369" s="73"/>
      <c r="I369" s="73"/>
      <c r="J369" s="73"/>
      <c r="K369" s="73"/>
      <c r="L369" s="73"/>
      <c r="M369" s="73"/>
      <c r="N369" s="73"/>
    </row>
    <row r="370" spans="1:14" s="128" customFormat="1">
      <c r="A370" s="99"/>
      <c r="B370" s="94"/>
      <c r="C370" s="94"/>
      <c r="D370" s="94"/>
      <c r="E370" s="94"/>
      <c r="F370" s="94"/>
      <c r="G370" s="73"/>
      <c r="H370" s="73"/>
      <c r="I370" s="73"/>
      <c r="J370" s="73"/>
      <c r="K370" s="73"/>
      <c r="L370" s="73"/>
      <c r="M370" s="73"/>
      <c r="N370" s="73"/>
    </row>
    <row r="371" spans="1:14" s="128" customFormat="1">
      <c r="A371" s="99"/>
      <c r="B371" s="94"/>
      <c r="C371" s="94"/>
      <c r="D371" s="94"/>
      <c r="E371" s="94"/>
      <c r="F371" s="94"/>
      <c r="G371" s="73"/>
      <c r="H371" s="73"/>
      <c r="I371" s="73"/>
      <c r="J371" s="73"/>
      <c r="K371" s="73"/>
      <c r="L371" s="73"/>
      <c r="M371" s="73"/>
      <c r="N371" s="73"/>
    </row>
    <row r="372" spans="1:14" s="128" customFormat="1">
      <c r="A372" s="99"/>
      <c r="B372" s="94"/>
      <c r="C372" s="94"/>
      <c r="D372" s="94"/>
      <c r="E372" s="94"/>
      <c r="F372" s="94"/>
      <c r="G372" s="73"/>
      <c r="H372" s="73"/>
      <c r="I372" s="73"/>
      <c r="J372" s="73"/>
      <c r="K372" s="73"/>
      <c r="L372" s="73"/>
      <c r="M372" s="73"/>
      <c r="N372" s="73"/>
    </row>
    <row r="373" spans="1:14" s="128" customFormat="1">
      <c r="A373" s="99"/>
      <c r="B373" s="94"/>
      <c r="C373" s="94"/>
      <c r="D373" s="94"/>
      <c r="E373" s="94"/>
      <c r="F373" s="94"/>
      <c r="G373" s="73"/>
      <c r="H373" s="73"/>
      <c r="I373" s="73"/>
      <c r="J373" s="73"/>
      <c r="K373" s="73"/>
      <c r="L373" s="73"/>
      <c r="M373" s="73"/>
      <c r="N373" s="73"/>
    </row>
    <row r="374" spans="1:14" s="128" customFormat="1">
      <c r="A374" s="99"/>
      <c r="B374" s="94"/>
      <c r="C374" s="94"/>
      <c r="D374" s="94"/>
      <c r="E374" s="94"/>
      <c r="F374" s="94"/>
      <c r="G374" s="73"/>
      <c r="H374" s="73"/>
      <c r="I374" s="73"/>
      <c r="J374" s="73"/>
      <c r="K374" s="73"/>
      <c r="L374" s="73"/>
      <c r="M374" s="73"/>
      <c r="N374" s="73"/>
    </row>
    <row r="375" spans="1:14" s="128" customFormat="1">
      <c r="A375" s="99"/>
      <c r="B375" s="94"/>
      <c r="C375" s="94"/>
      <c r="D375" s="94"/>
      <c r="E375" s="94"/>
      <c r="F375" s="94"/>
      <c r="G375" s="73"/>
      <c r="H375" s="73"/>
      <c r="I375" s="73"/>
      <c r="J375" s="73"/>
      <c r="K375" s="73"/>
      <c r="L375" s="73"/>
      <c r="M375" s="73"/>
      <c r="N375" s="73"/>
    </row>
    <row r="376" spans="1:14" s="128" customFormat="1">
      <c r="A376" s="99"/>
      <c r="B376" s="94"/>
      <c r="C376" s="94"/>
      <c r="D376" s="94"/>
      <c r="E376" s="94"/>
      <c r="F376" s="94"/>
      <c r="G376" s="73"/>
      <c r="H376" s="73"/>
      <c r="I376" s="73"/>
      <c r="J376" s="73"/>
      <c r="K376" s="73"/>
      <c r="L376" s="73"/>
      <c r="M376" s="73"/>
      <c r="N376" s="73"/>
    </row>
    <row r="377" spans="1:14" s="128" customFormat="1">
      <c r="A377" s="99"/>
      <c r="B377" s="94"/>
      <c r="C377" s="94"/>
      <c r="D377" s="94"/>
      <c r="E377" s="94"/>
      <c r="F377" s="94"/>
      <c r="G377" s="73"/>
      <c r="H377" s="73"/>
      <c r="I377" s="73"/>
      <c r="J377" s="73"/>
      <c r="K377" s="73"/>
      <c r="L377" s="73"/>
      <c r="M377" s="73"/>
      <c r="N377" s="73"/>
    </row>
    <row r="378" spans="1:14" s="128" customFormat="1">
      <c r="A378" s="99"/>
      <c r="B378" s="94"/>
      <c r="C378" s="94"/>
      <c r="D378" s="94"/>
      <c r="E378" s="94"/>
      <c r="F378" s="94"/>
      <c r="G378" s="73"/>
      <c r="H378" s="73"/>
      <c r="I378" s="73"/>
      <c r="J378" s="73"/>
      <c r="K378" s="73"/>
      <c r="L378" s="73"/>
      <c r="M378" s="73"/>
      <c r="N378" s="73"/>
    </row>
    <row r="379" spans="1:14" s="128" customFormat="1">
      <c r="A379" s="99"/>
      <c r="B379" s="94"/>
      <c r="C379" s="94"/>
      <c r="D379" s="94"/>
      <c r="E379" s="94"/>
      <c r="F379" s="94"/>
      <c r="G379" s="73"/>
      <c r="H379" s="73"/>
      <c r="I379" s="73"/>
      <c r="J379" s="73"/>
      <c r="K379" s="73"/>
      <c r="L379" s="73"/>
      <c r="M379" s="73"/>
      <c r="N379" s="73"/>
    </row>
    <row r="380" spans="1:14" s="128" customFormat="1">
      <c r="A380" s="99"/>
      <c r="B380" s="94"/>
      <c r="C380" s="94"/>
      <c r="D380" s="94"/>
      <c r="E380" s="94"/>
      <c r="F380" s="94"/>
      <c r="G380" s="73"/>
      <c r="H380" s="73"/>
      <c r="I380" s="73"/>
      <c r="J380" s="73"/>
      <c r="K380" s="73"/>
      <c r="L380" s="73"/>
      <c r="M380" s="73"/>
      <c r="N380" s="73"/>
    </row>
    <row r="381" spans="1:14" s="128" customFormat="1">
      <c r="A381" s="99"/>
      <c r="B381" s="94"/>
      <c r="C381" s="94"/>
      <c r="D381" s="94"/>
      <c r="E381" s="94"/>
      <c r="F381" s="94"/>
      <c r="G381" s="73"/>
      <c r="H381" s="73"/>
      <c r="I381" s="73"/>
      <c r="J381" s="73"/>
      <c r="K381" s="73"/>
      <c r="L381" s="73"/>
      <c r="M381" s="73"/>
      <c r="N381" s="73"/>
    </row>
    <row r="382" spans="1:14" s="128" customFormat="1">
      <c r="A382" s="99"/>
      <c r="B382" s="94"/>
      <c r="C382" s="94"/>
      <c r="D382" s="94"/>
      <c r="E382" s="94"/>
      <c r="F382" s="94"/>
      <c r="G382" s="73"/>
      <c r="H382" s="73"/>
      <c r="I382" s="73"/>
      <c r="J382" s="73"/>
      <c r="K382" s="73"/>
      <c r="L382" s="73"/>
      <c r="M382" s="73"/>
      <c r="N382" s="73"/>
    </row>
    <row r="383" spans="1:14" s="128" customFormat="1">
      <c r="A383" s="99"/>
      <c r="B383" s="94"/>
      <c r="C383" s="94"/>
      <c r="D383" s="94"/>
      <c r="E383" s="94"/>
      <c r="F383" s="94"/>
      <c r="G383" s="73"/>
      <c r="H383" s="73"/>
      <c r="I383" s="73"/>
      <c r="J383" s="73"/>
      <c r="K383" s="73"/>
      <c r="L383" s="73"/>
      <c r="M383" s="73"/>
      <c r="N383" s="73"/>
    </row>
    <row r="384" spans="1:14" s="128" customFormat="1">
      <c r="A384" s="99"/>
      <c r="B384" s="94"/>
      <c r="C384" s="94"/>
      <c r="D384" s="94"/>
      <c r="E384" s="94"/>
      <c r="F384" s="94"/>
      <c r="G384" s="73"/>
      <c r="H384" s="73"/>
      <c r="I384" s="73"/>
      <c r="J384" s="73"/>
      <c r="K384" s="73"/>
      <c r="L384" s="73"/>
      <c r="M384" s="73"/>
      <c r="N384" s="73"/>
    </row>
    <row r="385" spans="1:14" s="128" customFormat="1">
      <c r="A385" s="99"/>
      <c r="B385" s="94"/>
      <c r="C385" s="94"/>
      <c r="D385" s="94"/>
      <c r="E385" s="94"/>
      <c r="F385" s="94"/>
      <c r="G385" s="73"/>
      <c r="H385" s="73"/>
      <c r="I385" s="73"/>
      <c r="J385" s="73"/>
      <c r="K385" s="73"/>
      <c r="L385" s="73"/>
      <c r="M385" s="73"/>
      <c r="N385" s="73"/>
    </row>
    <row r="386" spans="1:14" s="128" customFormat="1">
      <c r="A386" s="99"/>
      <c r="B386" s="94"/>
      <c r="C386" s="94"/>
      <c r="D386" s="94"/>
      <c r="E386" s="94"/>
      <c r="F386" s="94"/>
      <c r="G386" s="73"/>
      <c r="H386" s="73"/>
      <c r="I386" s="73"/>
      <c r="J386" s="73"/>
      <c r="K386" s="73"/>
      <c r="L386" s="73"/>
      <c r="M386" s="73"/>
      <c r="N386" s="73"/>
    </row>
    <row r="387" spans="1:14" s="128" customFormat="1">
      <c r="A387" s="99"/>
      <c r="B387" s="94"/>
      <c r="C387" s="94"/>
      <c r="D387" s="94"/>
      <c r="E387" s="94"/>
      <c r="F387" s="94"/>
      <c r="G387" s="73"/>
      <c r="H387" s="73"/>
      <c r="I387" s="73"/>
      <c r="J387" s="73"/>
      <c r="K387" s="73"/>
      <c r="L387" s="73"/>
      <c r="M387" s="73"/>
      <c r="N387" s="73"/>
    </row>
    <row r="388" spans="1:14" s="128" customFormat="1">
      <c r="A388" s="99"/>
      <c r="B388" s="94"/>
      <c r="C388" s="94"/>
      <c r="D388" s="94"/>
      <c r="E388" s="94"/>
      <c r="F388" s="94"/>
      <c r="G388" s="73"/>
      <c r="H388" s="73"/>
      <c r="I388" s="73"/>
      <c r="J388" s="73"/>
      <c r="K388" s="73"/>
      <c r="L388" s="73"/>
      <c r="M388" s="73"/>
      <c r="N388" s="73"/>
    </row>
    <row r="389" spans="1:14" s="128" customFormat="1">
      <c r="A389" s="99"/>
      <c r="B389" s="94"/>
      <c r="C389" s="94"/>
      <c r="D389" s="94"/>
      <c r="E389" s="94"/>
      <c r="F389" s="94"/>
      <c r="G389" s="73"/>
      <c r="H389" s="73"/>
      <c r="I389" s="73"/>
      <c r="J389" s="73"/>
      <c r="K389" s="73"/>
      <c r="L389" s="73"/>
      <c r="M389" s="73"/>
      <c r="N389" s="73"/>
    </row>
    <row r="390" spans="1:14" s="128" customFormat="1">
      <c r="A390" s="99"/>
      <c r="B390" s="94"/>
      <c r="C390" s="94"/>
      <c r="D390" s="94"/>
      <c r="E390" s="94"/>
      <c r="F390" s="94"/>
      <c r="G390" s="73"/>
      <c r="H390" s="73"/>
      <c r="I390" s="73"/>
      <c r="J390" s="73"/>
      <c r="K390" s="73"/>
      <c r="L390" s="73"/>
      <c r="M390" s="73"/>
      <c r="N390" s="73"/>
    </row>
    <row r="391" spans="1:14" s="128" customFormat="1">
      <c r="A391" s="99"/>
      <c r="B391" s="94"/>
      <c r="C391" s="94"/>
      <c r="D391" s="94"/>
      <c r="E391" s="94"/>
      <c r="F391" s="94"/>
      <c r="G391" s="73"/>
      <c r="H391" s="73"/>
      <c r="I391" s="73"/>
      <c r="J391" s="73"/>
      <c r="K391" s="73"/>
      <c r="L391" s="73"/>
      <c r="M391" s="73"/>
      <c r="N391" s="73"/>
    </row>
    <row r="392" spans="1:14" s="128" customFormat="1">
      <c r="A392" s="99"/>
      <c r="B392" s="94"/>
      <c r="C392" s="94"/>
      <c r="D392" s="94"/>
      <c r="E392" s="94"/>
      <c r="F392" s="94"/>
      <c r="G392" s="73"/>
      <c r="H392" s="73"/>
      <c r="I392" s="73"/>
      <c r="J392" s="73"/>
      <c r="K392" s="73"/>
      <c r="L392" s="73"/>
      <c r="M392" s="73"/>
      <c r="N392" s="73"/>
    </row>
    <row r="393" spans="1:14" s="128" customFormat="1">
      <c r="A393" s="99"/>
      <c r="B393" s="94"/>
      <c r="C393" s="94"/>
      <c r="D393" s="94"/>
      <c r="E393" s="94"/>
      <c r="F393" s="94"/>
      <c r="G393" s="73"/>
      <c r="H393" s="73"/>
      <c r="I393" s="73"/>
      <c r="J393" s="73"/>
      <c r="K393" s="73"/>
      <c r="L393" s="73"/>
      <c r="M393" s="73"/>
      <c r="N393" s="73"/>
    </row>
    <row r="394" spans="1:14" s="128" customFormat="1">
      <c r="A394" s="99"/>
      <c r="B394" s="94"/>
      <c r="C394" s="94"/>
      <c r="D394" s="94"/>
      <c r="E394" s="94"/>
      <c r="F394" s="94"/>
      <c r="G394" s="73"/>
      <c r="H394" s="73"/>
      <c r="I394" s="73"/>
      <c r="J394" s="73"/>
      <c r="K394" s="73"/>
      <c r="L394" s="73"/>
      <c r="M394" s="73"/>
      <c r="N394" s="73"/>
    </row>
    <row r="395" spans="1:14" s="128" customFormat="1">
      <c r="A395" s="99"/>
      <c r="B395" s="94"/>
      <c r="C395" s="94"/>
      <c r="D395" s="94"/>
      <c r="E395" s="94"/>
      <c r="F395" s="94"/>
      <c r="G395" s="73"/>
      <c r="H395" s="73"/>
      <c r="I395" s="73"/>
      <c r="J395" s="73"/>
      <c r="K395" s="73"/>
      <c r="L395" s="73"/>
      <c r="M395" s="73"/>
      <c r="N395" s="73"/>
    </row>
    <row r="396" spans="1:14" s="128" customFormat="1">
      <c r="A396" s="99"/>
      <c r="B396" s="94"/>
      <c r="C396" s="94"/>
      <c r="D396" s="94"/>
      <c r="E396" s="94"/>
      <c r="F396" s="94"/>
      <c r="G396" s="73"/>
      <c r="H396" s="73"/>
      <c r="I396" s="73"/>
      <c r="J396" s="73"/>
      <c r="K396" s="73"/>
      <c r="L396" s="73"/>
      <c r="M396" s="73"/>
      <c r="N396" s="73"/>
    </row>
    <row r="397" spans="1:14" s="128" customFormat="1">
      <c r="A397" s="99"/>
      <c r="B397" s="94"/>
      <c r="C397" s="94"/>
      <c r="D397" s="94"/>
      <c r="E397" s="94"/>
      <c r="F397" s="94"/>
      <c r="G397" s="73"/>
      <c r="H397" s="73"/>
      <c r="I397" s="73"/>
      <c r="J397" s="73"/>
      <c r="K397" s="73"/>
      <c r="L397" s="73"/>
      <c r="M397" s="73"/>
      <c r="N397" s="73"/>
    </row>
    <row r="398" spans="1:14" s="128" customFormat="1">
      <c r="A398" s="99"/>
      <c r="B398" s="94"/>
      <c r="C398" s="94"/>
      <c r="D398" s="94"/>
      <c r="E398" s="94"/>
      <c r="F398" s="94"/>
      <c r="G398" s="73"/>
      <c r="H398" s="73"/>
      <c r="I398" s="73"/>
      <c r="J398" s="73"/>
      <c r="K398" s="73"/>
      <c r="L398" s="73"/>
      <c r="M398" s="73"/>
      <c r="N398" s="73"/>
    </row>
    <row r="399" spans="1:14" s="128" customFormat="1">
      <c r="A399" s="99"/>
      <c r="B399" s="94"/>
      <c r="C399" s="94"/>
      <c r="D399" s="94"/>
      <c r="E399" s="94"/>
      <c r="F399" s="94"/>
      <c r="G399" s="73"/>
      <c r="H399" s="73"/>
      <c r="I399" s="73"/>
      <c r="J399" s="73"/>
      <c r="K399" s="73"/>
      <c r="L399" s="73"/>
      <c r="M399" s="73"/>
      <c r="N399" s="73"/>
    </row>
    <row r="400" spans="1:14" s="128" customFormat="1">
      <c r="A400" s="99"/>
      <c r="B400" s="94"/>
      <c r="C400" s="94"/>
      <c r="D400" s="94"/>
      <c r="E400" s="94"/>
      <c r="F400" s="94"/>
      <c r="G400" s="73"/>
      <c r="H400" s="73"/>
      <c r="I400" s="73"/>
      <c r="J400" s="73"/>
      <c r="K400" s="73"/>
      <c r="L400" s="73"/>
      <c r="M400" s="73"/>
      <c r="N400" s="73"/>
    </row>
    <row r="401" spans="1:14" s="128" customFormat="1">
      <c r="A401" s="99"/>
      <c r="B401" s="94"/>
      <c r="C401" s="94"/>
      <c r="D401" s="94"/>
      <c r="E401" s="94"/>
      <c r="F401" s="94"/>
      <c r="G401" s="73"/>
      <c r="H401" s="73"/>
      <c r="I401" s="73"/>
      <c r="J401" s="73"/>
      <c r="K401" s="73"/>
      <c r="L401" s="73"/>
      <c r="M401" s="73"/>
      <c r="N401" s="73"/>
    </row>
    <row r="402" spans="1:14" s="128" customFormat="1">
      <c r="A402" s="99"/>
      <c r="B402" s="94"/>
      <c r="C402" s="94"/>
      <c r="D402" s="94"/>
      <c r="E402" s="94"/>
      <c r="F402" s="94"/>
      <c r="G402" s="73"/>
      <c r="H402" s="73"/>
      <c r="I402" s="73"/>
      <c r="J402" s="73"/>
      <c r="K402" s="73"/>
      <c r="L402" s="73"/>
      <c r="M402" s="73"/>
      <c r="N402" s="73"/>
    </row>
    <row r="403" spans="1:14" s="128" customFormat="1">
      <c r="A403" s="99"/>
      <c r="B403" s="94"/>
      <c r="C403" s="94"/>
      <c r="D403" s="94"/>
      <c r="E403" s="94"/>
      <c r="F403" s="94"/>
      <c r="G403" s="73"/>
      <c r="H403" s="73"/>
      <c r="I403" s="73"/>
      <c r="J403" s="73"/>
      <c r="K403" s="73"/>
      <c r="L403" s="73"/>
      <c r="M403" s="73"/>
      <c r="N403" s="73"/>
    </row>
    <row r="404" spans="1:14" s="128" customFormat="1">
      <c r="A404" s="99"/>
      <c r="B404" s="94"/>
      <c r="C404" s="94"/>
      <c r="D404" s="94"/>
      <c r="E404" s="94"/>
      <c r="F404" s="94"/>
      <c r="G404" s="73"/>
      <c r="H404" s="73"/>
      <c r="I404" s="73"/>
      <c r="J404" s="73"/>
      <c r="K404" s="73"/>
      <c r="L404" s="73"/>
      <c r="M404" s="73"/>
      <c r="N404" s="73"/>
    </row>
    <row r="405" spans="1:14" s="128" customFormat="1">
      <c r="A405" s="99"/>
      <c r="B405" s="94"/>
      <c r="C405" s="94"/>
      <c r="D405" s="94"/>
      <c r="E405" s="94"/>
      <c r="F405" s="94"/>
      <c r="G405" s="73"/>
      <c r="H405" s="73"/>
      <c r="I405" s="73"/>
      <c r="J405" s="73"/>
      <c r="K405" s="73"/>
      <c r="L405" s="73"/>
      <c r="M405" s="73"/>
      <c r="N405" s="73"/>
    </row>
    <row r="406" spans="1:14" s="128" customFormat="1">
      <c r="A406" s="99"/>
      <c r="B406" s="94"/>
      <c r="C406" s="94"/>
      <c r="D406" s="94"/>
      <c r="E406" s="94"/>
      <c r="F406" s="94"/>
      <c r="G406" s="73"/>
      <c r="H406" s="73"/>
      <c r="I406" s="73"/>
      <c r="J406" s="73"/>
      <c r="K406" s="73"/>
      <c r="L406" s="73"/>
      <c r="M406" s="73"/>
      <c r="N406" s="73"/>
    </row>
    <row r="407" spans="1:14" s="128" customFormat="1">
      <c r="A407" s="99"/>
      <c r="B407" s="94"/>
      <c r="C407" s="94"/>
      <c r="D407" s="94"/>
      <c r="E407" s="94"/>
      <c r="F407" s="94"/>
      <c r="G407" s="73"/>
      <c r="H407" s="73"/>
      <c r="I407" s="73"/>
      <c r="J407" s="73"/>
      <c r="K407" s="73"/>
      <c r="L407" s="73"/>
      <c r="M407" s="73"/>
      <c r="N407" s="73"/>
    </row>
    <row r="408" spans="1:14" s="128" customFormat="1">
      <c r="A408" s="99"/>
      <c r="B408" s="94"/>
      <c r="C408" s="94"/>
      <c r="D408" s="94"/>
      <c r="E408" s="94"/>
      <c r="F408" s="94"/>
      <c r="G408" s="73"/>
      <c r="H408" s="73"/>
      <c r="I408" s="73"/>
      <c r="J408" s="73"/>
      <c r="K408" s="73"/>
      <c r="L408" s="73"/>
      <c r="M408" s="73"/>
      <c r="N408" s="73"/>
    </row>
    <row r="409" spans="1:14" s="128" customFormat="1">
      <c r="A409" s="99"/>
      <c r="B409" s="94"/>
      <c r="C409" s="94"/>
      <c r="D409" s="94"/>
      <c r="E409" s="94"/>
      <c r="F409" s="94"/>
      <c r="G409" s="73"/>
      <c r="H409" s="73"/>
      <c r="I409" s="73"/>
      <c r="J409" s="73"/>
      <c r="K409" s="73"/>
      <c r="L409" s="73"/>
      <c r="M409" s="73"/>
      <c r="N409" s="73"/>
    </row>
    <row r="410" spans="1:14" s="128" customFormat="1">
      <c r="A410" s="99"/>
      <c r="B410" s="94"/>
      <c r="C410" s="94"/>
      <c r="D410" s="94"/>
      <c r="E410" s="94"/>
      <c r="F410" s="94"/>
      <c r="G410" s="73"/>
      <c r="H410" s="73"/>
      <c r="I410" s="73"/>
      <c r="J410" s="73"/>
      <c r="K410" s="73"/>
      <c r="L410" s="73"/>
      <c r="M410" s="73"/>
      <c r="N410" s="73"/>
    </row>
    <row r="411" spans="1:14" s="128" customFormat="1">
      <c r="A411" s="99"/>
      <c r="B411" s="94"/>
      <c r="C411" s="94"/>
      <c r="D411" s="94"/>
      <c r="E411" s="94"/>
      <c r="F411" s="94"/>
      <c r="G411" s="73"/>
      <c r="H411" s="73"/>
      <c r="I411" s="73"/>
      <c r="J411" s="73"/>
      <c r="K411" s="73"/>
      <c r="L411" s="73"/>
      <c r="M411" s="73"/>
      <c r="N411" s="73"/>
    </row>
    <row r="412" spans="1:14" s="128" customFormat="1">
      <c r="A412" s="99"/>
      <c r="B412" s="94"/>
      <c r="C412" s="94"/>
      <c r="D412" s="94"/>
      <c r="E412" s="94"/>
      <c r="F412" s="94"/>
      <c r="G412" s="73"/>
      <c r="H412" s="73"/>
      <c r="I412" s="73"/>
      <c r="J412" s="73"/>
      <c r="K412" s="73"/>
      <c r="L412" s="73"/>
      <c r="M412" s="73"/>
      <c r="N412" s="73"/>
    </row>
    <row r="413" spans="1:14" s="128" customFormat="1">
      <c r="A413" s="99"/>
      <c r="B413" s="94"/>
      <c r="C413" s="94"/>
      <c r="D413" s="94"/>
      <c r="E413" s="94"/>
      <c r="F413" s="94"/>
      <c r="G413" s="73"/>
      <c r="H413" s="73"/>
      <c r="I413" s="73"/>
      <c r="J413" s="73"/>
      <c r="K413" s="73"/>
      <c r="L413" s="73"/>
      <c r="M413" s="73"/>
      <c r="N413" s="73"/>
    </row>
    <row r="414" spans="1:14" s="128" customFormat="1">
      <c r="A414" s="99"/>
      <c r="B414" s="94"/>
      <c r="C414" s="94"/>
      <c r="D414" s="94"/>
      <c r="E414" s="94"/>
      <c r="F414" s="94"/>
      <c r="G414" s="73"/>
      <c r="H414" s="73"/>
      <c r="I414" s="73"/>
      <c r="J414" s="73"/>
      <c r="K414" s="73"/>
      <c r="L414" s="73"/>
      <c r="M414" s="73"/>
      <c r="N414" s="73"/>
    </row>
    <row r="415" spans="1:14" s="128" customFormat="1">
      <c r="A415" s="99"/>
      <c r="B415" s="94"/>
      <c r="C415" s="94"/>
      <c r="D415" s="94"/>
      <c r="E415" s="94"/>
      <c r="F415" s="94"/>
      <c r="G415" s="73"/>
      <c r="H415" s="73"/>
      <c r="I415" s="73"/>
      <c r="J415" s="73"/>
      <c r="K415" s="73"/>
      <c r="L415" s="73"/>
      <c r="M415" s="73"/>
      <c r="N415" s="73"/>
    </row>
    <row r="416" spans="1:14" s="128" customFormat="1">
      <c r="A416" s="99"/>
      <c r="B416" s="94"/>
      <c r="C416" s="94"/>
      <c r="D416" s="94"/>
      <c r="E416" s="94"/>
      <c r="F416" s="94"/>
      <c r="G416" s="73"/>
      <c r="H416" s="73"/>
      <c r="I416" s="73"/>
      <c r="J416" s="73"/>
      <c r="K416" s="73"/>
      <c r="L416" s="73"/>
      <c r="M416" s="73"/>
      <c r="N416" s="73"/>
    </row>
    <row r="417" spans="1:14" s="128" customFormat="1">
      <c r="A417" s="99"/>
      <c r="B417" s="94"/>
      <c r="C417" s="94"/>
      <c r="D417" s="94"/>
      <c r="E417" s="94"/>
      <c r="F417" s="94"/>
      <c r="G417" s="73"/>
      <c r="H417" s="73"/>
      <c r="I417" s="73"/>
      <c r="J417" s="73"/>
      <c r="K417" s="73"/>
      <c r="L417" s="73"/>
      <c r="M417" s="73"/>
      <c r="N417" s="73"/>
    </row>
    <row r="418" spans="1:14" s="128" customFormat="1">
      <c r="A418" s="99"/>
      <c r="B418" s="94"/>
      <c r="C418" s="94"/>
      <c r="D418" s="94"/>
      <c r="E418" s="94"/>
      <c r="F418" s="94"/>
      <c r="G418" s="73"/>
      <c r="H418" s="73"/>
      <c r="I418" s="73"/>
      <c r="J418" s="73"/>
      <c r="K418" s="73"/>
      <c r="L418" s="73"/>
      <c r="M418" s="73"/>
      <c r="N418" s="73"/>
    </row>
    <row r="419" spans="1:14" s="128" customFormat="1">
      <c r="A419" s="99"/>
      <c r="B419" s="94"/>
      <c r="C419" s="94"/>
      <c r="D419" s="94"/>
      <c r="E419" s="94"/>
      <c r="F419" s="94"/>
      <c r="G419" s="73"/>
      <c r="H419" s="73"/>
      <c r="I419" s="73"/>
      <c r="J419" s="73"/>
      <c r="K419" s="73"/>
      <c r="L419" s="73"/>
      <c r="M419" s="73"/>
      <c r="N419" s="73"/>
    </row>
    <row r="420" spans="1:14" s="128" customFormat="1">
      <c r="A420" s="99"/>
      <c r="B420" s="94"/>
      <c r="C420" s="94"/>
      <c r="D420" s="94"/>
      <c r="E420" s="94"/>
      <c r="F420" s="94"/>
      <c r="G420" s="73"/>
      <c r="H420" s="73"/>
      <c r="I420" s="73"/>
      <c r="J420" s="73"/>
      <c r="K420" s="73"/>
      <c r="L420" s="73"/>
      <c r="M420" s="73"/>
      <c r="N420" s="73"/>
    </row>
    <row r="421" spans="1:14" s="128" customFormat="1">
      <c r="A421" s="99"/>
      <c r="B421" s="94"/>
      <c r="C421" s="94"/>
      <c r="D421" s="94"/>
      <c r="E421" s="94"/>
      <c r="F421" s="94"/>
      <c r="G421" s="73"/>
      <c r="H421" s="73"/>
      <c r="I421" s="73"/>
      <c r="J421" s="73"/>
      <c r="K421" s="73"/>
      <c r="L421" s="73"/>
      <c r="M421" s="73"/>
      <c r="N421" s="73"/>
    </row>
    <row r="422" spans="1:14" s="128" customFormat="1">
      <c r="A422" s="99"/>
      <c r="B422" s="94"/>
      <c r="C422" s="94"/>
      <c r="D422" s="94"/>
      <c r="E422" s="94"/>
      <c r="F422" s="94"/>
      <c r="G422" s="73"/>
      <c r="H422" s="73"/>
      <c r="I422" s="73"/>
      <c r="J422" s="73"/>
      <c r="K422" s="73"/>
      <c r="L422" s="73"/>
      <c r="M422" s="73"/>
      <c r="N422" s="73"/>
    </row>
    <row r="423" spans="1:14" s="128" customFormat="1">
      <c r="A423" s="99"/>
      <c r="B423" s="94"/>
      <c r="C423" s="94"/>
      <c r="D423" s="94"/>
      <c r="E423" s="94"/>
      <c r="F423" s="94"/>
      <c r="G423" s="73"/>
      <c r="H423" s="73"/>
      <c r="I423" s="73"/>
      <c r="J423" s="73"/>
      <c r="K423" s="73"/>
      <c r="L423" s="73"/>
      <c r="M423" s="73"/>
      <c r="N423" s="73"/>
    </row>
    <row r="424" spans="1:14" s="128" customFormat="1">
      <c r="A424" s="99"/>
      <c r="B424" s="94"/>
      <c r="C424" s="94"/>
      <c r="D424" s="94"/>
      <c r="E424" s="94"/>
      <c r="F424" s="94"/>
      <c r="G424" s="73"/>
      <c r="H424" s="73"/>
      <c r="I424" s="73"/>
      <c r="J424" s="73"/>
      <c r="K424" s="73"/>
      <c r="L424" s="73"/>
      <c r="M424" s="73"/>
      <c r="N424" s="73"/>
    </row>
    <row r="425" spans="1:14" s="128" customFormat="1">
      <c r="A425" s="99"/>
      <c r="B425" s="94"/>
      <c r="C425" s="94"/>
      <c r="D425" s="94"/>
      <c r="E425" s="94"/>
      <c r="F425" s="94"/>
      <c r="G425" s="73"/>
      <c r="H425" s="73"/>
      <c r="I425" s="73"/>
      <c r="J425" s="73"/>
      <c r="K425" s="73"/>
      <c r="L425" s="73"/>
      <c r="M425" s="73"/>
      <c r="N425" s="73"/>
    </row>
    <row r="426" spans="1:14" s="128" customFormat="1">
      <c r="A426" s="99"/>
      <c r="B426" s="94"/>
      <c r="C426" s="94"/>
      <c r="D426" s="94"/>
      <c r="E426" s="94"/>
      <c r="F426" s="94"/>
      <c r="G426" s="73"/>
      <c r="H426" s="73"/>
      <c r="I426" s="73"/>
      <c r="J426" s="73"/>
      <c r="K426" s="73"/>
      <c r="L426" s="73"/>
      <c r="M426" s="73"/>
      <c r="N426" s="73"/>
    </row>
    <row r="427" spans="1:14" s="128" customFormat="1">
      <c r="A427" s="99"/>
      <c r="B427" s="94"/>
      <c r="C427" s="94"/>
      <c r="D427" s="94"/>
      <c r="E427" s="94"/>
      <c r="F427" s="94"/>
      <c r="G427" s="73"/>
      <c r="H427" s="73"/>
      <c r="I427" s="73"/>
      <c r="J427" s="73"/>
      <c r="K427" s="73"/>
      <c r="L427" s="73"/>
      <c r="M427" s="73"/>
      <c r="N427" s="73"/>
    </row>
    <row r="428" spans="1:14" s="128" customFormat="1">
      <c r="A428" s="99"/>
      <c r="B428" s="94"/>
      <c r="C428" s="94"/>
      <c r="D428" s="94"/>
      <c r="E428" s="94"/>
      <c r="F428" s="94"/>
      <c r="G428" s="73"/>
      <c r="H428" s="73"/>
      <c r="I428" s="73"/>
      <c r="J428" s="73"/>
      <c r="K428" s="73"/>
      <c r="L428" s="73"/>
      <c r="M428" s="73"/>
      <c r="N428" s="73"/>
    </row>
    <row r="429" spans="1:14" s="128" customFormat="1">
      <c r="A429" s="99"/>
      <c r="B429" s="94"/>
      <c r="C429" s="94"/>
      <c r="D429" s="94"/>
      <c r="E429" s="94"/>
      <c r="F429" s="94"/>
      <c r="G429" s="73"/>
      <c r="H429" s="73"/>
      <c r="I429" s="73"/>
      <c r="J429" s="73"/>
      <c r="K429" s="73"/>
      <c r="L429" s="73"/>
      <c r="M429" s="73"/>
      <c r="N429" s="73"/>
    </row>
    <row r="430" spans="1:14" s="128" customFormat="1">
      <c r="A430" s="99"/>
      <c r="B430" s="94"/>
      <c r="C430" s="94"/>
      <c r="D430" s="94"/>
      <c r="E430" s="94"/>
      <c r="F430" s="94"/>
      <c r="G430" s="73"/>
      <c r="H430" s="73"/>
      <c r="I430" s="73"/>
      <c r="J430" s="73"/>
      <c r="K430" s="73"/>
      <c r="L430" s="73"/>
      <c r="M430" s="73"/>
      <c r="N430" s="73"/>
    </row>
    <row r="431" spans="1:14" s="128" customFormat="1">
      <c r="A431" s="99"/>
      <c r="B431" s="94"/>
      <c r="C431" s="94"/>
      <c r="D431" s="94"/>
      <c r="E431" s="94"/>
      <c r="F431" s="94"/>
      <c r="G431" s="73"/>
      <c r="H431" s="73"/>
      <c r="I431" s="73"/>
      <c r="J431" s="73"/>
      <c r="K431" s="73"/>
      <c r="L431" s="73"/>
      <c r="M431" s="73"/>
      <c r="N431" s="73"/>
    </row>
    <row r="432" spans="1:14" s="128" customFormat="1">
      <c r="A432" s="99"/>
      <c r="B432" s="94"/>
      <c r="C432" s="94"/>
      <c r="D432" s="94"/>
      <c r="E432" s="94"/>
      <c r="F432" s="94"/>
      <c r="G432" s="73"/>
      <c r="H432" s="73"/>
      <c r="I432" s="73"/>
      <c r="J432" s="73"/>
      <c r="K432" s="73"/>
      <c r="L432" s="73"/>
      <c r="M432" s="73"/>
      <c r="N432" s="73"/>
    </row>
    <row r="433" spans="1:14" s="128" customFormat="1">
      <c r="A433" s="99"/>
      <c r="B433" s="94"/>
      <c r="C433" s="94"/>
      <c r="D433" s="94"/>
      <c r="E433" s="94"/>
      <c r="F433" s="94"/>
      <c r="G433" s="73"/>
      <c r="H433" s="73"/>
      <c r="I433" s="73"/>
      <c r="J433" s="73"/>
      <c r="K433" s="73"/>
      <c r="L433" s="73"/>
      <c r="M433" s="73"/>
      <c r="N433" s="73"/>
    </row>
    <row r="434" spans="1:14" s="128" customFormat="1">
      <c r="A434" s="99"/>
      <c r="B434" s="94"/>
      <c r="C434" s="94"/>
      <c r="D434" s="94"/>
      <c r="E434" s="94"/>
      <c r="F434" s="94"/>
      <c r="G434" s="73"/>
      <c r="H434" s="73"/>
      <c r="I434" s="73"/>
      <c r="J434" s="73"/>
      <c r="K434" s="73"/>
      <c r="L434" s="73"/>
      <c r="M434" s="73"/>
      <c r="N434" s="73"/>
    </row>
    <row r="435" spans="1:14" s="128" customFormat="1">
      <c r="A435" s="99"/>
      <c r="B435" s="94"/>
      <c r="C435" s="94"/>
      <c r="D435" s="94"/>
      <c r="E435" s="94"/>
      <c r="F435" s="94"/>
      <c r="G435" s="73"/>
      <c r="H435" s="73"/>
      <c r="I435" s="73"/>
      <c r="J435" s="73"/>
      <c r="K435" s="73"/>
      <c r="L435" s="73"/>
      <c r="M435" s="73"/>
      <c r="N435" s="73"/>
    </row>
    <row r="436" spans="1:14" s="128" customFormat="1">
      <c r="A436" s="99"/>
      <c r="B436" s="94"/>
      <c r="C436" s="94"/>
      <c r="D436" s="94"/>
      <c r="E436" s="94"/>
      <c r="F436" s="94"/>
      <c r="G436" s="73"/>
      <c r="H436" s="73"/>
      <c r="I436" s="73"/>
      <c r="J436" s="73"/>
      <c r="K436" s="73"/>
      <c r="L436" s="73"/>
      <c r="M436" s="73"/>
      <c r="N436" s="73"/>
    </row>
    <row r="437" spans="1:14" s="128" customFormat="1">
      <c r="A437" s="99"/>
      <c r="B437" s="94"/>
      <c r="C437" s="94"/>
      <c r="D437" s="94"/>
      <c r="E437" s="94"/>
      <c r="F437" s="94"/>
      <c r="G437" s="73"/>
      <c r="H437" s="73"/>
      <c r="I437" s="73"/>
      <c r="J437" s="73"/>
      <c r="K437" s="73"/>
      <c r="L437" s="73"/>
      <c r="M437" s="73"/>
      <c r="N437" s="73"/>
    </row>
    <row r="438" spans="1:14" s="128" customFormat="1">
      <c r="A438" s="99"/>
      <c r="B438" s="94"/>
      <c r="C438" s="94"/>
      <c r="D438" s="94"/>
      <c r="E438" s="94"/>
      <c r="F438" s="94"/>
      <c r="G438" s="73"/>
      <c r="H438" s="73"/>
      <c r="I438" s="73"/>
      <c r="J438" s="73"/>
      <c r="K438" s="73"/>
      <c r="L438" s="73"/>
      <c r="M438" s="73"/>
      <c r="N438" s="73"/>
    </row>
    <row r="439" spans="1:14" s="128" customFormat="1">
      <c r="A439" s="99"/>
      <c r="B439" s="94"/>
      <c r="C439" s="94"/>
      <c r="D439" s="94"/>
      <c r="E439" s="94"/>
      <c r="F439" s="94"/>
      <c r="G439" s="73"/>
      <c r="H439" s="73"/>
      <c r="I439" s="73"/>
      <c r="J439" s="73"/>
      <c r="K439" s="73"/>
      <c r="L439" s="73"/>
      <c r="M439" s="73"/>
      <c r="N439" s="73"/>
    </row>
    <row r="440" spans="1:14" s="128" customFormat="1">
      <c r="A440" s="99"/>
      <c r="B440" s="94"/>
      <c r="C440" s="94"/>
      <c r="D440" s="94"/>
      <c r="E440" s="94"/>
      <c r="F440" s="94"/>
      <c r="G440" s="73"/>
      <c r="H440" s="73"/>
      <c r="I440" s="73"/>
      <c r="J440" s="73"/>
      <c r="K440" s="73"/>
      <c r="L440" s="73"/>
      <c r="M440" s="73"/>
      <c r="N440" s="73"/>
    </row>
    <row r="441" spans="1:14" s="128" customFormat="1">
      <c r="A441" s="99"/>
      <c r="B441" s="94"/>
      <c r="C441" s="94"/>
      <c r="D441" s="94"/>
      <c r="E441" s="94"/>
      <c r="F441" s="94"/>
      <c r="G441" s="73"/>
      <c r="H441" s="73"/>
      <c r="I441" s="73"/>
      <c r="J441" s="73"/>
      <c r="K441" s="73"/>
      <c r="L441" s="73"/>
      <c r="M441" s="73"/>
      <c r="N441" s="73"/>
    </row>
    <row r="442" spans="1:14" s="128" customFormat="1">
      <c r="A442" s="99"/>
      <c r="B442" s="94"/>
      <c r="C442" s="94"/>
      <c r="D442" s="94"/>
      <c r="E442" s="94"/>
      <c r="F442" s="94"/>
      <c r="G442" s="73"/>
      <c r="H442" s="73"/>
      <c r="I442" s="73"/>
      <c r="J442" s="73"/>
      <c r="K442" s="73"/>
      <c r="L442" s="73"/>
      <c r="M442" s="73"/>
      <c r="N442" s="73"/>
    </row>
    <row r="443" spans="1:14" s="128" customFormat="1">
      <c r="A443" s="99"/>
      <c r="B443" s="94"/>
      <c r="C443" s="94"/>
      <c r="D443" s="94"/>
      <c r="E443" s="94"/>
      <c r="F443" s="94"/>
      <c r="G443" s="73"/>
      <c r="H443" s="73"/>
      <c r="I443" s="73"/>
      <c r="J443" s="73"/>
      <c r="K443" s="73"/>
      <c r="L443" s="73"/>
      <c r="M443" s="73"/>
      <c r="N443" s="73"/>
    </row>
    <row r="444" spans="1:14" s="128" customFormat="1">
      <c r="A444" s="99"/>
      <c r="B444" s="94"/>
      <c r="C444" s="94"/>
      <c r="D444" s="94"/>
      <c r="E444" s="94"/>
      <c r="F444" s="94"/>
      <c r="G444" s="73"/>
      <c r="H444" s="73"/>
      <c r="I444" s="73"/>
      <c r="J444" s="73"/>
      <c r="K444" s="73"/>
      <c r="L444" s="73"/>
      <c r="M444" s="73"/>
      <c r="N444" s="73"/>
    </row>
    <row r="445" spans="1:14" s="128" customFormat="1">
      <c r="A445" s="99"/>
      <c r="B445" s="94"/>
      <c r="C445" s="94"/>
      <c r="D445" s="94"/>
      <c r="E445" s="94"/>
      <c r="F445" s="94"/>
      <c r="G445" s="73"/>
      <c r="H445" s="73"/>
      <c r="I445" s="73"/>
      <c r="J445" s="73"/>
      <c r="K445" s="73"/>
      <c r="L445" s="73"/>
      <c r="M445" s="73"/>
      <c r="N445" s="73"/>
    </row>
    <row r="446" spans="1:14" s="128" customFormat="1">
      <c r="A446" s="99"/>
      <c r="B446" s="94"/>
      <c r="C446" s="94"/>
      <c r="D446" s="94"/>
      <c r="E446" s="94"/>
      <c r="F446" s="94"/>
      <c r="G446" s="73"/>
      <c r="H446" s="73"/>
      <c r="I446" s="73"/>
      <c r="J446" s="73"/>
      <c r="K446" s="73"/>
      <c r="L446" s="73"/>
      <c r="M446" s="73"/>
      <c r="N446" s="73"/>
    </row>
    <row r="447" spans="1:14" s="128" customFormat="1">
      <c r="A447" s="99"/>
      <c r="B447" s="94"/>
      <c r="C447" s="94"/>
      <c r="D447" s="94"/>
      <c r="E447" s="94"/>
      <c r="F447" s="94"/>
      <c r="G447" s="73"/>
      <c r="H447" s="73"/>
      <c r="I447" s="73"/>
      <c r="J447" s="73"/>
      <c r="K447" s="73"/>
      <c r="L447" s="73"/>
      <c r="M447" s="73"/>
      <c r="N447" s="73"/>
    </row>
    <row r="448" spans="1:14" s="128" customFormat="1">
      <c r="A448" s="99"/>
      <c r="B448" s="94"/>
      <c r="C448" s="94"/>
      <c r="D448" s="94"/>
      <c r="E448" s="94"/>
      <c r="F448" s="94"/>
      <c r="G448" s="73"/>
      <c r="H448" s="73"/>
      <c r="I448" s="73"/>
      <c r="J448" s="73"/>
      <c r="K448" s="73"/>
      <c r="L448" s="73"/>
      <c r="M448" s="73"/>
      <c r="N448" s="73"/>
    </row>
    <row r="449" spans="1:14" s="128" customFormat="1">
      <c r="A449" s="99"/>
      <c r="B449" s="94"/>
      <c r="C449" s="94"/>
      <c r="D449" s="94"/>
      <c r="E449" s="94"/>
      <c r="F449" s="94"/>
      <c r="G449" s="73"/>
      <c r="H449" s="73"/>
      <c r="I449" s="73"/>
      <c r="J449" s="73"/>
      <c r="K449" s="73"/>
      <c r="L449" s="73"/>
      <c r="M449" s="73"/>
      <c r="N449" s="73"/>
    </row>
    <row r="450" spans="1:14" s="128" customFormat="1">
      <c r="A450" s="99"/>
      <c r="B450" s="94"/>
      <c r="C450" s="94"/>
      <c r="D450" s="94"/>
      <c r="E450" s="94"/>
      <c r="F450" s="94"/>
      <c r="G450" s="73"/>
      <c r="H450" s="73"/>
      <c r="I450" s="73"/>
      <c r="J450" s="73"/>
      <c r="K450" s="73"/>
      <c r="L450" s="73"/>
      <c r="M450" s="73"/>
      <c r="N450" s="73"/>
    </row>
    <row r="451" spans="1:14" s="128" customFormat="1">
      <c r="A451" s="99"/>
      <c r="B451" s="94"/>
      <c r="C451" s="94"/>
      <c r="D451" s="94"/>
      <c r="E451" s="94"/>
      <c r="F451" s="94"/>
      <c r="G451" s="73"/>
      <c r="H451" s="73"/>
      <c r="I451" s="73"/>
      <c r="J451" s="73"/>
      <c r="K451" s="73"/>
      <c r="L451" s="73"/>
      <c r="M451" s="73"/>
      <c r="N451" s="73"/>
    </row>
    <row r="452" spans="1:14" s="128" customFormat="1">
      <c r="A452" s="99"/>
      <c r="B452" s="94"/>
      <c r="C452" s="94"/>
      <c r="D452" s="94"/>
      <c r="E452" s="94"/>
      <c r="F452" s="94"/>
      <c r="G452" s="73"/>
      <c r="H452" s="73"/>
      <c r="I452" s="73"/>
      <c r="J452" s="73"/>
      <c r="K452" s="73"/>
      <c r="L452" s="73"/>
      <c r="M452" s="73"/>
      <c r="N452" s="73"/>
    </row>
    <row r="453" spans="1:14" s="128" customFormat="1">
      <c r="A453" s="99"/>
      <c r="B453" s="94"/>
      <c r="C453" s="94"/>
      <c r="D453" s="94"/>
      <c r="E453" s="94"/>
      <c r="F453" s="94"/>
      <c r="G453" s="73"/>
      <c r="H453" s="73"/>
      <c r="I453" s="73"/>
      <c r="J453" s="73"/>
      <c r="K453" s="73"/>
      <c r="L453" s="73"/>
      <c r="M453" s="73"/>
      <c r="N453" s="73"/>
    </row>
    <row r="454" spans="1:14" s="128" customFormat="1">
      <c r="A454" s="99"/>
      <c r="B454" s="94"/>
      <c r="C454" s="94"/>
      <c r="D454" s="94"/>
      <c r="E454" s="94"/>
      <c r="F454" s="94"/>
      <c r="G454" s="73"/>
      <c r="H454" s="73"/>
      <c r="I454" s="73"/>
      <c r="J454" s="73"/>
      <c r="K454" s="73"/>
      <c r="L454" s="73"/>
      <c r="M454" s="73"/>
      <c r="N454" s="73"/>
    </row>
    <row r="455" spans="1:14" s="128" customFormat="1">
      <c r="A455" s="99"/>
      <c r="B455" s="94"/>
      <c r="C455" s="94"/>
      <c r="D455" s="94"/>
      <c r="E455" s="94"/>
      <c r="F455" s="94"/>
      <c r="G455" s="73"/>
      <c r="H455" s="73"/>
      <c r="I455" s="73"/>
      <c r="J455" s="73"/>
      <c r="K455" s="73"/>
      <c r="L455" s="73"/>
      <c r="M455" s="73"/>
      <c r="N455" s="73"/>
    </row>
    <row r="456" spans="1:14" s="128" customFormat="1">
      <c r="A456" s="99"/>
      <c r="B456" s="94"/>
      <c r="C456" s="94"/>
      <c r="D456" s="94"/>
      <c r="E456" s="94"/>
      <c r="F456" s="94"/>
      <c r="G456" s="73"/>
      <c r="H456" s="73"/>
      <c r="I456" s="73"/>
      <c r="J456" s="73"/>
      <c r="K456" s="73"/>
      <c r="L456" s="73"/>
      <c r="M456" s="73"/>
      <c r="N456" s="73"/>
    </row>
    <row r="457" spans="1:14" s="128" customFormat="1">
      <c r="A457" s="99"/>
      <c r="B457" s="94"/>
      <c r="C457" s="94"/>
      <c r="D457" s="94"/>
      <c r="E457" s="94"/>
      <c r="F457" s="94"/>
      <c r="G457" s="73"/>
      <c r="H457" s="73"/>
      <c r="I457" s="73"/>
      <c r="J457" s="73"/>
      <c r="K457" s="73"/>
      <c r="L457" s="73"/>
      <c r="M457" s="73"/>
      <c r="N457" s="73"/>
    </row>
    <row r="458" spans="1:14" s="128" customFormat="1">
      <c r="A458" s="99"/>
      <c r="B458" s="94"/>
      <c r="C458" s="94"/>
      <c r="D458" s="94"/>
      <c r="E458" s="94"/>
      <c r="F458" s="94"/>
      <c r="G458" s="73"/>
      <c r="H458" s="73"/>
      <c r="I458" s="73"/>
      <c r="J458" s="73"/>
      <c r="K458" s="73"/>
      <c r="L458" s="73"/>
      <c r="M458" s="73"/>
      <c r="N458" s="73"/>
    </row>
    <row r="459" spans="1:14" s="128" customFormat="1">
      <c r="A459" s="99"/>
      <c r="B459" s="94"/>
      <c r="C459" s="94"/>
      <c r="D459" s="94"/>
      <c r="E459" s="94"/>
      <c r="F459" s="94"/>
      <c r="G459" s="73"/>
      <c r="H459" s="73"/>
      <c r="I459" s="73"/>
      <c r="J459" s="73"/>
      <c r="K459" s="73"/>
      <c r="L459" s="73"/>
      <c r="M459" s="73"/>
      <c r="N459" s="73"/>
    </row>
    <row r="460" spans="1:14" s="128" customFormat="1">
      <c r="A460" s="99"/>
      <c r="B460" s="94"/>
      <c r="C460" s="94"/>
      <c r="D460" s="94"/>
      <c r="E460" s="94"/>
      <c r="F460" s="94"/>
      <c r="G460" s="73"/>
      <c r="H460" s="73"/>
      <c r="I460" s="73"/>
      <c r="J460" s="73"/>
      <c r="K460" s="73"/>
      <c r="L460" s="73"/>
      <c r="M460" s="73"/>
      <c r="N460" s="73"/>
    </row>
    <row r="461" spans="1:14" s="128" customFormat="1">
      <c r="A461" s="99"/>
      <c r="B461" s="94"/>
      <c r="C461" s="94"/>
      <c r="D461" s="94"/>
      <c r="E461" s="94"/>
      <c r="F461" s="94"/>
      <c r="G461" s="73"/>
      <c r="H461" s="73"/>
      <c r="I461" s="73"/>
      <c r="J461" s="73"/>
      <c r="K461" s="73"/>
      <c r="L461" s="73"/>
      <c r="M461" s="73"/>
      <c r="N461" s="73"/>
    </row>
    <row r="462" spans="1:14" s="128" customFormat="1">
      <c r="A462" s="99"/>
      <c r="B462" s="94"/>
      <c r="C462" s="94"/>
      <c r="D462" s="94"/>
      <c r="E462" s="94"/>
      <c r="F462" s="94"/>
      <c r="G462" s="73"/>
      <c r="H462" s="73"/>
      <c r="I462" s="73"/>
      <c r="J462" s="73"/>
      <c r="K462" s="73"/>
      <c r="L462" s="73"/>
      <c r="M462" s="73"/>
      <c r="N462" s="73"/>
    </row>
    <row r="463" spans="1:14" s="128" customFormat="1">
      <c r="A463" s="99"/>
      <c r="B463" s="94"/>
      <c r="C463" s="94"/>
      <c r="D463" s="94"/>
      <c r="E463" s="94"/>
      <c r="F463" s="94"/>
      <c r="G463" s="73"/>
      <c r="H463" s="73"/>
      <c r="I463" s="73"/>
      <c r="J463" s="73"/>
      <c r="K463" s="73"/>
      <c r="L463" s="73"/>
      <c r="M463" s="73"/>
      <c r="N463" s="73"/>
    </row>
    <row r="464" spans="1:14" s="128" customFormat="1">
      <c r="A464" s="99"/>
      <c r="B464" s="94"/>
      <c r="C464" s="94"/>
      <c r="D464" s="94"/>
      <c r="E464" s="94"/>
      <c r="F464" s="94"/>
      <c r="G464" s="73"/>
      <c r="H464" s="73"/>
      <c r="I464" s="73"/>
      <c r="J464" s="73"/>
      <c r="K464" s="73"/>
      <c r="L464" s="73"/>
      <c r="M464" s="73"/>
      <c r="N464" s="73"/>
    </row>
    <row r="465" spans="1:14" s="128" customFormat="1">
      <c r="A465" s="99"/>
      <c r="B465" s="94"/>
      <c r="C465" s="94"/>
      <c r="D465" s="94"/>
      <c r="E465" s="94"/>
      <c r="F465" s="94"/>
      <c r="G465" s="73"/>
      <c r="H465" s="73"/>
      <c r="I465" s="73"/>
      <c r="J465" s="73"/>
      <c r="K465" s="73"/>
      <c r="L465" s="73"/>
      <c r="M465" s="73"/>
      <c r="N465" s="73"/>
    </row>
    <row r="466" spans="1:14" s="128" customFormat="1">
      <c r="A466" s="99"/>
      <c r="B466" s="94"/>
      <c r="C466" s="94"/>
      <c r="D466" s="94"/>
      <c r="E466" s="94"/>
      <c r="F466" s="94"/>
      <c r="G466" s="73"/>
      <c r="H466" s="73"/>
      <c r="I466" s="73"/>
      <c r="J466" s="73"/>
      <c r="K466" s="73"/>
      <c r="L466" s="73"/>
      <c r="M466" s="73"/>
      <c r="N466" s="73"/>
    </row>
    <row r="467" spans="1:14" s="128" customFormat="1">
      <c r="A467" s="99"/>
      <c r="B467" s="94"/>
      <c r="C467" s="94"/>
      <c r="D467" s="94"/>
      <c r="E467" s="94"/>
      <c r="F467" s="94"/>
      <c r="G467" s="73"/>
      <c r="H467" s="73"/>
      <c r="I467" s="73"/>
      <c r="J467" s="73"/>
      <c r="K467" s="73"/>
      <c r="L467" s="73"/>
      <c r="M467" s="73"/>
      <c r="N467" s="73"/>
    </row>
    <row r="468" spans="1:14" s="128" customFormat="1">
      <c r="A468" s="99"/>
      <c r="B468" s="94"/>
      <c r="C468" s="94"/>
      <c r="D468" s="94"/>
      <c r="E468" s="94"/>
      <c r="F468" s="94"/>
      <c r="G468" s="73"/>
      <c r="H468" s="73"/>
      <c r="I468" s="73"/>
      <c r="J468" s="73"/>
      <c r="K468" s="73"/>
      <c r="L468" s="73"/>
      <c r="M468" s="73"/>
      <c r="N468" s="73"/>
    </row>
    <row r="469" spans="1:14" s="128" customFormat="1">
      <c r="A469" s="99"/>
      <c r="B469" s="94"/>
      <c r="C469" s="94"/>
      <c r="D469" s="94"/>
      <c r="E469" s="94"/>
      <c r="F469" s="94"/>
      <c r="G469" s="73"/>
      <c r="H469" s="73"/>
      <c r="I469" s="73"/>
      <c r="J469" s="73"/>
      <c r="K469" s="73"/>
      <c r="L469" s="73"/>
      <c r="M469" s="73"/>
      <c r="N469" s="73"/>
    </row>
    <row r="470" spans="1:14" s="128" customFormat="1">
      <c r="A470" s="99"/>
      <c r="B470" s="94"/>
      <c r="C470" s="94"/>
      <c r="D470" s="94"/>
      <c r="E470" s="94"/>
      <c r="F470" s="94"/>
      <c r="G470" s="73"/>
      <c r="H470" s="73"/>
      <c r="I470" s="73"/>
      <c r="J470" s="73"/>
      <c r="K470" s="73"/>
      <c r="L470" s="73"/>
      <c r="M470" s="73"/>
      <c r="N470" s="73"/>
    </row>
    <row r="471" spans="1:14" s="128" customFormat="1">
      <c r="A471" s="99"/>
      <c r="B471" s="94"/>
      <c r="C471" s="94"/>
      <c r="D471" s="94"/>
      <c r="E471" s="94"/>
      <c r="F471" s="94"/>
      <c r="G471" s="73"/>
      <c r="H471" s="73"/>
      <c r="I471" s="73"/>
      <c r="J471" s="73"/>
      <c r="K471" s="73"/>
      <c r="L471" s="73"/>
      <c r="M471" s="73"/>
      <c r="N471" s="73"/>
    </row>
    <row r="472" spans="1:14" s="128" customFormat="1">
      <c r="A472" s="99"/>
      <c r="B472" s="94"/>
      <c r="C472" s="94"/>
      <c r="D472" s="94"/>
      <c r="E472" s="94"/>
      <c r="F472" s="94"/>
      <c r="G472" s="73"/>
      <c r="H472" s="73"/>
      <c r="I472" s="73"/>
      <c r="J472" s="73"/>
      <c r="K472" s="73"/>
      <c r="L472" s="73"/>
      <c r="M472" s="73"/>
      <c r="N472" s="73"/>
    </row>
    <row r="473" spans="1:14" s="128" customFormat="1">
      <c r="A473" s="99"/>
      <c r="B473" s="94"/>
      <c r="C473" s="94"/>
      <c r="D473" s="94"/>
      <c r="E473" s="94"/>
      <c r="F473" s="94"/>
      <c r="G473" s="73"/>
      <c r="H473" s="73"/>
      <c r="I473" s="73"/>
      <c r="J473" s="73"/>
      <c r="K473" s="73"/>
      <c r="L473" s="73"/>
      <c r="M473" s="73"/>
      <c r="N473" s="73"/>
    </row>
    <row r="474" spans="1:14" s="128" customFormat="1">
      <c r="A474" s="99"/>
      <c r="B474" s="94"/>
      <c r="C474" s="94"/>
      <c r="D474" s="94"/>
      <c r="E474" s="94"/>
      <c r="F474" s="94"/>
      <c r="G474" s="73"/>
      <c r="H474" s="73"/>
      <c r="I474" s="73"/>
      <c r="J474" s="73"/>
      <c r="K474" s="73"/>
      <c r="L474" s="73"/>
      <c r="M474" s="73"/>
      <c r="N474" s="73"/>
    </row>
    <row r="475" spans="1:14" s="128" customFormat="1">
      <c r="A475" s="99"/>
      <c r="B475" s="94"/>
      <c r="C475" s="94"/>
      <c r="D475" s="94"/>
      <c r="E475" s="94"/>
      <c r="F475" s="94"/>
      <c r="G475" s="73"/>
      <c r="H475" s="73"/>
      <c r="I475" s="73"/>
      <c r="J475" s="73"/>
      <c r="K475" s="73"/>
      <c r="L475" s="73"/>
      <c r="M475" s="73"/>
      <c r="N475" s="73"/>
    </row>
    <row r="476" spans="1:14" s="128" customFormat="1">
      <c r="A476" s="99"/>
      <c r="B476" s="94"/>
      <c r="C476" s="94"/>
      <c r="D476" s="94"/>
      <c r="E476" s="94"/>
      <c r="F476" s="94"/>
      <c r="G476" s="73"/>
      <c r="H476" s="73"/>
      <c r="I476" s="73"/>
      <c r="J476" s="73"/>
      <c r="K476" s="73"/>
      <c r="L476" s="73"/>
      <c r="M476" s="73"/>
      <c r="N476" s="73"/>
    </row>
    <row r="477" spans="1:14" s="128" customFormat="1">
      <c r="A477" s="99"/>
      <c r="B477" s="94"/>
      <c r="C477" s="94"/>
      <c r="D477" s="94"/>
      <c r="E477" s="94"/>
      <c r="F477" s="94"/>
      <c r="G477" s="73"/>
      <c r="H477" s="73"/>
      <c r="I477" s="73"/>
      <c r="J477" s="73"/>
      <c r="K477" s="73"/>
      <c r="L477" s="73"/>
      <c r="M477" s="73"/>
      <c r="N477" s="73"/>
    </row>
    <row r="478" spans="1:14" s="128" customFormat="1">
      <c r="A478" s="99"/>
      <c r="B478" s="94"/>
      <c r="C478" s="94"/>
      <c r="D478" s="94"/>
      <c r="E478" s="94"/>
      <c r="F478" s="94"/>
      <c r="G478" s="73"/>
      <c r="H478" s="73"/>
      <c r="I478" s="73"/>
      <c r="J478" s="73"/>
      <c r="K478" s="73"/>
      <c r="L478" s="73"/>
      <c r="M478" s="73"/>
      <c r="N478" s="73"/>
    </row>
    <row r="479" spans="1:14" s="128" customFormat="1">
      <c r="A479" s="99"/>
      <c r="B479" s="94"/>
      <c r="C479" s="94"/>
      <c r="D479" s="94"/>
      <c r="E479" s="94"/>
      <c r="F479" s="94"/>
      <c r="G479" s="73"/>
      <c r="H479" s="73"/>
      <c r="I479" s="73"/>
      <c r="J479" s="73"/>
      <c r="K479" s="73"/>
      <c r="L479" s="73"/>
      <c r="M479" s="73"/>
      <c r="N479" s="73"/>
    </row>
    <row r="480" spans="1:14" s="128" customFormat="1">
      <c r="A480" s="99"/>
      <c r="B480" s="94"/>
      <c r="C480" s="94"/>
      <c r="D480" s="94"/>
      <c r="E480" s="94"/>
      <c r="F480" s="94"/>
      <c r="G480" s="73"/>
      <c r="H480" s="73"/>
      <c r="I480" s="73"/>
      <c r="J480" s="73"/>
      <c r="K480" s="73"/>
      <c r="L480" s="73"/>
      <c r="M480" s="73"/>
      <c r="N480" s="73"/>
    </row>
    <row r="481" spans="1:14" s="128" customFormat="1">
      <c r="A481" s="99"/>
      <c r="B481" s="94"/>
      <c r="C481" s="94"/>
      <c r="D481" s="94"/>
      <c r="E481" s="94"/>
      <c r="F481" s="94"/>
      <c r="G481" s="73"/>
      <c r="H481" s="73"/>
      <c r="I481" s="73"/>
      <c r="J481" s="73"/>
      <c r="K481" s="73"/>
      <c r="L481" s="73"/>
      <c r="M481" s="73"/>
      <c r="N481" s="73"/>
    </row>
    <row r="482" spans="1:14" s="128" customFormat="1">
      <c r="A482" s="99"/>
      <c r="B482" s="94"/>
      <c r="C482" s="94"/>
      <c r="D482" s="94"/>
      <c r="E482" s="94"/>
      <c r="F482" s="94"/>
      <c r="G482" s="73"/>
      <c r="H482" s="73"/>
      <c r="I482" s="73"/>
      <c r="J482" s="73"/>
      <c r="K482" s="73"/>
      <c r="L482" s="73"/>
      <c r="M482" s="73"/>
      <c r="N482" s="73"/>
    </row>
    <row r="483" spans="1:14" s="128" customFormat="1">
      <c r="A483" s="99"/>
      <c r="B483" s="94"/>
      <c r="C483" s="94"/>
      <c r="D483" s="94"/>
      <c r="E483" s="94"/>
      <c r="F483" s="94"/>
      <c r="G483" s="73"/>
      <c r="H483" s="73"/>
      <c r="I483" s="73"/>
      <c r="J483" s="73"/>
      <c r="K483" s="73"/>
      <c r="L483" s="73"/>
      <c r="M483" s="73"/>
      <c r="N483" s="73"/>
    </row>
    <row r="484" spans="1:14" s="128" customFormat="1">
      <c r="A484" s="99"/>
      <c r="B484" s="94"/>
      <c r="C484" s="94"/>
      <c r="D484" s="94"/>
      <c r="E484" s="94"/>
      <c r="F484" s="94"/>
      <c r="G484" s="73"/>
      <c r="H484" s="73"/>
      <c r="I484" s="73"/>
      <c r="J484" s="73"/>
      <c r="K484" s="73"/>
      <c r="L484" s="73"/>
      <c r="M484" s="73"/>
      <c r="N484" s="73"/>
    </row>
    <row r="485" spans="1:14" s="128" customFormat="1">
      <c r="A485" s="99"/>
      <c r="B485" s="94"/>
      <c r="C485" s="94"/>
      <c r="D485" s="94"/>
      <c r="E485" s="94"/>
      <c r="F485" s="94"/>
      <c r="G485" s="73"/>
      <c r="H485" s="73"/>
      <c r="I485" s="73"/>
      <c r="J485" s="73"/>
      <c r="K485" s="73"/>
      <c r="L485" s="73"/>
      <c r="M485" s="73"/>
      <c r="N485" s="73"/>
    </row>
    <row r="486" spans="1:14" s="128" customFormat="1">
      <c r="A486" s="99"/>
      <c r="B486" s="94"/>
      <c r="C486" s="94"/>
      <c r="D486" s="94"/>
      <c r="E486" s="94"/>
      <c r="F486" s="94"/>
      <c r="G486" s="73"/>
      <c r="H486" s="73"/>
      <c r="I486" s="73"/>
      <c r="J486" s="73"/>
      <c r="K486" s="73"/>
      <c r="L486" s="73"/>
      <c r="M486" s="73"/>
      <c r="N486" s="73"/>
    </row>
    <row r="487" spans="1:14" s="128" customFormat="1">
      <c r="A487" s="99"/>
      <c r="B487" s="94"/>
      <c r="C487" s="94"/>
      <c r="D487" s="94"/>
      <c r="E487" s="94"/>
      <c r="F487" s="94"/>
      <c r="G487" s="73"/>
      <c r="H487" s="73"/>
      <c r="I487" s="73"/>
      <c r="J487" s="73"/>
      <c r="K487" s="73"/>
      <c r="L487" s="73"/>
      <c r="M487" s="73"/>
      <c r="N487" s="73"/>
    </row>
    <row r="488" spans="1:14" s="128" customFormat="1">
      <c r="A488" s="99"/>
      <c r="B488" s="94"/>
      <c r="C488" s="94"/>
      <c r="D488" s="94"/>
      <c r="E488" s="94"/>
      <c r="F488" s="94"/>
      <c r="G488" s="73"/>
      <c r="H488" s="73"/>
      <c r="I488" s="73"/>
      <c r="J488" s="73"/>
      <c r="K488" s="73"/>
      <c r="L488" s="73"/>
      <c r="M488" s="73"/>
      <c r="N488" s="73"/>
    </row>
    <row r="489" spans="1:14" s="128" customFormat="1">
      <c r="A489" s="99"/>
      <c r="B489" s="94"/>
      <c r="C489" s="94"/>
      <c r="D489" s="94"/>
      <c r="E489" s="94"/>
      <c r="F489" s="94"/>
      <c r="G489" s="73"/>
      <c r="H489" s="73"/>
      <c r="I489" s="73"/>
      <c r="J489" s="73"/>
      <c r="K489" s="73"/>
      <c r="L489" s="73"/>
      <c r="M489" s="73"/>
      <c r="N489" s="73"/>
    </row>
    <row r="490" spans="1:14" s="128" customFormat="1">
      <c r="A490" s="99"/>
      <c r="B490" s="94"/>
      <c r="C490" s="94"/>
      <c r="D490" s="94"/>
      <c r="E490" s="94"/>
      <c r="F490" s="94"/>
      <c r="G490" s="73"/>
      <c r="H490" s="73"/>
      <c r="I490" s="73"/>
      <c r="J490" s="73"/>
      <c r="K490" s="73"/>
      <c r="L490" s="73"/>
      <c r="M490" s="73"/>
      <c r="N490" s="73"/>
    </row>
    <row r="491" spans="1:14" s="128" customFormat="1">
      <c r="A491" s="99"/>
      <c r="B491" s="94"/>
      <c r="C491" s="94"/>
      <c r="D491" s="94"/>
      <c r="E491" s="94"/>
      <c r="F491" s="94"/>
      <c r="G491" s="73"/>
      <c r="H491" s="73"/>
      <c r="I491" s="73"/>
      <c r="J491" s="73"/>
      <c r="K491" s="73"/>
      <c r="L491" s="73"/>
      <c r="M491" s="73"/>
      <c r="N491" s="73"/>
    </row>
    <row r="492" spans="1:14" s="128" customFormat="1">
      <c r="A492" s="99"/>
      <c r="B492" s="94"/>
      <c r="C492" s="94"/>
      <c r="D492" s="94"/>
      <c r="E492" s="94"/>
      <c r="F492" s="94"/>
      <c r="G492" s="73"/>
      <c r="H492" s="73"/>
      <c r="I492" s="73"/>
      <c r="J492" s="73"/>
      <c r="K492" s="73"/>
      <c r="L492" s="73"/>
      <c r="M492" s="73"/>
      <c r="N492" s="73"/>
    </row>
    <row r="493" spans="1:14" s="128" customFormat="1">
      <c r="A493" s="99"/>
      <c r="B493" s="94"/>
      <c r="C493" s="94"/>
      <c r="D493" s="94"/>
      <c r="E493" s="94"/>
      <c r="F493" s="94"/>
      <c r="G493" s="73"/>
      <c r="H493" s="73"/>
      <c r="I493" s="73"/>
      <c r="J493" s="73"/>
      <c r="K493" s="73"/>
      <c r="L493" s="73"/>
      <c r="M493" s="73"/>
      <c r="N493" s="73"/>
    </row>
    <row r="494" spans="1:14" s="128" customFormat="1">
      <c r="A494" s="99"/>
      <c r="B494" s="94"/>
      <c r="C494" s="94"/>
      <c r="D494" s="94"/>
      <c r="E494" s="94"/>
      <c r="F494" s="94"/>
      <c r="G494" s="73"/>
      <c r="H494" s="73"/>
      <c r="I494" s="73"/>
      <c r="J494" s="73"/>
      <c r="K494" s="73"/>
      <c r="L494" s="73"/>
      <c r="M494" s="73"/>
      <c r="N494" s="73"/>
    </row>
    <row r="495" spans="1:14" s="128" customFormat="1">
      <c r="A495" s="99"/>
      <c r="B495" s="94"/>
      <c r="C495" s="94"/>
      <c r="D495" s="94"/>
      <c r="E495" s="94"/>
      <c r="F495" s="94"/>
      <c r="G495" s="73"/>
      <c r="H495" s="73"/>
      <c r="I495" s="73"/>
      <c r="J495" s="73"/>
      <c r="K495" s="73"/>
      <c r="L495" s="73"/>
      <c r="M495" s="73"/>
      <c r="N495" s="73"/>
    </row>
    <row r="496" spans="1:14" s="128" customFormat="1">
      <c r="A496" s="99"/>
      <c r="B496" s="94"/>
      <c r="C496" s="94"/>
      <c r="D496" s="94"/>
      <c r="E496" s="94"/>
      <c r="F496" s="94"/>
      <c r="G496" s="73"/>
      <c r="H496" s="73"/>
      <c r="I496" s="73"/>
      <c r="J496" s="73"/>
      <c r="K496" s="73"/>
      <c r="L496" s="73"/>
      <c r="M496" s="73"/>
      <c r="N496" s="73"/>
    </row>
    <row r="497" spans="1:14" s="128" customFormat="1">
      <c r="A497" s="99"/>
      <c r="B497" s="94"/>
      <c r="C497" s="94"/>
      <c r="D497" s="94"/>
      <c r="E497" s="94"/>
      <c r="F497" s="94"/>
      <c r="G497" s="73"/>
      <c r="H497" s="73"/>
      <c r="I497" s="73"/>
      <c r="J497" s="73"/>
      <c r="K497" s="73"/>
      <c r="L497" s="73"/>
      <c r="M497" s="73"/>
      <c r="N497" s="73"/>
    </row>
    <row r="498" spans="1:14" s="128" customFormat="1">
      <c r="A498" s="99"/>
      <c r="B498" s="94"/>
      <c r="C498" s="94"/>
      <c r="D498" s="94"/>
      <c r="E498" s="94"/>
      <c r="F498" s="94"/>
      <c r="G498" s="73"/>
      <c r="H498" s="73"/>
      <c r="I498" s="73"/>
      <c r="J498" s="73"/>
      <c r="K498" s="73"/>
      <c r="L498" s="73"/>
      <c r="M498" s="73"/>
      <c r="N498" s="73"/>
    </row>
    <row r="499" spans="1:14" s="128" customFormat="1">
      <c r="A499" s="99"/>
      <c r="B499" s="94"/>
      <c r="C499" s="94"/>
      <c r="D499" s="94"/>
      <c r="E499" s="94"/>
      <c r="F499" s="94"/>
      <c r="G499" s="73"/>
      <c r="H499" s="73"/>
      <c r="I499" s="73"/>
      <c r="J499" s="73"/>
      <c r="K499" s="73"/>
      <c r="L499" s="73"/>
      <c r="M499" s="73"/>
      <c r="N499" s="73"/>
    </row>
    <row r="500" spans="1:14" s="128" customFormat="1">
      <c r="A500" s="99"/>
      <c r="B500" s="94"/>
      <c r="C500" s="94"/>
      <c r="D500" s="94"/>
      <c r="E500" s="94"/>
      <c r="F500" s="94"/>
      <c r="G500" s="73"/>
      <c r="H500" s="73"/>
      <c r="I500" s="73"/>
      <c r="J500" s="73"/>
      <c r="K500" s="73"/>
      <c r="L500" s="73"/>
      <c r="M500" s="73"/>
      <c r="N500" s="73"/>
    </row>
    <row r="501" spans="1:14" s="128" customFormat="1">
      <c r="A501" s="99"/>
      <c r="B501" s="94"/>
      <c r="C501" s="94"/>
      <c r="D501" s="94"/>
      <c r="E501" s="94"/>
      <c r="F501" s="94"/>
      <c r="G501" s="73"/>
      <c r="H501" s="73"/>
      <c r="I501" s="73"/>
      <c r="J501" s="73"/>
      <c r="K501" s="73"/>
      <c r="L501" s="73"/>
      <c r="M501" s="73"/>
      <c r="N501" s="73"/>
    </row>
    <row r="502" spans="1:14" s="128" customFormat="1">
      <c r="A502" s="99"/>
      <c r="B502" s="94"/>
      <c r="C502" s="94"/>
      <c r="D502" s="94"/>
      <c r="E502" s="94"/>
      <c r="F502" s="94"/>
      <c r="G502" s="73"/>
      <c r="H502" s="73"/>
      <c r="I502" s="73"/>
      <c r="J502" s="73"/>
      <c r="K502" s="73"/>
      <c r="L502" s="73"/>
      <c r="M502" s="73"/>
      <c r="N502" s="73"/>
    </row>
    <row r="503" spans="1:14" s="128" customFormat="1">
      <c r="A503" s="99"/>
      <c r="B503" s="94"/>
      <c r="C503" s="94"/>
      <c r="D503" s="94"/>
      <c r="E503" s="94"/>
      <c r="F503" s="94"/>
      <c r="G503" s="73"/>
      <c r="H503" s="73"/>
      <c r="I503" s="73"/>
      <c r="J503" s="73"/>
      <c r="K503" s="73"/>
      <c r="L503" s="73"/>
      <c r="M503" s="73"/>
      <c r="N503" s="73"/>
    </row>
    <row r="504" spans="1:14" s="128" customFormat="1">
      <c r="A504" s="99"/>
      <c r="B504" s="94"/>
      <c r="C504" s="94"/>
      <c r="D504" s="94"/>
      <c r="E504" s="94"/>
      <c r="F504" s="94"/>
      <c r="G504" s="73"/>
      <c r="H504" s="73"/>
      <c r="I504" s="73"/>
      <c r="J504" s="73"/>
      <c r="K504" s="73"/>
      <c r="L504" s="73"/>
      <c r="M504" s="73"/>
      <c r="N504" s="73"/>
    </row>
    <row r="505" spans="1:14" s="128" customFormat="1">
      <c r="A505" s="99"/>
      <c r="B505" s="94"/>
      <c r="C505" s="94"/>
      <c r="D505" s="94"/>
      <c r="E505" s="94"/>
      <c r="F505" s="94"/>
      <c r="G505" s="73"/>
      <c r="H505" s="73"/>
      <c r="I505" s="73"/>
      <c r="J505" s="73"/>
      <c r="K505" s="73"/>
      <c r="L505" s="73"/>
      <c r="M505" s="73"/>
      <c r="N505" s="73"/>
    </row>
    <row r="506" spans="1:14" s="128" customFormat="1">
      <c r="A506" s="99"/>
      <c r="B506" s="94"/>
      <c r="C506" s="94"/>
      <c r="D506" s="94"/>
      <c r="E506" s="94"/>
      <c r="F506" s="94"/>
      <c r="G506" s="73"/>
      <c r="H506" s="73"/>
      <c r="I506" s="73"/>
      <c r="J506" s="73"/>
      <c r="K506" s="73"/>
      <c r="L506" s="73"/>
      <c r="M506" s="73"/>
      <c r="N506" s="73"/>
    </row>
    <row r="507" spans="1:14" s="128" customFormat="1">
      <c r="A507" s="99"/>
      <c r="B507" s="94"/>
      <c r="C507" s="94"/>
      <c r="D507" s="94"/>
      <c r="E507" s="94"/>
      <c r="F507" s="94"/>
      <c r="G507" s="73"/>
      <c r="H507" s="73"/>
      <c r="I507" s="73"/>
      <c r="J507" s="73"/>
      <c r="K507" s="73"/>
      <c r="L507" s="73"/>
      <c r="M507" s="73"/>
      <c r="N507" s="73"/>
    </row>
    <row r="508" spans="1:14" s="128" customFormat="1">
      <c r="A508" s="99"/>
      <c r="B508" s="94"/>
      <c r="C508" s="94"/>
      <c r="D508" s="94"/>
      <c r="E508" s="94"/>
      <c r="F508" s="94"/>
      <c r="G508" s="73"/>
      <c r="H508" s="73"/>
      <c r="I508" s="73"/>
      <c r="J508" s="73"/>
      <c r="K508" s="73"/>
      <c r="L508" s="73"/>
      <c r="M508" s="73"/>
      <c r="N508" s="73"/>
    </row>
    <row r="509" spans="1:14" s="128" customFormat="1">
      <c r="A509" s="99"/>
      <c r="B509" s="94"/>
      <c r="C509" s="94"/>
      <c r="D509" s="94"/>
      <c r="E509" s="94"/>
      <c r="F509" s="94"/>
      <c r="G509" s="73"/>
      <c r="H509" s="73"/>
      <c r="I509" s="73"/>
      <c r="J509" s="73"/>
      <c r="K509" s="73"/>
      <c r="L509" s="73"/>
      <c r="M509" s="73"/>
      <c r="N509" s="73"/>
    </row>
    <row r="510" spans="1:14" s="128" customFormat="1">
      <c r="A510" s="99"/>
      <c r="B510" s="94"/>
      <c r="C510" s="94"/>
      <c r="D510" s="94"/>
      <c r="E510" s="94"/>
      <c r="F510" s="94"/>
      <c r="G510" s="73"/>
      <c r="H510" s="73"/>
      <c r="I510" s="73"/>
      <c r="J510" s="73"/>
      <c r="K510" s="73"/>
      <c r="L510" s="73"/>
      <c r="M510" s="73"/>
      <c r="N510" s="73"/>
    </row>
    <row r="511" spans="1:14" s="128" customFormat="1">
      <c r="A511" s="99"/>
      <c r="B511" s="94"/>
      <c r="C511" s="94"/>
      <c r="D511" s="94"/>
      <c r="E511" s="94"/>
      <c r="F511" s="94"/>
      <c r="G511" s="73"/>
      <c r="H511" s="73"/>
      <c r="I511" s="73"/>
      <c r="J511" s="73"/>
      <c r="K511" s="73"/>
      <c r="L511" s="73"/>
      <c r="M511" s="73"/>
      <c r="N511" s="73"/>
    </row>
    <row r="512" spans="1:14" s="128" customFormat="1">
      <c r="A512" s="99"/>
      <c r="B512" s="94"/>
      <c r="C512" s="94"/>
      <c r="D512" s="94"/>
      <c r="E512" s="94"/>
      <c r="F512" s="94"/>
      <c r="G512" s="73"/>
      <c r="H512" s="73"/>
      <c r="I512" s="73"/>
      <c r="J512" s="73"/>
      <c r="K512" s="73"/>
      <c r="L512" s="73"/>
      <c r="M512" s="73"/>
      <c r="N512" s="73"/>
    </row>
    <row r="513" spans="1:14" s="128" customFormat="1">
      <c r="A513" s="99"/>
      <c r="B513" s="94"/>
      <c r="C513" s="94"/>
      <c r="D513" s="94"/>
      <c r="E513" s="94"/>
      <c r="F513" s="94"/>
      <c r="G513" s="73"/>
      <c r="H513" s="73"/>
      <c r="I513" s="73"/>
      <c r="J513" s="73"/>
      <c r="K513" s="73"/>
      <c r="L513" s="73"/>
      <c r="M513" s="73"/>
      <c r="N513" s="73"/>
    </row>
    <row r="514" spans="1:14" s="128" customFormat="1">
      <c r="A514" s="99"/>
      <c r="B514" s="94"/>
      <c r="C514" s="94"/>
      <c r="D514" s="94"/>
      <c r="E514" s="94"/>
      <c r="F514" s="94"/>
      <c r="G514" s="73"/>
      <c r="H514" s="73"/>
      <c r="I514" s="73"/>
      <c r="J514" s="73"/>
      <c r="K514" s="73"/>
      <c r="L514" s="73"/>
      <c r="M514" s="73"/>
      <c r="N514" s="73"/>
    </row>
    <row r="515" spans="1:14" s="128" customFormat="1">
      <c r="A515" s="99"/>
      <c r="B515" s="94"/>
      <c r="C515" s="94"/>
      <c r="D515" s="94"/>
      <c r="E515" s="94"/>
      <c r="F515" s="94"/>
      <c r="G515" s="73"/>
      <c r="H515" s="73"/>
      <c r="I515" s="73"/>
      <c r="J515" s="73"/>
      <c r="K515" s="73"/>
      <c r="L515" s="73"/>
      <c r="M515" s="73"/>
      <c r="N515" s="73"/>
    </row>
    <row r="516" spans="1:14" s="128" customFormat="1">
      <c r="A516" s="99"/>
      <c r="B516" s="94"/>
      <c r="C516" s="94"/>
      <c r="D516" s="94"/>
      <c r="E516" s="94"/>
      <c r="F516" s="94"/>
      <c r="G516" s="73"/>
      <c r="H516" s="73"/>
      <c r="I516" s="73"/>
      <c r="J516" s="73"/>
      <c r="K516" s="73"/>
      <c r="L516" s="73"/>
      <c r="M516" s="73"/>
      <c r="N516" s="73"/>
    </row>
    <row r="517" spans="1:14" s="128" customFormat="1">
      <c r="A517" s="99"/>
      <c r="B517" s="94"/>
      <c r="C517" s="94"/>
      <c r="D517" s="94"/>
      <c r="E517" s="94"/>
      <c r="F517" s="94"/>
      <c r="G517" s="73"/>
      <c r="H517" s="73"/>
      <c r="I517" s="73"/>
      <c r="J517" s="73"/>
      <c r="K517" s="73"/>
      <c r="L517" s="73"/>
      <c r="M517" s="73"/>
      <c r="N517" s="73"/>
    </row>
    <row r="518" spans="1:14" s="128" customFormat="1">
      <c r="A518" s="99"/>
      <c r="B518" s="94"/>
      <c r="C518" s="94"/>
      <c r="D518" s="94"/>
      <c r="E518" s="94"/>
      <c r="F518" s="94"/>
      <c r="G518" s="73"/>
      <c r="H518" s="73"/>
      <c r="I518" s="73"/>
      <c r="J518" s="73"/>
      <c r="K518" s="73"/>
      <c r="L518" s="73"/>
      <c r="M518" s="73"/>
      <c r="N518" s="73"/>
    </row>
    <row r="519" spans="1:14" s="128" customFormat="1">
      <c r="A519" s="99"/>
      <c r="B519" s="94"/>
      <c r="C519" s="94"/>
      <c r="D519" s="94"/>
      <c r="E519" s="94"/>
      <c r="F519" s="94"/>
      <c r="G519" s="73"/>
      <c r="H519" s="73"/>
      <c r="I519" s="73"/>
      <c r="J519" s="73"/>
      <c r="K519" s="73"/>
      <c r="L519" s="73"/>
      <c r="M519" s="73"/>
      <c r="N519" s="73"/>
    </row>
    <row r="520" spans="1:14" s="128" customFormat="1">
      <c r="A520" s="99"/>
      <c r="B520" s="94"/>
      <c r="C520" s="94"/>
      <c r="D520" s="94"/>
      <c r="E520" s="94"/>
      <c r="F520" s="94"/>
      <c r="G520" s="73"/>
      <c r="H520" s="73"/>
      <c r="I520" s="73"/>
      <c r="J520" s="73"/>
      <c r="K520" s="73"/>
      <c r="L520" s="73"/>
      <c r="M520" s="73"/>
      <c r="N520" s="73"/>
    </row>
    <row r="521" spans="1:14" s="128" customFormat="1">
      <c r="A521" s="99"/>
      <c r="B521" s="94"/>
      <c r="C521" s="94"/>
      <c r="D521" s="94"/>
      <c r="E521" s="94"/>
      <c r="F521" s="94"/>
      <c r="G521" s="73"/>
      <c r="H521" s="73"/>
      <c r="I521" s="73"/>
      <c r="J521" s="73"/>
      <c r="K521" s="73"/>
      <c r="L521" s="73"/>
      <c r="M521" s="73"/>
      <c r="N521" s="73"/>
    </row>
    <row r="522" spans="1:14" s="128" customFormat="1">
      <c r="A522" s="99"/>
      <c r="B522" s="94"/>
      <c r="C522" s="94"/>
      <c r="D522" s="94"/>
      <c r="E522" s="94"/>
      <c r="F522" s="94"/>
      <c r="G522" s="73"/>
      <c r="H522" s="73"/>
      <c r="I522" s="73"/>
      <c r="J522" s="73"/>
      <c r="K522" s="73"/>
      <c r="L522" s="73"/>
      <c r="M522" s="73"/>
      <c r="N522" s="73"/>
    </row>
    <row r="523" spans="1:14" s="128" customFormat="1">
      <c r="A523" s="99"/>
      <c r="B523" s="94"/>
      <c r="C523" s="94"/>
      <c r="D523" s="94"/>
      <c r="E523" s="94"/>
      <c r="F523" s="94"/>
      <c r="G523" s="73"/>
      <c r="H523" s="73"/>
      <c r="I523" s="73"/>
      <c r="J523" s="73"/>
      <c r="K523" s="73"/>
      <c r="L523" s="73"/>
      <c r="M523" s="73"/>
      <c r="N523" s="73"/>
    </row>
    <row r="524" spans="1:14" s="128" customFormat="1">
      <c r="A524" s="99"/>
      <c r="B524" s="94"/>
      <c r="C524" s="94"/>
      <c r="D524" s="94"/>
      <c r="E524" s="94"/>
      <c r="F524" s="94"/>
      <c r="G524" s="73"/>
      <c r="H524" s="73"/>
      <c r="I524" s="73"/>
      <c r="J524" s="73"/>
      <c r="K524" s="73"/>
      <c r="L524" s="73"/>
      <c r="M524" s="73"/>
      <c r="N524" s="73"/>
    </row>
    <row r="525" spans="1:14" s="128" customFormat="1">
      <c r="A525" s="99"/>
      <c r="B525" s="94"/>
      <c r="C525" s="94"/>
      <c r="D525" s="94"/>
      <c r="E525" s="94"/>
      <c r="F525" s="94"/>
      <c r="G525" s="73"/>
      <c r="H525" s="73"/>
      <c r="I525" s="73"/>
      <c r="J525" s="73"/>
      <c r="K525" s="73"/>
      <c r="L525" s="73"/>
      <c r="M525" s="73"/>
      <c r="N525" s="73"/>
    </row>
    <row r="526" spans="1:14" s="128" customFormat="1">
      <c r="A526" s="99"/>
      <c r="B526" s="94"/>
      <c r="C526" s="94"/>
      <c r="D526" s="94"/>
      <c r="E526" s="94"/>
      <c r="F526" s="94"/>
      <c r="G526" s="73"/>
      <c r="H526" s="73"/>
      <c r="I526" s="73"/>
      <c r="J526" s="73"/>
      <c r="K526" s="73"/>
      <c r="L526" s="73"/>
      <c r="M526" s="73"/>
      <c r="N526" s="73"/>
    </row>
    <row r="527" spans="1:14" s="128" customFormat="1">
      <c r="A527" s="99"/>
      <c r="B527" s="94"/>
      <c r="C527" s="94"/>
      <c r="D527" s="94"/>
      <c r="E527" s="94"/>
      <c r="F527" s="94"/>
      <c r="G527" s="73"/>
      <c r="H527" s="73"/>
      <c r="I527" s="73"/>
      <c r="J527" s="73"/>
      <c r="K527" s="73"/>
      <c r="L527" s="73"/>
      <c r="M527" s="73"/>
      <c r="N527" s="73"/>
    </row>
    <row r="528" spans="1:14" s="128" customFormat="1">
      <c r="A528" s="99"/>
      <c r="B528" s="94"/>
      <c r="C528" s="94"/>
      <c r="D528" s="94"/>
      <c r="E528" s="94"/>
      <c r="F528" s="94"/>
      <c r="G528" s="73"/>
      <c r="H528" s="73"/>
      <c r="I528" s="73"/>
      <c r="J528" s="73"/>
      <c r="K528" s="73"/>
      <c r="L528" s="73"/>
      <c r="M528" s="73"/>
      <c r="N528" s="73"/>
    </row>
    <row r="529" spans="1:14" s="128" customFormat="1">
      <c r="A529" s="99"/>
      <c r="B529" s="94"/>
      <c r="C529" s="94"/>
      <c r="D529" s="94"/>
      <c r="E529" s="94"/>
      <c r="F529" s="94"/>
      <c r="G529" s="73"/>
      <c r="H529" s="73"/>
      <c r="I529" s="73"/>
      <c r="J529" s="73"/>
      <c r="K529" s="73"/>
      <c r="L529" s="73"/>
      <c r="M529" s="73"/>
      <c r="N529" s="73"/>
    </row>
    <row r="530" spans="1:14" s="128" customFormat="1">
      <c r="A530" s="99"/>
      <c r="B530" s="94"/>
      <c r="C530" s="94"/>
      <c r="D530" s="94"/>
      <c r="E530" s="94"/>
      <c r="F530" s="94"/>
      <c r="G530" s="73"/>
      <c r="H530" s="73"/>
      <c r="I530" s="73"/>
      <c r="J530" s="73"/>
      <c r="K530" s="73"/>
      <c r="L530" s="73"/>
      <c r="M530" s="73"/>
      <c r="N530" s="73"/>
    </row>
    <row r="531" spans="1:14" s="128" customFormat="1">
      <c r="A531" s="99"/>
      <c r="B531" s="94"/>
      <c r="C531" s="94"/>
      <c r="D531" s="94"/>
      <c r="E531" s="94"/>
      <c r="F531" s="94"/>
      <c r="G531" s="73"/>
      <c r="H531" s="73"/>
      <c r="I531" s="73"/>
      <c r="J531" s="73"/>
      <c r="K531" s="73"/>
      <c r="L531" s="73"/>
      <c r="M531" s="73"/>
      <c r="N531" s="73"/>
    </row>
    <row r="532" spans="1:14" s="128" customFormat="1">
      <c r="A532" s="99"/>
      <c r="B532" s="94"/>
      <c r="C532" s="94"/>
      <c r="D532" s="94"/>
      <c r="E532" s="94"/>
      <c r="F532" s="94"/>
      <c r="G532" s="73"/>
      <c r="H532" s="73"/>
      <c r="I532" s="73"/>
      <c r="J532" s="73"/>
      <c r="K532" s="73"/>
      <c r="L532" s="73"/>
      <c r="M532" s="73"/>
      <c r="N532" s="73"/>
    </row>
    <row r="533" spans="1:14" s="128" customFormat="1">
      <c r="A533" s="99"/>
      <c r="B533" s="94"/>
      <c r="C533" s="94"/>
      <c r="D533" s="94"/>
      <c r="E533" s="94"/>
      <c r="F533" s="94"/>
      <c r="G533" s="73"/>
      <c r="H533" s="73"/>
      <c r="I533" s="73"/>
      <c r="J533" s="73"/>
      <c r="K533" s="73"/>
      <c r="L533" s="73"/>
      <c r="M533" s="73"/>
      <c r="N533" s="73"/>
    </row>
    <row r="534" spans="1:14" s="128" customFormat="1">
      <c r="A534" s="99"/>
      <c r="B534" s="94"/>
      <c r="C534" s="94"/>
      <c r="D534" s="94"/>
      <c r="E534" s="94"/>
      <c r="F534" s="94"/>
      <c r="G534" s="73"/>
      <c r="H534" s="73"/>
      <c r="I534" s="73"/>
      <c r="J534" s="73"/>
      <c r="K534" s="73"/>
      <c r="L534" s="73"/>
      <c r="M534" s="73"/>
      <c r="N534" s="73"/>
    </row>
    <row r="535" spans="1:14" s="128" customFormat="1">
      <c r="A535" s="99"/>
      <c r="B535" s="94"/>
      <c r="C535" s="94"/>
      <c r="D535" s="94"/>
      <c r="E535" s="94"/>
      <c r="F535" s="94"/>
      <c r="G535" s="73"/>
      <c r="H535" s="73"/>
      <c r="I535" s="73"/>
      <c r="J535" s="73"/>
      <c r="K535" s="73"/>
      <c r="L535" s="73"/>
      <c r="M535" s="73"/>
      <c r="N535" s="73"/>
    </row>
    <row r="536" spans="1:14" s="128" customFormat="1">
      <c r="A536" s="99"/>
      <c r="B536" s="94"/>
      <c r="C536" s="94"/>
      <c r="D536" s="94"/>
      <c r="E536" s="94"/>
      <c r="F536" s="94"/>
      <c r="G536" s="73"/>
      <c r="H536" s="73"/>
      <c r="I536" s="73"/>
      <c r="J536" s="73"/>
      <c r="K536" s="73"/>
      <c r="L536" s="73"/>
      <c r="M536" s="73"/>
      <c r="N536" s="73"/>
    </row>
    <row r="537" spans="1:14" s="128" customFormat="1">
      <c r="A537" s="99"/>
      <c r="B537" s="94"/>
      <c r="C537" s="94"/>
      <c r="D537" s="94"/>
      <c r="E537" s="94"/>
      <c r="F537" s="94"/>
      <c r="G537" s="73"/>
      <c r="H537" s="73"/>
      <c r="I537" s="73"/>
      <c r="J537" s="73"/>
      <c r="K537" s="73"/>
      <c r="L537" s="73"/>
      <c r="M537" s="73"/>
      <c r="N537" s="73"/>
    </row>
    <row r="538" spans="1:14" s="128" customFormat="1">
      <c r="A538" s="99"/>
      <c r="B538" s="94"/>
      <c r="C538" s="94"/>
      <c r="D538" s="94"/>
      <c r="E538" s="94"/>
      <c r="F538" s="94"/>
      <c r="G538" s="73"/>
      <c r="H538" s="73"/>
      <c r="I538" s="73"/>
      <c r="J538" s="73"/>
      <c r="K538" s="73"/>
      <c r="L538" s="73"/>
      <c r="M538" s="73"/>
      <c r="N538" s="73"/>
    </row>
    <row r="539" spans="1:14" s="128" customFormat="1">
      <c r="A539" s="99"/>
      <c r="B539" s="94"/>
      <c r="C539" s="94"/>
      <c r="D539" s="94"/>
      <c r="E539" s="94"/>
      <c r="F539" s="94"/>
      <c r="G539" s="73"/>
      <c r="H539" s="73"/>
      <c r="I539" s="73"/>
      <c r="J539" s="73"/>
      <c r="K539" s="73"/>
      <c r="L539" s="73"/>
      <c r="M539" s="73"/>
      <c r="N539" s="73"/>
    </row>
    <row r="540" spans="1:14" s="128" customFormat="1">
      <c r="A540" s="99"/>
      <c r="B540" s="94"/>
      <c r="C540" s="94"/>
      <c r="D540" s="94"/>
      <c r="E540" s="94"/>
      <c r="F540" s="94"/>
      <c r="G540" s="73"/>
      <c r="H540" s="73"/>
      <c r="I540" s="73"/>
      <c r="J540" s="73"/>
      <c r="K540" s="73"/>
      <c r="L540" s="73"/>
      <c r="M540" s="73"/>
      <c r="N540" s="73"/>
    </row>
    <row r="541" spans="1:14" s="128" customFormat="1">
      <c r="A541" s="99"/>
      <c r="B541" s="94"/>
      <c r="C541" s="94"/>
      <c r="D541" s="94"/>
      <c r="E541" s="94"/>
      <c r="F541" s="94"/>
      <c r="G541" s="73"/>
      <c r="H541" s="73"/>
      <c r="I541" s="73"/>
      <c r="J541" s="73"/>
      <c r="K541" s="73"/>
      <c r="L541" s="73"/>
      <c r="M541" s="73"/>
      <c r="N541" s="73"/>
    </row>
    <row r="542" spans="1:14" s="128" customFormat="1">
      <c r="A542" s="99"/>
      <c r="B542" s="94"/>
      <c r="C542" s="94"/>
      <c r="D542" s="94"/>
      <c r="E542" s="94"/>
      <c r="F542" s="94"/>
      <c r="G542" s="73"/>
      <c r="H542" s="73"/>
      <c r="I542" s="73"/>
      <c r="J542" s="73"/>
      <c r="K542" s="73"/>
      <c r="L542" s="73"/>
      <c r="M542" s="73"/>
      <c r="N542" s="73"/>
    </row>
    <row r="543" spans="1:14" s="128" customFormat="1">
      <c r="A543" s="99"/>
      <c r="B543" s="94"/>
      <c r="C543" s="94"/>
      <c r="D543" s="94"/>
      <c r="E543" s="94"/>
      <c r="F543" s="94"/>
      <c r="G543" s="73"/>
      <c r="H543" s="73"/>
      <c r="I543" s="73"/>
      <c r="J543" s="73"/>
      <c r="K543" s="73"/>
      <c r="L543" s="73"/>
      <c r="M543" s="73"/>
      <c r="N543" s="73"/>
    </row>
    <row r="544" spans="1:14" s="128" customFormat="1">
      <c r="A544" s="99"/>
      <c r="B544" s="94"/>
      <c r="C544" s="94"/>
      <c r="D544" s="94"/>
      <c r="E544" s="94"/>
      <c r="F544" s="94"/>
      <c r="G544" s="73"/>
      <c r="H544" s="73"/>
      <c r="I544" s="73"/>
      <c r="J544" s="73"/>
      <c r="K544" s="73"/>
      <c r="L544" s="73"/>
      <c r="M544" s="73"/>
      <c r="N544" s="73"/>
    </row>
    <row r="545" spans="1:14" s="128" customFormat="1">
      <c r="A545" s="99"/>
      <c r="B545" s="94"/>
      <c r="C545" s="94"/>
      <c r="D545" s="94"/>
      <c r="E545" s="94"/>
      <c r="F545" s="94"/>
      <c r="G545" s="73"/>
      <c r="H545" s="73"/>
      <c r="I545" s="73"/>
      <c r="J545" s="73"/>
      <c r="K545" s="73"/>
      <c r="L545" s="73"/>
      <c r="M545" s="73"/>
      <c r="N545" s="73"/>
    </row>
    <row r="546" spans="1:14" s="128" customFormat="1">
      <c r="A546" s="99"/>
      <c r="B546" s="94"/>
      <c r="C546" s="94"/>
      <c r="D546" s="94"/>
      <c r="E546" s="94"/>
      <c r="F546" s="94"/>
      <c r="G546" s="73"/>
      <c r="H546" s="73"/>
      <c r="I546" s="73"/>
      <c r="J546" s="73"/>
      <c r="K546" s="73"/>
      <c r="L546" s="73"/>
      <c r="M546" s="73"/>
      <c r="N546" s="73"/>
    </row>
    <row r="547" spans="1:14" s="128" customFormat="1">
      <c r="A547" s="99"/>
      <c r="B547" s="94"/>
      <c r="C547" s="94"/>
      <c r="D547" s="94"/>
      <c r="E547" s="94"/>
      <c r="F547" s="94"/>
      <c r="G547" s="73"/>
      <c r="H547" s="73"/>
      <c r="I547" s="73"/>
      <c r="J547" s="73"/>
      <c r="K547" s="73"/>
      <c r="L547" s="73"/>
      <c r="M547" s="73"/>
      <c r="N547" s="73"/>
    </row>
    <row r="548" spans="1:14" s="128" customFormat="1">
      <c r="A548" s="99"/>
      <c r="B548" s="94"/>
      <c r="C548" s="94"/>
      <c r="D548" s="94"/>
      <c r="E548" s="94"/>
      <c r="F548" s="94"/>
      <c r="G548" s="73"/>
      <c r="H548" s="73"/>
      <c r="I548" s="73"/>
      <c r="J548" s="73"/>
      <c r="K548" s="73"/>
      <c r="L548" s="73"/>
      <c r="M548" s="73"/>
      <c r="N548" s="73"/>
    </row>
    <row r="549" spans="1:14" s="128" customFormat="1">
      <c r="A549" s="99"/>
      <c r="B549" s="94"/>
      <c r="C549" s="94"/>
      <c r="D549" s="94"/>
      <c r="E549" s="94"/>
      <c r="F549" s="94"/>
      <c r="G549" s="73"/>
      <c r="H549" s="73"/>
      <c r="I549" s="73"/>
      <c r="J549" s="73"/>
      <c r="K549" s="73"/>
      <c r="L549" s="73"/>
      <c r="M549" s="73"/>
      <c r="N549" s="73"/>
    </row>
    <row r="550" spans="1:14" s="128" customFormat="1">
      <c r="A550" s="99"/>
      <c r="B550" s="94"/>
      <c r="C550" s="94"/>
      <c r="D550" s="94"/>
      <c r="E550" s="94"/>
      <c r="F550" s="94"/>
      <c r="G550" s="73"/>
      <c r="H550" s="73"/>
      <c r="I550" s="73"/>
      <c r="J550" s="73"/>
      <c r="K550" s="73"/>
      <c r="L550" s="73"/>
      <c r="M550" s="73"/>
      <c r="N550" s="73"/>
    </row>
    <row r="551" spans="1:14" s="128" customFormat="1">
      <c r="A551" s="99"/>
      <c r="B551" s="94"/>
      <c r="C551" s="94"/>
      <c r="D551" s="94"/>
      <c r="E551" s="94"/>
      <c r="F551" s="94"/>
      <c r="G551" s="73"/>
      <c r="H551" s="73"/>
      <c r="I551" s="73"/>
      <c r="J551" s="73"/>
      <c r="K551" s="73"/>
      <c r="L551" s="73"/>
      <c r="M551" s="73"/>
      <c r="N551" s="73"/>
    </row>
    <row r="552" spans="1:14" s="128" customFormat="1">
      <c r="A552" s="99"/>
      <c r="B552" s="94"/>
      <c r="C552" s="94"/>
      <c r="D552" s="94"/>
      <c r="E552" s="94"/>
      <c r="F552" s="94"/>
      <c r="G552" s="73"/>
      <c r="H552" s="73"/>
      <c r="I552" s="73"/>
      <c r="J552" s="73"/>
      <c r="K552" s="73"/>
      <c r="L552" s="73"/>
      <c r="M552" s="73"/>
      <c r="N552" s="73"/>
    </row>
    <row r="553" spans="1:14" s="128" customFormat="1">
      <c r="A553" s="99"/>
      <c r="B553" s="94"/>
      <c r="C553" s="94"/>
      <c r="D553" s="94"/>
      <c r="E553" s="94"/>
      <c r="F553" s="94"/>
      <c r="G553" s="73"/>
      <c r="H553" s="73"/>
      <c r="I553" s="73"/>
      <c r="J553" s="73"/>
      <c r="K553" s="73"/>
      <c r="L553" s="73"/>
      <c r="M553" s="73"/>
      <c r="N553" s="73"/>
    </row>
    <row r="554" spans="1:14" s="128" customFormat="1">
      <c r="A554" s="99"/>
      <c r="B554" s="94"/>
      <c r="C554" s="94"/>
      <c r="D554" s="94"/>
      <c r="E554" s="94"/>
      <c r="F554" s="94"/>
      <c r="G554" s="73"/>
      <c r="H554" s="73"/>
      <c r="I554" s="73"/>
      <c r="J554" s="73"/>
      <c r="K554" s="73"/>
      <c r="L554" s="73"/>
      <c r="M554" s="73"/>
      <c r="N554" s="73"/>
    </row>
    <row r="555" spans="1:14" s="128" customFormat="1">
      <c r="A555" s="99"/>
      <c r="B555" s="94"/>
      <c r="C555" s="94"/>
      <c r="D555" s="94"/>
      <c r="E555" s="94"/>
      <c r="F555" s="94"/>
      <c r="G555" s="73"/>
      <c r="H555" s="73"/>
      <c r="I555" s="73"/>
      <c r="J555" s="73"/>
      <c r="K555" s="73"/>
      <c r="L555" s="73"/>
      <c r="M555" s="73"/>
      <c r="N555" s="73"/>
    </row>
    <row r="556" spans="1:14" s="128" customFormat="1">
      <c r="A556" s="99"/>
      <c r="B556" s="94"/>
      <c r="C556" s="94"/>
      <c r="D556" s="94"/>
      <c r="E556" s="94"/>
      <c r="F556" s="94"/>
      <c r="G556" s="73"/>
      <c r="H556" s="73"/>
      <c r="I556" s="73"/>
      <c r="J556" s="73"/>
      <c r="K556" s="73"/>
      <c r="L556" s="73"/>
      <c r="M556" s="73"/>
      <c r="N556" s="73"/>
    </row>
    <row r="557" spans="1:14" s="128" customFormat="1">
      <c r="A557" s="99"/>
      <c r="B557" s="94"/>
      <c r="C557" s="94"/>
      <c r="D557" s="94"/>
      <c r="E557" s="94"/>
      <c r="F557" s="94"/>
      <c r="G557" s="73"/>
      <c r="H557" s="73"/>
      <c r="I557" s="73"/>
      <c r="J557" s="73"/>
      <c r="K557" s="73"/>
      <c r="L557" s="73"/>
      <c r="M557" s="73"/>
      <c r="N557" s="73"/>
    </row>
    <row r="558" spans="1:14" s="128" customFormat="1">
      <c r="A558" s="99"/>
      <c r="B558" s="94"/>
      <c r="C558" s="94"/>
      <c r="D558" s="94"/>
      <c r="E558" s="94"/>
      <c r="F558" s="94"/>
      <c r="G558" s="73"/>
      <c r="H558" s="73"/>
      <c r="I558" s="73"/>
      <c r="J558" s="73"/>
      <c r="K558" s="73"/>
      <c r="L558" s="73"/>
      <c r="M558" s="73"/>
      <c r="N558" s="73"/>
    </row>
    <row r="559" spans="1:14" s="128" customFormat="1">
      <c r="A559" s="99"/>
      <c r="B559" s="94"/>
      <c r="C559" s="94"/>
      <c r="D559" s="94"/>
      <c r="E559" s="94"/>
      <c r="F559" s="94"/>
      <c r="G559" s="73"/>
      <c r="H559" s="73"/>
      <c r="I559" s="73"/>
      <c r="J559" s="73"/>
      <c r="K559" s="73"/>
      <c r="L559" s="73"/>
      <c r="M559" s="73"/>
      <c r="N559" s="73"/>
    </row>
    <row r="560" spans="1:14" s="128" customFormat="1">
      <c r="A560" s="99"/>
      <c r="B560" s="94"/>
      <c r="C560" s="94"/>
      <c r="D560" s="94"/>
      <c r="E560" s="94"/>
      <c r="F560" s="94"/>
      <c r="G560" s="73"/>
      <c r="H560" s="73"/>
      <c r="I560" s="73"/>
      <c r="J560" s="73"/>
      <c r="K560" s="73"/>
      <c r="L560" s="73"/>
      <c r="M560" s="73"/>
      <c r="N560" s="73"/>
    </row>
    <row r="561" spans="1:14" s="128" customFormat="1">
      <c r="A561" s="99"/>
      <c r="B561" s="94"/>
      <c r="C561" s="94"/>
      <c r="D561" s="94"/>
      <c r="E561" s="94"/>
      <c r="F561" s="94"/>
      <c r="G561" s="73"/>
      <c r="H561" s="73"/>
      <c r="I561" s="73"/>
      <c r="J561" s="73"/>
      <c r="K561" s="73"/>
      <c r="L561" s="73"/>
      <c r="M561" s="73"/>
      <c r="N561" s="73"/>
    </row>
    <row r="562" spans="1:14" s="128" customFormat="1">
      <c r="A562" s="99"/>
      <c r="B562" s="94"/>
      <c r="C562" s="94"/>
      <c r="D562" s="94"/>
      <c r="E562" s="94"/>
      <c r="F562" s="94"/>
      <c r="G562" s="73"/>
      <c r="H562" s="73"/>
      <c r="I562" s="73"/>
      <c r="J562" s="73"/>
      <c r="K562" s="73"/>
      <c r="L562" s="73"/>
      <c r="M562" s="73"/>
      <c r="N562" s="73"/>
    </row>
    <row r="563" spans="1:14" s="128" customFormat="1">
      <c r="A563" s="99"/>
      <c r="B563" s="94"/>
      <c r="C563" s="94"/>
      <c r="D563" s="94"/>
      <c r="E563" s="94"/>
      <c r="F563" s="94"/>
      <c r="G563" s="73"/>
      <c r="H563" s="73"/>
      <c r="I563" s="73"/>
      <c r="J563" s="73"/>
      <c r="K563" s="73"/>
      <c r="L563" s="73"/>
      <c r="M563" s="73"/>
      <c r="N563" s="73"/>
    </row>
    <row r="564" spans="1:14" s="128" customFormat="1">
      <c r="A564" s="99"/>
      <c r="B564" s="94"/>
      <c r="C564" s="94"/>
      <c r="D564" s="94"/>
      <c r="E564" s="94"/>
      <c r="F564" s="94"/>
      <c r="G564" s="73"/>
      <c r="H564" s="73"/>
      <c r="I564" s="73"/>
      <c r="J564" s="73"/>
      <c r="K564" s="73"/>
      <c r="L564" s="73"/>
      <c r="M564" s="73"/>
      <c r="N564" s="73"/>
    </row>
    <row r="565" spans="1:14" s="128" customFormat="1">
      <c r="A565" s="99"/>
      <c r="B565" s="94"/>
      <c r="C565" s="94"/>
      <c r="D565" s="94"/>
      <c r="E565" s="94"/>
      <c r="F565" s="94"/>
      <c r="G565" s="73"/>
      <c r="H565" s="73"/>
      <c r="I565" s="73"/>
      <c r="J565" s="73"/>
      <c r="K565" s="73"/>
      <c r="L565" s="73"/>
      <c r="M565" s="73"/>
      <c r="N565" s="73"/>
    </row>
    <row r="566" spans="1:14" s="128" customFormat="1">
      <c r="A566" s="99"/>
      <c r="B566" s="94"/>
      <c r="C566" s="94"/>
      <c r="D566" s="94"/>
      <c r="E566" s="94"/>
      <c r="F566" s="94"/>
      <c r="G566" s="73"/>
      <c r="H566" s="73"/>
      <c r="I566" s="73"/>
      <c r="J566" s="73"/>
      <c r="K566" s="73"/>
      <c r="L566" s="73"/>
      <c r="M566" s="73"/>
      <c r="N566" s="73"/>
    </row>
    <row r="567" spans="1:14" s="128" customFormat="1">
      <c r="A567" s="99"/>
      <c r="B567" s="94"/>
      <c r="C567" s="94"/>
      <c r="D567" s="94"/>
      <c r="E567" s="94"/>
      <c r="F567" s="94"/>
      <c r="G567" s="73"/>
      <c r="H567" s="73"/>
      <c r="I567" s="73"/>
      <c r="J567" s="73"/>
      <c r="K567" s="73"/>
      <c r="L567" s="73"/>
      <c r="M567" s="73"/>
      <c r="N567" s="73"/>
    </row>
    <row r="568" spans="1:14" s="128" customFormat="1">
      <c r="A568" s="99"/>
      <c r="B568" s="94"/>
      <c r="C568" s="94"/>
      <c r="D568" s="94"/>
      <c r="E568" s="94"/>
      <c r="F568" s="94"/>
      <c r="G568" s="73"/>
      <c r="H568" s="73"/>
      <c r="I568" s="73"/>
      <c r="J568" s="73"/>
      <c r="K568" s="73"/>
      <c r="L568" s="73"/>
      <c r="M568" s="73"/>
      <c r="N568" s="73"/>
    </row>
    <row r="569" spans="1:14" s="128" customFormat="1">
      <c r="A569" s="99"/>
      <c r="B569" s="94"/>
      <c r="C569" s="94"/>
      <c r="D569" s="94"/>
      <c r="E569" s="94"/>
      <c r="F569" s="94"/>
      <c r="G569" s="73"/>
      <c r="H569" s="73"/>
      <c r="I569" s="73"/>
      <c r="J569" s="73"/>
      <c r="K569" s="73"/>
      <c r="L569" s="73"/>
      <c r="M569" s="73"/>
      <c r="N569" s="73"/>
    </row>
    <row r="570" spans="1:14" s="128" customFormat="1">
      <c r="A570" s="99"/>
      <c r="B570" s="94"/>
      <c r="C570" s="94"/>
      <c r="D570" s="94"/>
      <c r="E570" s="94"/>
      <c r="F570" s="94"/>
      <c r="G570" s="73"/>
      <c r="H570" s="73"/>
      <c r="I570" s="73"/>
      <c r="J570" s="73"/>
      <c r="K570" s="73"/>
      <c r="L570" s="73"/>
      <c r="M570" s="73"/>
      <c r="N570" s="73"/>
    </row>
    <row r="571" spans="1:14" s="128" customFormat="1">
      <c r="A571" s="99"/>
      <c r="B571" s="94"/>
      <c r="C571" s="94"/>
      <c r="D571" s="94"/>
      <c r="E571" s="94"/>
      <c r="F571" s="94"/>
      <c r="G571" s="73"/>
      <c r="H571" s="73"/>
      <c r="I571" s="73"/>
      <c r="J571" s="73"/>
      <c r="K571" s="73"/>
      <c r="L571" s="73"/>
      <c r="M571" s="73"/>
      <c r="N571" s="73"/>
    </row>
    <row r="572" spans="1:14" s="128" customFormat="1">
      <c r="A572" s="99"/>
      <c r="B572" s="94"/>
      <c r="C572" s="94"/>
      <c r="D572" s="94"/>
      <c r="E572" s="94"/>
      <c r="F572" s="94"/>
      <c r="G572" s="73"/>
      <c r="H572" s="73"/>
      <c r="I572" s="73"/>
      <c r="J572" s="73"/>
      <c r="K572" s="73"/>
      <c r="L572" s="73"/>
      <c r="M572" s="73"/>
      <c r="N572" s="73"/>
    </row>
    <row r="573" spans="1:14" s="128" customFormat="1">
      <c r="A573" s="99"/>
      <c r="B573" s="94"/>
      <c r="C573" s="94"/>
      <c r="D573" s="94"/>
      <c r="E573" s="94"/>
      <c r="F573" s="94"/>
      <c r="G573" s="73"/>
      <c r="H573" s="73"/>
      <c r="I573" s="73"/>
      <c r="J573" s="73"/>
      <c r="K573" s="73"/>
      <c r="L573" s="73"/>
      <c r="M573" s="73"/>
      <c r="N573" s="73"/>
    </row>
    <row r="574" spans="1:14" s="128" customFormat="1">
      <c r="A574" s="99"/>
      <c r="B574" s="94"/>
      <c r="C574" s="94"/>
      <c r="D574" s="94"/>
      <c r="E574" s="94"/>
      <c r="F574" s="94"/>
      <c r="G574" s="73"/>
      <c r="H574" s="73"/>
      <c r="I574" s="73"/>
      <c r="J574" s="73"/>
      <c r="K574" s="73"/>
      <c r="L574" s="73"/>
      <c r="M574" s="73"/>
      <c r="N574" s="73"/>
    </row>
    <row r="575" spans="1:14" s="128" customFormat="1">
      <c r="A575" s="99"/>
      <c r="B575" s="94"/>
      <c r="C575" s="94"/>
      <c r="D575" s="94"/>
      <c r="E575" s="94"/>
      <c r="F575" s="94"/>
      <c r="G575" s="73"/>
      <c r="H575" s="73"/>
      <c r="I575" s="73"/>
      <c r="J575" s="73"/>
      <c r="K575" s="73"/>
      <c r="L575" s="73"/>
      <c r="M575" s="73"/>
      <c r="N575" s="73"/>
    </row>
    <row r="576" spans="1:14" s="128" customFormat="1">
      <c r="A576" s="99"/>
      <c r="B576" s="94"/>
      <c r="C576" s="94"/>
      <c r="D576" s="94"/>
      <c r="E576" s="94"/>
      <c r="F576" s="94"/>
      <c r="G576" s="73"/>
      <c r="H576" s="73"/>
      <c r="I576" s="73"/>
      <c r="J576" s="73"/>
      <c r="K576" s="73"/>
      <c r="L576" s="73"/>
      <c r="M576" s="73"/>
      <c r="N576" s="73"/>
    </row>
    <row r="577" spans="1:14" s="128" customFormat="1">
      <c r="A577" s="99"/>
      <c r="B577" s="94"/>
      <c r="C577" s="94"/>
      <c r="D577" s="94"/>
      <c r="E577" s="94"/>
      <c r="F577" s="94"/>
      <c r="G577" s="73"/>
      <c r="H577" s="73"/>
      <c r="I577" s="73"/>
      <c r="J577" s="73"/>
      <c r="K577" s="73"/>
      <c r="L577" s="73"/>
      <c r="M577" s="73"/>
      <c r="N577" s="73"/>
    </row>
    <row r="578" spans="1:14" s="128" customFormat="1">
      <c r="A578" s="99"/>
      <c r="B578" s="94"/>
      <c r="C578" s="94"/>
      <c r="D578" s="94"/>
      <c r="E578" s="94"/>
      <c r="F578" s="94"/>
      <c r="G578" s="73"/>
      <c r="H578" s="73"/>
      <c r="I578" s="73"/>
      <c r="J578" s="73"/>
      <c r="K578" s="73"/>
      <c r="L578" s="73"/>
      <c r="M578" s="73"/>
      <c r="N578" s="73"/>
    </row>
    <row r="579" spans="1:14" s="128" customFormat="1">
      <c r="A579" s="99"/>
      <c r="B579" s="94"/>
      <c r="C579" s="94"/>
      <c r="D579" s="94"/>
      <c r="E579" s="94"/>
      <c r="F579" s="94"/>
      <c r="G579" s="73"/>
      <c r="H579" s="73"/>
      <c r="I579" s="73"/>
      <c r="J579" s="73"/>
      <c r="K579" s="73"/>
      <c r="L579" s="73"/>
      <c r="M579" s="73"/>
      <c r="N579" s="73"/>
    </row>
    <row r="580" spans="1:14" s="128" customFormat="1">
      <c r="A580" s="99"/>
      <c r="B580" s="94"/>
      <c r="C580" s="94"/>
      <c r="D580" s="94"/>
      <c r="E580" s="94"/>
      <c r="F580" s="94"/>
      <c r="G580" s="73"/>
      <c r="H580" s="73"/>
      <c r="I580" s="73"/>
      <c r="J580" s="73"/>
      <c r="K580" s="73"/>
      <c r="L580" s="73"/>
      <c r="M580" s="73"/>
      <c r="N580" s="73"/>
    </row>
    <row r="581" spans="1:14" s="128" customFormat="1">
      <c r="A581" s="99"/>
      <c r="B581" s="94"/>
      <c r="C581" s="94"/>
      <c r="D581" s="94"/>
      <c r="E581" s="94"/>
      <c r="F581" s="94"/>
      <c r="G581" s="73"/>
      <c r="H581" s="73"/>
      <c r="I581" s="73"/>
      <c r="J581" s="73"/>
      <c r="K581" s="73"/>
      <c r="L581" s="73"/>
      <c r="M581" s="73"/>
      <c r="N581" s="73"/>
    </row>
    <row r="582" spans="1:14" s="128" customFormat="1">
      <c r="A582" s="99"/>
      <c r="B582" s="94"/>
      <c r="C582" s="94"/>
      <c r="D582" s="94"/>
      <c r="E582" s="94"/>
      <c r="F582" s="94"/>
      <c r="G582" s="73"/>
      <c r="H582" s="73"/>
      <c r="I582" s="73"/>
      <c r="J582" s="73"/>
      <c r="K582" s="73"/>
      <c r="L582" s="73"/>
      <c r="M582" s="73"/>
      <c r="N582" s="73"/>
    </row>
    <row r="583" spans="1:14" s="128" customFormat="1">
      <c r="A583" s="99"/>
      <c r="B583" s="94"/>
      <c r="C583" s="94"/>
      <c r="D583" s="94"/>
      <c r="E583" s="94"/>
      <c r="F583" s="94"/>
      <c r="G583" s="73"/>
      <c r="H583" s="73"/>
      <c r="I583" s="73"/>
      <c r="J583" s="73"/>
      <c r="K583" s="73"/>
      <c r="L583" s="73"/>
      <c r="M583" s="73"/>
      <c r="N583" s="73"/>
    </row>
    <row r="584" spans="1:14" s="128" customFormat="1">
      <c r="A584" s="99"/>
      <c r="B584" s="94"/>
      <c r="C584" s="94"/>
      <c r="D584" s="94"/>
      <c r="E584" s="94"/>
      <c r="F584" s="94"/>
      <c r="G584" s="73"/>
      <c r="H584" s="73"/>
      <c r="I584" s="73"/>
      <c r="J584" s="73"/>
      <c r="K584" s="73"/>
      <c r="L584" s="73"/>
      <c r="M584" s="73"/>
      <c r="N584" s="73"/>
    </row>
    <row r="585" spans="1:14" s="128" customFormat="1">
      <c r="A585" s="99"/>
      <c r="B585" s="94"/>
      <c r="C585" s="94"/>
      <c r="D585" s="94"/>
      <c r="E585" s="94"/>
      <c r="F585" s="94"/>
      <c r="G585" s="73"/>
      <c r="H585" s="73"/>
      <c r="I585" s="73"/>
      <c r="J585" s="73"/>
      <c r="K585" s="73"/>
      <c r="L585" s="73"/>
      <c r="M585" s="73"/>
      <c r="N585" s="73"/>
    </row>
    <row r="586" spans="1:14" s="128" customFormat="1">
      <c r="A586" s="99"/>
      <c r="B586" s="94"/>
      <c r="C586" s="94"/>
      <c r="D586" s="94"/>
      <c r="E586" s="94"/>
      <c r="F586" s="94"/>
      <c r="G586" s="73"/>
      <c r="H586" s="73"/>
      <c r="I586" s="73"/>
      <c r="J586" s="73"/>
      <c r="K586" s="73"/>
      <c r="L586" s="73"/>
      <c r="M586" s="73"/>
      <c r="N586" s="73"/>
    </row>
    <row r="587" spans="1:14" s="128" customFormat="1">
      <c r="A587" s="99"/>
      <c r="B587" s="94"/>
      <c r="C587" s="94"/>
      <c r="D587" s="94"/>
      <c r="E587" s="94"/>
      <c r="F587" s="94"/>
      <c r="G587" s="73"/>
      <c r="H587" s="73"/>
      <c r="I587" s="73"/>
      <c r="J587" s="73"/>
      <c r="K587" s="73"/>
      <c r="L587" s="73"/>
      <c r="M587" s="73"/>
      <c r="N587" s="73"/>
    </row>
    <row r="588" spans="1:14" s="128" customFormat="1">
      <c r="A588" s="99"/>
      <c r="B588" s="94"/>
      <c r="C588" s="94"/>
      <c r="D588" s="94"/>
      <c r="E588" s="94"/>
      <c r="F588" s="94"/>
      <c r="G588" s="73"/>
      <c r="H588" s="73"/>
      <c r="I588" s="73"/>
      <c r="J588" s="73"/>
      <c r="K588" s="73"/>
      <c r="L588" s="73"/>
      <c r="M588" s="73"/>
      <c r="N588" s="73"/>
    </row>
    <row r="589" spans="1:14" s="128" customFormat="1">
      <c r="A589" s="99"/>
      <c r="B589" s="94"/>
      <c r="C589" s="94"/>
      <c r="D589" s="94"/>
      <c r="E589" s="94"/>
      <c r="F589" s="94"/>
      <c r="G589" s="73"/>
      <c r="H589" s="73"/>
      <c r="I589" s="73"/>
      <c r="J589" s="73"/>
      <c r="K589" s="73"/>
      <c r="L589" s="73"/>
      <c r="M589" s="73"/>
      <c r="N589" s="73"/>
    </row>
    <row r="590" spans="1:14" s="128" customFormat="1">
      <c r="A590" s="99"/>
      <c r="B590" s="94"/>
      <c r="C590" s="94"/>
      <c r="D590" s="94"/>
      <c r="E590" s="94"/>
      <c r="F590" s="94"/>
      <c r="G590" s="73"/>
      <c r="H590" s="73"/>
      <c r="I590" s="73"/>
      <c r="J590" s="73"/>
      <c r="K590" s="73"/>
      <c r="L590" s="73"/>
      <c r="M590" s="73"/>
      <c r="N590" s="73"/>
    </row>
    <row r="591" spans="1:14" s="128" customFormat="1">
      <c r="A591" s="99"/>
      <c r="B591" s="94"/>
      <c r="C591" s="94"/>
      <c r="D591" s="94"/>
      <c r="E591" s="94"/>
      <c r="F591" s="94"/>
      <c r="G591" s="73"/>
      <c r="H591" s="73"/>
      <c r="I591" s="73"/>
      <c r="J591" s="73"/>
      <c r="K591" s="73"/>
      <c r="L591" s="73"/>
      <c r="M591" s="73"/>
      <c r="N591" s="73"/>
    </row>
    <row r="592" spans="1:14" s="128" customFormat="1">
      <c r="A592" s="99"/>
      <c r="B592" s="94"/>
      <c r="C592" s="94"/>
      <c r="D592" s="94"/>
      <c r="E592" s="94"/>
      <c r="F592" s="94"/>
      <c r="G592" s="73"/>
      <c r="H592" s="73"/>
      <c r="I592" s="73"/>
      <c r="J592" s="73"/>
      <c r="K592" s="73"/>
      <c r="L592" s="73"/>
      <c r="M592" s="73"/>
      <c r="N592" s="73"/>
    </row>
    <row r="593" spans="1:14" s="128" customFormat="1">
      <c r="A593" s="99"/>
      <c r="B593" s="94"/>
      <c r="C593" s="94"/>
      <c r="D593" s="94"/>
      <c r="E593" s="94"/>
      <c r="F593" s="94"/>
      <c r="G593" s="73"/>
      <c r="H593" s="73"/>
      <c r="I593" s="73"/>
      <c r="J593" s="73"/>
      <c r="K593" s="73"/>
      <c r="L593" s="73"/>
      <c r="M593" s="73"/>
      <c r="N593" s="73"/>
    </row>
    <row r="594" spans="1:14" s="128" customFormat="1">
      <c r="A594" s="99"/>
      <c r="B594" s="94"/>
      <c r="C594" s="94"/>
      <c r="D594" s="94"/>
      <c r="E594" s="94"/>
      <c r="F594" s="94"/>
      <c r="G594" s="73"/>
      <c r="H594" s="73"/>
      <c r="I594" s="73"/>
      <c r="J594" s="73"/>
      <c r="K594" s="73"/>
      <c r="L594" s="73"/>
      <c r="M594" s="73"/>
      <c r="N594" s="73"/>
    </row>
    <row r="595" spans="1:14" s="128" customFormat="1">
      <c r="A595" s="99"/>
      <c r="B595" s="94"/>
      <c r="C595" s="94"/>
      <c r="D595" s="94"/>
      <c r="E595" s="94"/>
      <c r="F595" s="94"/>
      <c r="G595" s="73"/>
      <c r="H595" s="73"/>
      <c r="I595" s="73"/>
      <c r="J595" s="73"/>
      <c r="K595" s="73"/>
      <c r="L595" s="73"/>
      <c r="M595" s="73"/>
      <c r="N595" s="73"/>
    </row>
    <row r="596" spans="1:14" s="128" customFormat="1">
      <c r="A596" s="99"/>
      <c r="B596" s="94"/>
      <c r="C596" s="94"/>
      <c r="D596" s="94"/>
      <c r="E596" s="94"/>
      <c r="F596" s="94"/>
      <c r="G596" s="73"/>
      <c r="H596" s="73"/>
      <c r="I596" s="73"/>
      <c r="J596" s="73"/>
      <c r="K596" s="73"/>
      <c r="L596" s="73"/>
      <c r="M596" s="73"/>
      <c r="N596" s="73"/>
    </row>
    <row r="597" spans="1:14" s="128" customFormat="1">
      <c r="A597" s="99"/>
      <c r="B597" s="94"/>
      <c r="C597" s="94"/>
      <c r="D597" s="94"/>
      <c r="E597" s="94"/>
      <c r="F597" s="94"/>
      <c r="G597" s="73"/>
      <c r="H597" s="73"/>
      <c r="I597" s="73"/>
      <c r="J597" s="73"/>
      <c r="K597" s="73"/>
      <c r="L597" s="73"/>
      <c r="M597" s="73"/>
      <c r="N597" s="73"/>
    </row>
    <row r="598" spans="1:14" s="128" customFormat="1">
      <c r="A598" s="99"/>
      <c r="B598" s="94"/>
      <c r="C598" s="94"/>
      <c r="D598" s="94"/>
      <c r="E598" s="94"/>
      <c r="F598" s="94"/>
      <c r="G598" s="73"/>
      <c r="H598" s="73"/>
      <c r="I598" s="73"/>
      <c r="J598" s="73"/>
      <c r="K598" s="73"/>
      <c r="L598" s="73"/>
      <c r="M598" s="73"/>
      <c r="N598" s="73"/>
    </row>
    <row r="599" spans="1:14" s="128" customFormat="1">
      <c r="A599" s="99"/>
      <c r="B599" s="94"/>
      <c r="C599" s="94"/>
      <c r="D599" s="94"/>
      <c r="E599" s="94"/>
      <c r="F599" s="94"/>
      <c r="G599" s="73"/>
      <c r="H599" s="73"/>
      <c r="I599" s="73"/>
      <c r="J599" s="73"/>
      <c r="K599" s="73"/>
      <c r="L599" s="73"/>
      <c r="M599" s="73"/>
      <c r="N599" s="73"/>
    </row>
    <row r="600" spans="1:14" s="128" customFormat="1">
      <c r="A600" s="99"/>
      <c r="B600" s="94"/>
      <c r="C600" s="94"/>
      <c r="D600" s="94"/>
      <c r="E600" s="94"/>
      <c r="F600" s="94"/>
      <c r="G600" s="73"/>
      <c r="H600" s="73"/>
      <c r="I600" s="73"/>
      <c r="J600" s="73"/>
      <c r="K600" s="73"/>
      <c r="L600" s="73"/>
      <c r="M600" s="73"/>
      <c r="N600" s="73"/>
    </row>
    <row r="601" spans="1:14" s="128" customFormat="1">
      <c r="A601" s="99"/>
      <c r="B601" s="94"/>
      <c r="C601" s="94"/>
      <c r="D601" s="94"/>
      <c r="E601" s="94"/>
      <c r="F601" s="94"/>
      <c r="G601" s="73"/>
      <c r="H601" s="73"/>
      <c r="I601" s="73"/>
      <c r="J601" s="73"/>
      <c r="K601" s="73"/>
      <c r="L601" s="73"/>
      <c r="M601" s="73"/>
      <c r="N601" s="73"/>
    </row>
    <row r="602" spans="1:14" s="128" customFormat="1">
      <c r="A602" s="99"/>
      <c r="B602" s="94"/>
      <c r="C602" s="94"/>
      <c r="D602" s="94"/>
      <c r="E602" s="94"/>
      <c r="F602" s="94"/>
      <c r="G602" s="73"/>
      <c r="H602" s="73"/>
      <c r="I602" s="73"/>
      <c r="J602" s="73"/>
      <c r="K602" s="73"/>
      <c r="L602" s="73"/>
      <c r="M602" s="73"/>
      <c r="N602" s="73"/>
    </row>
    <row r="603" spans="1:14" s="128" customFormat="1">
      <c r="A603" s="99"/>
      <c r="B603" s="94"/>
      <c r="C603" s="94"/>
      <c r="D603" s="94"/>
      <c r="E603" s="94"/>
      <c r="F603" s="94"/>
      <c r="G603" s="73"/>
      <c r="H603" s="73"/>
      <c r="I603" s="73"/>
      <c r="J603" s="73"/>
      <c r="K603" s="73"/>
      <c r="L603" s="73"/>
      <c r="M603" s="73"/>
      <c r="N603" s="73"/>
    </row>
    <row r="604" spans="1:14" s="128" customFormat="1">
      <c r="A604" s="99"/>
      <c r="B604" s="94"/>
      <c r="C604" s="94"/>
      <c r="D604" s="94"/>
      <c r="E604" s="94"/>
      <c r="F604" s="94"/>
      <c r="G604" s="73"/>
      <c r="H604" s="73"/>
      <c r="I604" s="73"/>
      <c r="J604" s="73"/>
      <c r="K604" s="73"/>
      <c r="L604" s="73"/>
      <c r="M604" s="73"/>
      <c r="N604" s="73"/>
    </row>
    <row r="605" spans="1:14" s="128" customFormat="1">
      <c r="A605" s="99"/>
      <c r="B605" s="94"/>
      <c r="C605" s="94"/>
      <c r="D605" s="94"/>
      <c r="E605" s="94"/>
      <c r="F605" s="94"/>
      <c r="G605" s="73"/>
      <c r="H605" s="73"/>
      <c r="I605" s="73"/>
      <c r="J605" s="73"/>
      <c r="K605" s="73"/>
      <c r="L605" s="73"/>
      <c r="M605" s="73"/>
      <c r="N605" s="73"/>
    </row>
    <row r="606" spans="1:14" s="128" customFormat="1">
      <c r="A606" s="99"/>
      <c r="B606" s="94"/>
      <c r="C606" s="94"/>
      <c r="D606" s="94"/>
      <c r="E606" s="94"/>
      <c r="F606" s="94"/>
      <c r="G606" s="73"/>
      <c r="H606" s="73"/>
      <c r="I606" s="73"/>
      <c r="J606" s="73"/>
      <c r="K606" s="73"/>
      <c r="L606" s="73"/>
      <c r="M606" s="73"/>
      <c r="N606" s="73"/>
    </row>
    <row r="607" spans="1:14" s="128" customFormat="1">
      <c r="A607" s="99"/>
      <c r="B607" s="94"/>
      <c r="C607" s="94"/>
      <c r="D607" s="94"/>
      <c r="E607" s="94"/>
      <c r="F607" s="94"/>
      <c r="G607" s="73"/>
      <c r="H607" s="73"/>
      <c r="I607" s="73"/>
      <c r="J607" s="73"/>
      <c r="K607" s="73"/>
      <c r="L607" s="73"/>
      <c r="M607" s="73"/>
      <c r="N607" s="73"/>
    </row>
    <row r="608" spans="1:14" s="128" customFormat="1">
      <c r="A608" s="99"/>
      <c r="B608" s="94"/>
      <c r="C608" s="94"/>
      <c r="D608" s="94"/>
      <c r="E608" s="94"/>
      <c r="F608" s="94"/>
      <c r="G608" s="73"/>
      <c r="H608" s="73"/>
      <c r="I608" s="73"/>
      <c r="J608" s="73"/>
      <c r="K608" s="73"/>
      <c r="L608" s="73"/>
      <c r="M608" s="73"/>
      <c r="N608" s="73"/>
    </row>
    <row r="609" spans="1:14" s="128" customFormat="1">
      <c r="A609" s="99"/>
      <c r="B609" s="94"/>
      <c r="C609" s="94"/>
      <c r="D609" s="94"/>
      <c r="E609" s="94"/>
      <c r="F609" s="94"/>
      <c r="G609" s="73"/>
      <c r="H609" s="73"/>
      <c r="I609" s="73"/>
      <c r="J609" s="73"/>
      <c r="K609" s="73"/>
      <c r="L609" s="73"/>
      <c r="M609" s="73"/>
      <c r="N609" s="73"/>
    </row>
    <row r="610" spans="1:14" s="128" customFormat="1">
      <c r="A610" s="99"/>
      <c r="B610" s="94"/>
      <c r="C610" s="94"/>
      <c r="D610" s="94"/>
      <c r="E610" s="94"/>
      <c r="F610" s="94"/>
      <c r="G610" s="73"/>
      <c r="H610" s="73"/>
      <c r="I610" s="73"/>
      <c r="J610" s="73"/>
      <c r="K610" s="73"/>
      <c r="L610" s="73"/>
      <c r="M610" s="73"/>
      <c r="N610" s="73"/>
    </row>
    <row r="611" spans="1:14" s="128" customFormat="1">
      <c r="A611" s="99"/>
      <c r="B611" s="94"/>
      <c r="C611" s="94"/>
      <c r="D611" s="94"/>
      <c r="E611" s="94"/>
      <c r="F611" s="94"/>
      <c r="G611" s="73"/>
      <c r="H611" s="73"/>
      <c r="I611" s="73"/>
      <c r="J611" s="73"/>
      <c r="K611" s="73"/>
      <c r="L611" s="73"/>
      <c r="M611" s="73"/>
      <c r="N611" s="73"/>
    </row>
    <row r="612" spans="1:14" s="128" customFormat="1">
      <c r="A612" s="99"/>
      <c r="B612" s="94"/>
      <c r="C612" s="94"/>
      <c r="D612" s="94"/>
      <c r="E612" s="94"/>
      <c r="F612" s="94"/>
      <c r="G612" s="73"/>
      <c r="H612" s="73"/>
      <c r="I612" s="73"/>
      <c r="J612" s="73"/>
      <c r="K612" s="73"/>
      <c r="L612" s="73"/>
      <c r="M612" s="73"/>
      <c r="N612" s="73"/>
    </row>
    <row r="613" spans="1:14" s="128" customFormat="1">
      <c r="A613" s="99"/>
      <c r="B613" s="94"/>
      <c r="C613" s="94"/>
      <c r="D613" s="94"/>
      <c r="E613" s="94"/>
      <c r="F613" s="94"/>
      <c r="G613" s="73"/>
      <c r="H613" s="73"/>
      <c r="I613" s="73"/>
      <c r="J613" s="73"/>
      <c r="K613" s="73"/>
      <c r="L613" s="73"/>
      <c r="M613" s="73"/>
      <c r="N613" s="73"/>
    </row>
    <row r="614" spans="1:14" s="128" customFormat="1">
      <c r="A614" s="99"/>
      <c r="B614" s="94"/>
      <c r="C614" s="94"/>
      <c r="D614" s="94"/>
      <c r="E614" s="94"/>
      <c r="F614" s="94"/>
      <c r="G614" s="73"/>
      <c r="H614" s="73"/>
      <c r="I614" s="73"/>
      <c r="J614" s="73"/>
      <c r="K614" s="73"/>
      <c r="L614" s="73"/>
      <c r="M614" s="73"/>
      <c r="N614" s="73"/>
    </row>
    <row r="615" spans="1:14" s="128" customFormat="1">
      <c r="A615" s="99"/>
      <c r="B615" s="94"/>
      <c r="C615" s="94"/>
      <c r="D615" s="94"/>
      <c r="E615" s="94"/>
      <c r="F615" s="94"/>
      <c r="G615" s="73"/>
      <c r="H615" s="73"/>
      <c r="I615" s="73"/>
      <c r="J615" s="73"/>
      <c r="K615" s="73"/>
      <c r="L615" s="73"/>
      <c r="M615" s="73"/>
      <c r="N615" s="73"/>
    </row>
    <row r="616" spans="1:14" s="128" customFormat="1">
      <c r="A616" s="99"/>
      <c r="B616" s="94"/>
      <c r="C616" s="94"/>
      <c r="D616" s="94"/>
      <c r="E616" s="94"/>
      <c r="F616" s="94"/>
      <c r="G616" s="73"/>
      <c r="H616" s="73"/>
      <c r="I616" s="73"/>
      <c r="J616" s="73"/>
      <c r="K616" s="73"/>
      <c r="L616" s="73"/>
      <c r="M616" s="73"/>
      <c r="N616" s="73"/>
    </row>
    <row r="617" spans="1:14" s="128" customFormat="1">
      <c r="A617" s="99"/>
      <c r="B617" s="94"/>
      <c r="C617" s="94"/>
      <c r="D617" s="94"/>
      <c r="E617" s="94"/>
      <c r="F617" s="94"/>
      <c r="G617" s="73"/>
      <c r="H617" s="73"/>
      <c r="I617" s="73"/>
      <c r="J617" s="73"/>
      <c r="K617" s="73"/>
      <c r="L617" s="73"/>
      <c r="M617" s="73"/>
      <c r="N617" s="73"/>
    </row>
    <row r="618" spans="1:14" s="128" customFormat="1">
      <c r="A618" s="99"/>
      <c r="B618" s="94"/>
      <c r="C618" s="94"/>
      <c r="D618" s="94"/>
      <c r="E618" s="94"/>
      <c r="F618" s="94"/>
      <c r="G618" s="73"/>
      <c r="H618" s="73"/>
      <c r="I618" s="73"/>
      <c r="J618" s="73"/>
      <c r="K618" s="73"/>
      <c r="L618" s="73"/>
      <c r="M618" s="73"/>
      <c r="N618" s="73"/>
    </row>
    <row r="619" spans="1:14" s="128" customFormat="1">
      <c r="A619" s="99"/>
      <c r="B619" s="94"/>
      <c r="C619" s="94"/>
      <c r="D619" s="94"/>
      <c r="E619" s="94"/>
      <c r="F619" s="94"/>
      <c r="G619" s="73"/>
      <c r="H619" s="73"/>
      <c r="I619" s="73"/>
      <c r="J619" s="73"/>
      <c r="K619" s="73"/>
      <c r="L619" s="73"/>
      <c r="M619" s="73"/>
      <c r="N619" s="73"/>
    </row>
    <row r="620" spans="1:14" s="128" customFormat="1">
      <c r="A620" s="99"/>
      <c r="B620" s="94"/>
      <c r="C620" s="94"/>
      <c r="D620" s="94"/>
      <c r="E620" s="94"/>
      <c r="F620" s="94"/>
      <c r="G620" s="73"/>
      <c r="H620" s="73"/>
      <c r="I620" s="73"/>
      <c r="J620" s="73"/>
      <c r="K620" s="73"/>
      <c r="L620" s="73"/>
      <c r="M620" s="73"/>
      <c r="N620" s="73"/>
    </row>
    <row r="621" spans="1:14" s="128" customFormat="1">
      <c r="A621" s="99"/>
      <c r="B621" s="94"/>
      <c r="C621" s="94"/>
      <c r="D621" s="94"/>
      <c r="E621" s="94"/>
      <c r="F621" s="94"/>
      <c r="G621" s="73"/>
      <c r="H621" s="73"/>
      <c r="I621" s="73"/>
      <c r="J621" s="73"/>
      <c r="K621" s="73"/>
      <c r="L621" s="73"/>
      <c r="M621" s="73"/>
      <c r="N621" s="73"/>
    </row>
    <row r="622" spans="1:14" s="128" customFormat="1">
      <c r="A622" s="99"/>
      <c r="B622" s="94"/>
      <c r="C622" s="94"/>
      <c r="D622" s="94"/>
      <c r="E622" s="94"/>
      <c r="F622" s="94"/>
      <c r="G622" s="73"/>
      <c r="H622" s="73"/>
      <c r="I622" s="73"/>
      <c r="J622" s="73"/>
      <c r="K622" s="73"/>
      <c r="L622" s="73"/>
      <c r="M622" s="73"/>
      <c r="N622" s="73"/>
    </row>
    <row r="623" spans="1:14" s="128" customFormat="1">
      <c r="A623" s="99"/>
      <c r="B623" s="94"/>
      <c r="C623" s="94"/>
      <c r="D623" s="94"/>
      <c r="E623" s="94"/>
      <c r="F623" s="94"/>
      <c r="G623" s="73"/>
      <c r="H623" s="73"/>
      <c r="I623" s="73"/>
      <c r="J623" s="73"/>
      <c r="K623" s="73"/>
      <c r="L623" s="73"/>
      <c r="M623" s="73"/>
      <c r="N623" s="73"/>
    </row>
    <row r="624" spans="1:14" s="128" customFormat="1">
      <c r="A624" s="99"/>
      <c r="B624" s="94"/>
      <c r="C624" s="94"/>
      <c r="D624" s="94"/>
      <c r="E624" s="94"/>
      <c r="F624" s="94"/>
      <c r="G624" s="73"/>
      <c r="H624" s="73"/>
      <c r="I624" s="73"/>
      <c r="J624" s="73"/>
      <c r="K624" s="73"/>
      <c r="L624" s="73"/>
      <c r="M624" s="73"/>
      <c r="N624" s="73"/>
    </row>
    <row r="625" spans="1:14" s="128" customFormat="1">
      <c r="A625" s="99"/>
      <c r="B625" s="94"/>
      <c r="C625" s="94"/>
      <c r="D625" s="94"/>
      <c r="E625" s="94"/>
      <c r="F625" s="94"/>
      <c r="G625" s="73"/>
      <c r="H625" s="73"/>
      <c r="I625" s="73"/>
      <c r="J625" s="73"/>
      <c r="K625" s="73"/>
      <c r="L625" s="73"/>
      <c r="M625" s="73"/>
      <c r="N625" s="73"/>
    </row>
    <row r="626" spans="1:14" s="128" customFormat="1">
      <c r="A626" s="99"/>
      <c r="B626" s="94"/>
      <c r="C626" s="94"/>
      <c r="D626" s="94"/>
      <c r="E626" s="94"/>
      <c r="F626" s="94"/>
      <c r="G626" s="73"/>
      <c r="H626" s="73"/>
      <c r="I626" s="73"/>
      <c r="J626" s="73"/>
      <c r="K626" s="73"/>
      <c r="L626" s="73"/>
      <c r="M626" s="73"/>
      <c r="N626" s="73"/>
    </row>
    <row r="627" spans="1:14" s="128" customFormat="1">
      <c r="A627" s="99"/>
      <c r="B627" s="94"/>
      <c r="C627" s="94"/>
      <c r="D627" s="94"/>
      <c r="E627" s="94"/>
      <c r="F627" s="94"/>
      <c r="G627" s="73"/>
      <c r="H627" s="73"/>
      <c r="I627" s="73"/>
      <c r="J627" s="73"/>
      <c r="K627" s="73"/>
      <c r="L627" s="73"/>
      <c r="M627" s="73"/>
      <c r="N627" s="73"/>
    </row>
    <row r="628" spans="1:14" s="128" customFormat="1">
      <c r="A628" s="99"/>
      <c r="B628" s="94"/>
      <c r="C628" s="94"/>
      <c r="D628" s="94"/>
      <c r="E628" s="94"/>
      <c r="F628" s="94"/>
      <c r="G628" s="73"/>
      <c r="H628" s="73"/>
      <c r="I628" s="73"/>
      <c r="J628" s="73"/>
      <c r="K628" s="73"/>
      <c r="L628" s="73"/>
      <c r="M628" s="73"/>
      <c r="N628" s="73"/>
    </row>
    <row r="629" spans="1:14" s="128" customFormat="1">
      <c r="A629" s="99"/>
      <c r="B629" s="94"/>
      <c r="C629" s="94"/>
      <c r="D629" s="94"/>
      <c r="E629" s="94"/>
      <c r="F629" s="94"/>
      <c r="G629" s="73"/>
      <c r="H629" s="73"/>
      <c r="I629" s="73"/>
      <c r="J629" s="73"/>
      <c r="K629" s="73"/>
      <c r="L629" s="73"/>
      <c r="M629" s="73"/>
      <c r="N629" s="73"/>
    </row>
    <row r="630" spans="1:14" s="128" customFormat="1">
      <c r="A630" s="99"/>
      <c r="B630" s="94"/>
      <c r="C630" s="94"/>
      <c r="D630" s="94"/>
      <c r="E630" s="94"/>
      <c r="F630" s="94"/>
      <c r="G630" s="73"/>
      <c r="H630" s="73"/>
      <c r="I630" s="73"/>
      <c r="J630" s="73"/>
      <c r="K630" s="73"/>
      <c r="L630" s="73"/>
      <c r="M630" s="73"/>
      <c r="N630" s="73"/>
    </row>
    <row r="631" spans="1:14" s="128" customFormat="1">
      <c r="A631" s="99"/>
      <c r="B631" s="94"/>
      <c r="C631" s="94"/>
      <c r="D631" s="94"/>
      <c r="E631" s="94"/>
      <c r="F631" s="94"/>
      <c r="G631" s="73"/>
      <c r="H631" s="73"/>
      <c r="I631" s="73"/>
      <c r="J631" s="73"/>
      <c r="K631" s="73"/>
      <c r="L631" s="73"/>
      <c r="M631" s="73"/>
      <c r="N631" s="73"/>
    </row>
    <row r="632" spans="1:14" s="128" customFormat="1">
      <c r="A632" s="99"/>
      <c r="B632" s="94"/>
      <c r="C632" s="94"/>
      <c r="D632" s="94"/>
      <c r="E632" s="94"/>
      <c r="F632" s="94"/>
      <c r="G632" s="73"/>
      <c r="H632" s="73"/>
      <c r="I632" s="73"/>
      <c r="J632" s="73"/>
      <c r="K632" s="73"/>
      <c r="L632" s="73"/>
      <c r="M632" s="73"/>
      <c r="N632" s="73"/>
    </row>
    <row r="633" spans="1:14" s="128" customFormat="1">
      <c r="A633" s="99"/>
      <c r="B633" s="94"/>
      <c r="C633" s="94"/>
      <c r="D633" s="94"/>
      <c r="E633" s="94"/>
      <c r="F633" s="94"/>
      <c r="G633" s="73"/>
      <c r="H633" s="73"/>
      <c r="I633" s="73"/>
      <c r="J633" s="73"/>
      <c r="K633" s="73"/>
      <c r="L633" s="73"/>
      <c r="M633" s="73"/>
      <c r="N633" s="73"/>
    </row>
    <row r="634" spans="1:14" s="128" customFormat="1">
      <c r="A634" s="99"/>
      <c r="B634" s="94"/>
      <c r="C634" s="94"/>
      <c r="D634" s="94"/>
      <c r="E634" s="94"/>
      <c r="F634" s="94"/>
      <c r="G634" s="73"/>
      <c r="H634" s="73"/>
      <c r="I634" s="73"/>
      <c r="J634" s="73"/>
      <c r="K634" s="73"/>
      <c r="L634" s="73"/>
      <c r="M634" s="73"/>
      <c r="N634" s="73"/>
    </row>
    <row r="635" spans="1:14" s="128" customFormat="1">
      <c r="A635" s="99"/>
      <c r="B635" s="94"/>
      <c r="C635" s="94"/>
      <c r="D635" s="94"/>
      <c r="E635" s="94"/>
      <c r="F635" s="94"/>
      <c r="G635" s="73"/>
      <c r="H635" s="73"/>
      <c r="I635" s="73"/>
      <c r="J635" s="73"/>
      <c r="K635" s="73"/>
      <c r="L635" s="73"/>
      <c r="M635" s="73"/>
      <c r="N635" s="73"/>
    </row>
    <row r="636" spans="1:14" s="128" customFormat="1">
      <c r="A636" s="99"/>
      <c r="B636" s="94"/>
      <c r="C636" s="94"/>
      <c r="D636" s="94"/>
      <c r="E636" s="94"/>
      <c r="F636" s="94"/>
      <c r="G636" s="73"/>
      <c r="H636" s="73"/>
      <c r="I636" s="73"/>
      <c r="J636" s="73"/>
      <c r="K636" s="73"/>
      <c r="L636" s="73"/>
      <c r="M636" s="73"/>
      <c r="N636" s="73"/>
    </row>
    <row r="637" spans="1:14" s="128" customFormat="1">
      <c r="A637" s="99"/>
      <c r="B637" s="94"/>
      <c r="C637" s="94"/>
      <c r="D637" s="94"/>
      <c r="E637" s="94"/>
      <c r="F637" s="94"/>
      <c r="G637" s="73"/>
      <c r="H637" s="73"/>
      <c r="I637" s="73"/>
      <c r="J637" s="73"/>
      <c r="K637" s="73"/>
      <c r="L637" s="73"/>
      <c r="M637" s="73"/>
      <c r="N637" s="73"/>
    </row>
    <row r="638" spans="1:14" s="128" customFormat="1">
      <c r="A638" s="99"/>
      <c r="B638" s="94"/>
      <c r="C638" s="94"/>
      <c r="D638" s="94"/>
      <c r="E638" s="94"/>
      <c r="F638" s="94"/>
      <c r="G638" s="73"/>
      <c r="H638" s="73"/>
      <c r="I638" s="73"/>
      <c r="J638" s="73"/>
      <c r="K638" s="73"/>
      <c r="L638" s="73"/>
      <c r="M638" s="73"/>
      <c r="N638" s="73"/>
    </row>
    <row r="639" spans="1:14" s="128" customFormat="1">
      <c r="A639" s="99"/>
      <c r="B639" s="94"/>
      <c r="C639" s="94"/>
      <c r="D639" s="94"/>
      <c r="E639" s="94"/>
      <c r="F639" s="94"/>
      <c r="G639" s="73"/>
      <c r="H639" s="73"/>
      <c r="I639" s="73"/>
      <c r="J639" s="73"/>
      <c r="K639" s="73"/>
      <c r="L639" s="73"/>
      <c r="M639" s="73"/>
      <c r="N639" s="73"/>
    </row>
    <row r="640" spans="1:14" s="128" customFormat="1">
      <c r="A640" s="99"/>
      <c r="B640" s="94"/>
      <c r="C640" s="94"/>
      <c r="D640" s="94"/>
      <c r="E640" s="94"/>
      <c r="F640" s="94"/>
      <c r="G640" s="73"/>
      <c r="H640" s="73"/>
      <c r="I640" s="73"/>
      <c r="J640" s="73"/>
      <c r="K640" s="73"/>
      <c r="L640" s="73"/>
      <c r="M640" s="73"/>
      <c r="N640" s="73"/>
    </row>
    <row r="641" spans="1:14" s="128" customFormat="1">
      <c r="A641" s="99"/>
      <c r="B641" s="94"/>
      <c r="C641" s="94"/>
      <c r="D641" s="94"/>
      <c r="E641" s="94"/>
      <c r="F641" s="94"/>
      <c r="G641" s="73"/>
      <c r="H641" s="73"/>
      <c r="I641" s="73"/>
      <c r="J641" s="73"/>
      <c r="K641" s="73"/>
      <c r="L641" s="73"/>
      <c r="M641" s="73"/>
      <c r="N641" s="73"/>
    </row>
    <row r="642" spans="1:14" s="128" customFormat="1">
      <c r="A642" s="99"/>
      <c r="B642" s="94"/>
      <c r="C642" s="94"/>
      <c r="D642" s="94"/>
      <c r="E642" s="94"/>
      <c r="F642" s="94"/>
      <c r="G642" s="73"/>
      <c r="H642" s="73"/>
      <c r="I642" s="73"/>
      <c r="J642" s="73"/>
      <c r="K642" s="73"/>
      <c r="L642" s="73"/>
      <c r="M642" s="73"/>
      <c r="N642" s="73"/>
    </row>
    <row r="643" spans="1:14" s="128" customFormat="1">
      <c r="A643" s="99"/>
      <c r="B643" s="94"/>
      <c r="C643" s="94"/>
      <c r="D643" s="94"/>
      <c r="E643" s="94"/>
      <c r="F643" s="94"/>
      <c r="G643" s="73"/>
      <c r="H643" s="73"/>
      <c r="I643" s="73"/>
      <c r="J643" s="73"/>
      <c r="K643" s="73"/>
      <c r="L643" s="73"/>
      <c r="M643" s="73"/>
      <c r="N643" s="73"/>
    </row>
    <row r="644" spans="1:14" s="128" customFormat="1">
      <c r="A644" s="99"/>
      <c r="B644" s="94"/>
      <c r="C644" s="94"/>
      <c r="D644" s="94"/>
      <c r="E644" s="94"/>
      <c r="F644" s="94"/>
      <c r="G644" s="73"/>
      <c r="H644" s="73"/>
      <c r="I644" s="73"/>
      <c r="J644" s="73"/>
      <c r="K644" s="73"/>
      <c r="L644" s="73"/>
      <c r="M644" s="73"/>
      <c r="N644" s="73"/>
    </row>
    <row r="645" spans="1:14" s="128" customFormat="1">
      <c r="A645" s="99"/>
      <c r="B645" s="94"/>
      <c r="C645" s="94"/>
      <c r="D645" s="94"/>
      <c r="E645" s="94"/>
      <c r="F645" s="94"/>
      <c r="G645" s="73"/>
      <c r="H645" s="73"/>
      <c r="I645" s="73"/>
      <c r="J645" s="73"/>
      <c r="K645" s="73"/>
      <c r="L645" s="73"/>
      <c r="M645" s="73"/>
      <c r="N645" s="73"/>
    </row>
    <row r="646" spans="1:14" s="128" customFormat="1">
      <c r="A646" s="99"/>
      <c r="B646" s="94"/>
      <c r="C646" s="94"/>
      <c r="D646" s="94"/>
      <c r="E646" s="94"/>
      <c r="F646" s="94"/>
      <c r="G646" s="73"/>
      <c r="H646" s="73"/>
      <c r="I646" s="73"/>
      <c r="J646" s="73"/>
      <c r="K646" s="73"/>
      <c r="L646" s="73"/>
      <c r="M646" s="73"/>
      <c r="N646" s="73"/>
    </row>
    <row r="647" spans="1:14" s="128" customFormat="1">
      <c r="A647" s="99"/>
      <c r="B647" s="94"/>
      <c r="C647" s="94"/>
      <c r="D647" s="94"/>
      <c r="E647" s="94"/>
      <c r="F647" s="94"/>
      <c r="G647" s="73"/>
      <c r="H647" s="73"/>
      <c r="I647" s="73"/>
      <c r="J647" s="73"/>
      <c r="K647" s="73"/>
      <c r="L647" s="73"/>
      <c r="M647" s="73"/>
      <c r="N647" s="73"/>
    </row>
    <row r="648" spans="1:14" s="128" customFormat="1">
      <c r="A648" s="99"/>
      <c r="B648" s="94"/>
      <c r="C648" s="94"/>
      <c r="D648" s="94"/>
      <c r="E648" s="94"/>
      <c r="F648" s="94"/>
      <c r="G648" s="73"/>
      <c r="H648" s="73"/>
      <c r="I648" s="73"/>
      <c r="J648" s="73"/>
      <c r="K648" s="73"/>
      <c r="L648" s="73"/>
      <c r="M648" s="73"/>
      <c r="N648" s="73"/>
    </row>
    <row r="649" spans="1:14" s="128" customFormat="1">
      <c r="A649" s="99"/>
      <c r="B649" s="94"/>
      <c r="C649" s="94"/>
      <c r="D649" s="94"/>
      <c r="E649" s="94"/>
      <c r="F649" s="94"/>
      <c r="G649" s="73"/>
      <c r="H649" s="73"/>
      <c r="I649" s="73"/>
      <c r="J649" s="73"/>
      <c r="K649" s="73"/>
      <c r="L649" s="73"/>
      <c r="M649" s="73"/>
      <c r="N649" s="73"/>
    </row>
    <row r="650" spans="1:14" s="128" customFormat="1">
      <c r="A650" s="99"/>
      <c r="B650" s="94"/>
      <c r="C650" s="94"/>
      <c r="D650" s="94"/>
      <c r="E650" s="94"/>
      <c r="F650" s="94"/>
      <c r="G650" s="73"/>
      <c r="H650" s="73"/>
      <c r="I650" s="73"/>
      <c r="J650" s="73"/>
      <c r="K650" s="73"/>
      <c r="L650" s="73"/>
      <c r="M650" s="73"/>
      <c r="N650" s="73"/>
    </row>
    <row r="651" spans="1:14" s="128" customFormat="1">
      <c r="A651" s="99"/>
      <c r="B651" s="94"/>
      <c r="C651" s="94"/>
      <c r="D651" s="94"/>
      <c r="E651" s="94"/>
      <c r="F651" s="94"/>
      <c r="G651" s="73"/>
      <c r="H651" s="73"/>
      <c r="I651" s="73"/>
      <c r="J651" s="73"/>
      <c r="K651" s="73"/>
      <c r="L651" s="73"/>
      <c r="M651" s="73"/>
      <c r="N651" s="73"/>
    </row>
    <row r="652" spans="1:14" s="128" customFormat="1">
      <c r="A652" s="99"/>
      <c r="B652" s="94"/>
      <c r="C652" s="94"/>
      <c r="D652" s="94"/>
      <c r="E652" s="94"/>
      <c r="F652" s="94"/>
      <c r="G652" s="73"/>
      <c r="H652" s="73"/>
      <c r="I652" s="73"/>
      <c r="J652" s="73"/>
      <c r="K652" s="73"/>
      <c r="L652" s="73"/>
      <c r="M652" s="73"/>
      <c r="N652" s="73"/>
    </row>
    <row r="653" spans="1:14" s="128" customFormat="1">
      <c r="A653" s="99"/>
      <c r="B653" s="94"/>
      <c r="C653" s="94"/>
      <c r="D653" s="94"/>
      <c r="E653" s="94"/>
      <c r="F653" s="94"/>
      <c r="G653" s="73"/>
      <c r="H653" s="73"/>
      <c r="I653" s="73"/>
      <c r="J653" s="73"/>
      <c r="K653" s="73"/>
      <c r="L653" s="73"/>
      <c r="M653" s="73"/>
      <c r="N653" s="73"/>
    </row>
    <row r="654" spans="1:14" s="128" customFormat="1">
      <c r="A654" s="99"/>
      <c r="B654" s="94"/>
      <c r="C654" s="94"/>
      <c r="D654" s="94"/>
      <c r="E654" s="94"/>
      <c r="F654" s="94"/>
      <c r="G654" s="73"/>
      <c r="H654" s="73"/>
      <c r="I654" s="73"/>
      <c r="J654" s="73"/>
      <c r="K654" s="73"/>
      <c r="L654" s="73"/>
      <c r="M654" s="73"/>
      <c r="N654" s="73"/>
    </row>
    <row r="655" spans="1:14" s="128" customFormat="1">
      <c r="A655" s="99"/>
      <c r="B655" s="94"/>
      <c r="C655" s="94"/>
      <c r="D655" s="94"/>
      <c r="E655" s="94"/>
      <c r="F655" s="94"/>
      <c r="G655" s="73"/>
      <c r="H655" s="73"/>
      <c r="I655" s="73"/>
      <c r="J655" s="73"/>
      <c r="K655" s="73"/>
      <c r="L655" s="73"/>
      <c r="M655" s="73"/>
      <c r="N655" s="73"/>
    </row>
    <row r="656" spans="1:14" s="128" customFormat="1">
      <c r="A656" s="99"/>
      <c r="B656" s="94"/>
      <c r="C656" s="94"/>
      <c r="D656" s="94"/>
      <c r="E656" s="94"/>
      <c r="F656" s="94"/>
      <c r="G656" s="73"/>
      <c r="H656" s="73"/>
      <c r="I656" s="73"/>
      <c r="J656" s="73"/>
      <c r="K656" s="73"/>
      <c r="L656" s="73"/>
      <c r="M656" s="73"/>
      <c r="N656" s="73"/>
    </row>
    <row r="657" spans="1:14" s="128" customFormat="1">
      <c r="A657" s="99"/>
      <c r="B657" s="94"/>
      <c r="C657" s="94"/>
      <c r="D657" s="94"/>
      <c r="E657" s="94"/>
      <c r="F657" s="94"/>
      <c r="G657" s="73"/>
      <c r="H657" s="73"/>
      <c r="I657" s="73"/>
      <c r="J657" s="73"/>
      <c r="K657" s="73"/>
      <c r="L657" s="73"/>
      <c r="M657" s="73"/>
      <c r="N657" s="73"/>
    </row>
    <row r="658" spans="1:14" s="128" customFormat="1">
      <c r="A658" s="99"/>
      <c r="B658" s="94"/>
      <c r="C658" s="94"/>
      <c r="D658" s="94"/>
      <c r="E658" s="94"/>
      <c r="F658" s="94"/>
      <c r="G658" s="73"/>
      <c r="H658" s="73"/>
      <c r="I658" s="73"/>
      <c r="J658" s="73"/>
      <c r="K658" s="73"/>
      <c r="L658" s="73"/>
      <c r="M658" s="73"/>
      <c r="N658" s="73"/>
    </row>
    <row r="659" spans="1:14" s="128" customFormat="1">
      <c r="A659" s="99"/>
      <c r="B659" s="94"/>
      <c r="C659" s="94"/>
      <c r="D659" s="94"/>
      <c r="E659" s="94"/>
      <c r="F659" s="94"/>
      <c r="G659" s="73"/>
      <c r="H659" s="73"/>
      <c r="I659" s="73"/>
      <c r="J659" s="73"/>
      <c r="K659" s="73"/>
      <c r="L659" s="73"/>
      <c r="M659" s="73"/>
      <c r="N659" s="73"/>
    </row>
    <row r="660" spans="1:14" s="128" customFormat="1">
      <c r="A660" s="99"/>
      <c r="B660" s="94"/>
      <c r="C660" s="94"/>
      <c r="D660" s="94"/>
      <c r="E660" s="94"/>
      <c r="F660" s="94"/>
      <c r="G660" s="73"/>
      <c r="H660" s="73"/>
      <c r="I660" s="73"/>
      <c r="J660" s="73"/>
      <c r="K660" s="73"/>
      <c r="L660" s="73"/>
      <c r="M660" s="73"/>
      <c r="N660" s="73"/>
    </row>
    <row r="661" spans="1:14" s="128" customFormat="1">
      <c r="A661" s="99"/>
      <c r="B661" s="94"/>
      <c r="C661" s="94"/>
      <c r="D661" s="94"/>
      <c r="E661" s="94"/>
      <c r="F661" s="94"/>
      <c r="G661" s="73"/>
      <c r="H661" s="73"/>
      <c r="I661" s="73"/>
      <c r="J661" s="73"/>
      <c r="K661" s="73"/>
      <c r="L661" s="73"/>
      <c r="M661" s="73"/>
      <c r="N661" s="73"/>
    </row>
    <row r="662" spans="1:14" s="128" customFormat="1">
      <c r="A662" s="99"/>
      <c r="B662" s="94"/>
      <c r="C662" s="94"/>
      <c r="D662" s="94"/>
      <c r="E662" s="94"/>
      <c r="F662" s="94"/>
      <c r="G662" s="73"/>
      <c r="H662" s="73"/>
      <c r="I662" s="73"/>
      <c r="J662" s="73"/>
      <c r="K662" s="73"/>
      <c r="L662" s="73"/>
      <c r="M662" s="73"/>
      <c r="N662" s="73"/>
    </row>
    <row r="663" spans="1:14" s="128" customFormat="1">
      <c r="A663" s="99"/>
      <c r="B663" s="94"/>
      <c r="C663" s="94"/>
      <c r="D663" s="94"/>
      <c r="E663" s="94"/>
      <c r="F663" s="94"/>
      <c r="G663" s="73"/>
      <c r="H663" s="73"/>
      <c r="I663" s="73"/>
      <c r="J663" s="73"/>
      <c r="K663" s="73"/>
      <c r="L663" s="73"/>
      <c r="M663" s="73"/>
      <c r="N663" s="73"/>
    </row>
    <row r="664" spans="1:14" s="128" customFormat="1">
      <c r="A664" s="99"/>
      <c r="B664" s="94"/>
      <c r="C664" s="94"/>
      <c r="D664" s="94"/>
      <c r="E664" s="94"/>
      <c r="F664" s="94"/>
      <c r="G664" s="73"/>
      <c r="H664" s="73"/>
      <c r="I664" s="73"/>
      <c r="J664" s="73"/>
      <c r="K664" s="73"/>
      <c r="L664" s="73"/>
      <c r="M664" s="73"/>
      <c r="N664" s="73"/>
    </row>
    <row r="665" spans="1:14" s="128" customFormat="1">
      <c r="A665" s="99"/>
      <c r="B665" s="94"/>
      <c r="C665" s="94"/>
      <c r="D665" s="94"/>
      <c r="E665" s="94"/>
      <c r="F665" s="94"/>
      <c r="G665" s="73"/>
      <c r="H665" s="73"/>
      <c r="I665" s="73"/>
      <c r="J665" s="73"/>
      <c r="K665" s="73"/>
      <c r="L665" s="73"/>
      <c r="M665" s="73"/>
      <c r="N665" s="73"/>
    </row>
    <row r="666" spans="1:14" s="128" customFormat="1">
      <c r="A666" s="99"/>
      <c r="B666" s="94"/>
      <c r="C666" s="94"/>
      <c r="D666" s="94"/>
      <c r="E666" s="94"/>
      <c r="F666" s="94"/>
      <c r="G666" s="73"/>
      <c r="H666" s="73"/>
      <c r="I666" s="73"/>
      <c r="J666" s="73"/>
      <c r="K666" s="73"/>
      <c r="L666" s="73"/>
      <c r="M666" s="73"/>
      <c r="N666" s="73"/>
    </row>
    <row r="667" spans="1:14" s="128" customFormat="1">
      <c r="A667" s="99"/>
      <c r="B667" s="94"/>
      <c r="C667" s="94"/>
      <c r="D667" s="94"/>
      <c r="E667" s="94"/>
      <c r="F667" s="94"/>
      <c r="G667" s="73"/>
      <c r="H667" s="73"/>
      <c r="I667" s="73"/>
      <c r="J667" s="73"/>
      <c r="K667" s="73"/>
      <c r="L667" s="73"/>
      <c r="M667" s="73"/>
      <c r="N667" s="73"/>
    </row>
    <row r="668" spans="1:14" s="128" customFormat="1">
      <c r="A668" s="99"/>
      <c r="B668" s="94"/>
      <c r="C668" s="94"/>
      <c r="D668" s="94"/>
      <c r="E668" s="94"/>
      <c r="F668" s="94"/>
      <c r="G668" s="73"/>
      <c r="H668" s="73"/>
      <c r="I668" s="73"/>
      <c r="J668" s="73"/>
      <c r="K668" s="73"/>
      <c r="L668" s="73"/>
      <c r="M668" s="73"/>
      <c r="N668" s="73"/>
    </row>
    <row r="669" spans="1:14" s="128" customFormat="1">
      <c r="A669" s="99"/>
      <c r="B669" s="94"/>
      <c r="C669" s="94"/>
      <c r="D669" s="94"/>
      <c r="E669" s="94"/>
      <c r="F669" s="94"/>
      <c r="G669" s="73"/>
      <c r="H669" s="73"/>
      <c r="I669" s="73"/>
      <c r="J669" s="73"/>
      <c r="K669" s="73"/>
      <c r="L669" s="73"/>
      <c r="M669" s="73"/>
      <c r="N669" s="73"/>
    </row>
    <row r="670" spans="1:14" s="128" customFormat="1">
      <c r="A670" s="99"/>
      <c r="B670" s="94"/>
      <c r="C670" s="94"/>
      <c r="D670" s="94"/>
      <c r="E670" s="94"/>
      <c r="F670" s="94"/>
      <c r="G670" s="73"/>
      <c r="H670" s="73"/>
      <c r="I670" s="73"/>
      <c r="J670" s="73"/>
      <c r="K670" s="73"/>
      <c r="L670" s="73"/>
      <c r="M670" s="73"/>
      <c r="N670" s="73"/>
    </row>
    <row r="671" spans="1:14" s="128" customFormat="1">
      <c r="A671" s="99"/>
      <c r="B671" s="94"/>
      <c r="C671" s="94"/>
      <c r="D671" s="94"/>
      <c r="E671" s="94"/>
      <c r="F671" s="94"/>
      <c r="G671" s="73"/>
      <c r="H671" s="73"/>
      <c r="I671" s="73"/>
      <c r="J671" s="73"/>
      <c r="K671" s="73"/>
      <c r="L671" s="73"/>
      <c r="M671" s="73"/>
      <c r="N671" s="73"/>
    </row>
    <row r="672" spans="1:14" s="128" customFormat="1">
      <c r="A672" s="99"/>
      <c r="B672" s="94"/>
      <c r="C672" s="94"/>
      <c r="D672" s="94"/>
      <c r="E672" s="94"/>
      <c r="F672" s="94"/>
      <c r="G672" s="73"/>
      <c r="H672" s="73"/>
      <c r="I672" s="73"/>
      <c r="J672" s="73"/>
      <c r="K672" s="73"/>
      <c r="L672" s="73"/>
      <c r="M672" s="73"/>
      <c r="N672" s="73"/>
    </row>
    <row r="673" spans="1:14" s="128" customFormat="1">
      <c r="A673" s="99"/>
      <c r="B673" s="94"/>
      <c r="C673" s="94"/>
      <c r="D673" s="94"/>
      <c r="E673" s="94"/>
      <c r="F673" s="94"/>
      <c r="G673" s="73"/>
      <c r="H673" s="73"/>
      <c r="I673" s="73"/>
      <c r="J673" s="73"/>
      <c r="K673" s="73"/>
      <c r="L673" s="73"/>
      <c r="M673" s="73"/>
      <c r="N673" s="73"/>
    </row>
    <row r="674" spans="1:14" s="128" customFormat="1">
      <c r="A674" s="99"/>
      <c r="B674" s="94"/>
      <c r="C674" s="94"/>
      <c r="D674" s="94"/>
      <c r="E674" s="94"/>
      <c r="F674" s="94"/>
      <c r="G674" s="73"/>
      <c r="H674" s="73"/>
      <c r="I674" s="73"/>
      <c r="J674" s="73"/>
      <c r="K674" s="73"/>
      <c r="L674" s="73"/>
      <c r="M674" s="73"/>
      <c r="N674" s="73"/>
    </row>
    <row r="675" spans="1:14" s="128" customFormat="1">
      <c r="A675" s="99"/>
      <c r="B675" s="94"/>
      <c r="C675" s="94"/>
      <c r="D675" s="94"/>
      <c r="E675" s="94"/>
      <c r="F675" s="94"/>
      <c r="G675" s="73"/>
      <c r="H675" s="73"/>
      <c r="I675" s="73"/>
      <c r="J675" s="73"/>
      <c r="K675" s="73"/>
      <c r="L675" s="73"/>
      <c r="M675" s="73"/>
      <c r="N675" s="73"/>
    </row>
    <row r="676" spans="1:14" s="128" customFormat="1">
      <c r="A676" s="99"/>
      <c r="B676" s="94"/>
      <c r="C676" s="94"/>
      <c r="D676" s="94"/>
      <c r="E676" s="94"/>
      <c r="F676" s="94"/>
      <c r="G676" s="73"/>
      <c r="H676" s="73"/>
      <c r="I676" s="73"/>
      <c r="J676" s="73"/>
      <c r="K676" s="73"/>
      <c r="L676" s="73"/>
      <c r="M676" s="73"/>
      <c r="N676" s="73"/>
    </row>
    <row r="677" spans="1:14" s="128" customFormat="1">
      <c r="A677" s="99"/>
      <c r="B677" s="94"/>
      <c r="C677" s="94"/>
      <c r="D677" s="94"/>
      <c r="E677" s="94"/>
      <c r="F677" s="94"/>
      <c r="G677" s="73"/>
      <c r="H677" s="73"/>
      <c r="I677" s="73"/>
      <c r="J677" s="73"/>
      <c r="K677" s="73"/>
      <c r="L677" s="73"/>
      <c r="M677" s="73"/>
      <c r="N677" s="73"/>
    </row>
  </sheetData>
  <mergeCells count="12">
    <mergeCell ref="B1:F1"/>
    <mergeCell ref="A3:F3"/>
    <mergeCell ref="A4:F4"/>
    <mergeCell ref="B5:F5"/>
    <mergeCell ref="G6:H6"/>
    <mergeCell ref="I6:I7"/>
    <mergeCell ref="A10:A16"/>
    <mergeCell ref="A6:A7"/>
    <mergeCell ref="B6:B7"/>
    <mergeCell ref="C6:C7"/>
    <mergeCell ref="D6:D7"/>
    <mergeCell ref="E6:F6"/>
  </mergeCells>
  <printOptions horizontalCentered="1"/>
  <pageMargins left="0.11811023622047245" right="0.11811023622047245" top="0.94488188976377963" bottom="0.74803149606299213" header="0.55118110236220474" footer="0.31496062992125984"/>
  <pageSetup scale="72" orientation="landscape" r:id="rId1"/>
  <headerFooter scaleWithDoc="0" alignWithMargins="0"/>
  <rowBreaks count="1" manualBreakCount="1">
    <brk id="85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2FBE-DF1C-498E-A9A9-200E60192787}">
  <sheetPr>
    <tabColor theme="0"/>
  </sheetPr>
  <dimension ref="A1:AV640"/>
  <sheetViews>
    <sheetView zoomScale="70" zoomScaleNormal="70" workbookViewId="0">
      <selection activeCell="K10" sqref="K10"/>
    </sheetView>
  </sheetViews>
  <sheetFormatPr defaultColWidth="9.109375" defaultRowHeight="15"/>
  <cols>
    <col min="1" max="1" width="3.88671875" style="95" customWidth="1"/>
    <col min="2" max="2" width="45.6640625" style="93" customWidth="1"/>
    <col min="3" max="3" width="8.6640625" style="94" customWidth="1"/>
    <col min="4" max="4" width="10.6640625" style="96" bestFit="1" customWidth="1"/>
    <col min="5" max="5" width="11.109375" style="96" bestFit="1" customWidth="1"/>
    <col min="6" max="6" width="13.44140625" style="96" bestFit="1" customWidth="1"/>
    <col min="7" max="7" width="12.5546875" style="391" customWidth="1"/>
    <col min="8" max="8" width="15.77734375" style="391" customWidth="1"/>
    <col min="9" max="9" width="20.88671875" style="391" customWidth="1"/>
    <col min="10" max="16384" width="9.109375" style="73"/>
  </cols>
  <sheetData>
    <row r="1" spans="1:9" customFormat="1" ht="30" customHeight="1">
      <c r="A1" s="67"/>
      <c r="B1" s="457" t="s">
        <v>125</v>
      </c>
      <c r="C1" s="451"/>
      <c r="D1" s="451"/>
      <c r="E1" s="451"/>
      <c r="F1" s="451"/>
      <c r="G1" s="66"/>
      <c r="H1" s="66"/>
      <c r="I1" s="66"/>
    </row>
    <row r="2" spans="1:9" s="1" customFormat="1" ht="16.2">
      <c r="A2" s="445" t="s">
        <v>111</v>
      </c>
      <c r="B2" s="445"/>
      <c r="C2" s="445"/>
      <c r="D2" s="445"/>
      <c r="E2" s="445"/>
      <c r="F2" s="445"/>
      <c r="G2" s="390"/>
      <c r="H2" s="390"/>
      <c r="I2" s="390"/>
    </row>
    <row r="3" spans="1:9" ht="17.399999999999999">
      <c r="A3" s="458" t="s">
        <v>56</v>
      </c>
      <c r="B3" s="458"/>
      <c r="C3" s="458"/>
      <c r="D3" s="458"/>
      <c r="E3" s="458"/>
      <c r="F3" s="458"/>
    </row>
    <row r="4" spans="1:9" ht="19.8">
      <c r="A4" s="76"/>
      <c r="B4" s="455"/>
      <c r="C4" s="455"/>
      <c r="D4" s="455"/>
      <c r="E4" s="455"/>
      <c r="F4" s="455"/>
    </row>
    <row r="5" spans="1:9" customFormat="1" ht="27.75" customHeight="1">
      <c r="A5" s="440" t="s">
        <v>25</v>
      </c>
      <c r="B5" s="437" t="s">
        <v>26</v>
      </c>
      <c r="C5" s="437" t="s">
        <v>27</v>
      </c>
      <c r="D5" s="437" t="s">
        <v>31</v>
      </c>
      <c r="E5" s="441" t="s">
        <v>1</v>
      </c>
      <c r="F5" s="441"/>
      <c r="G5" s="441" t="s">
        <v>2</v>
      </c>
      <c r="H5" s="441"/>
      <c r="I5" s="435" t="s">
        <v>3</v>
      </c>
    </row>
    <row r="6" spans="1:9" customFormat="1" ht="26.4" customHeight="1">
      <c r="A6" s="440"/>
      <c r="B6" s="437"/>
      <c r="C6" s="437"/>
      <c r="D6" s="437"/>
      <c r="E6" s="315" t="s">
        <v>73</v>
      </c>
      <c r="F6" s="314" t="s">
        <v>3</v>
      </c>
      <c r="G6" s="315" t="s">
        <v>73</v>
      </c>
      <c r="H6" s="314" t="s">
        <v>3</v>
      </c>
      <c r="I6" s="435"/>
    </row>
    <row r="7" spans="1:9" ht="16.2">
      <c r="A7" s="310">
        <v>1</v>
      </c>
      <c r="B7" s="311">
        <v>2</v>
      </c>
      <c r="C7" s="310">
        <v>3</v>
      </c>
      <c r="D7" s="311">
        <v>4</v>
      </c>
      <c r="E7" s="310">
        <v>5</v>
      </c>
      <c r="F7" s="311">
        <v>6</v>
      </c>
      <c r="G7" s="310">
        <v>7</v>
      </c>
      <c r="H7" s="311">
        <v>8</v>
      </c>
      <c r="I7" s="310">
        <v>9</v>
      </c>
    </row>
    <row r="8" spans="1:9">
      <c r="A8" s="259"/>
      <c r="B8" s="260" t="s">
        <v>57</v>
      </c>
      <c r="C8" s="261"/>
      <c r="D8" s="262"/>
      <c r="E8" s="262"/>
      <c r="F8" s="263"/>
      <c r="G8" s="392"/>
      <c r="H8" s="393"/>
      <c r="I8" s="393"/>
    </row>
    <row r="9" spans="1:9">
      <c r="A9" s="259"/>
      <c r="B9" s="259" t="s">
        <v>96</v>
      </c>
      <c r="C9" s="261"/>
      <c r="D9" s="262"/>
      <c r="E9" s="262"/>
      <c r="F9" s="263"/>
      <c r="G9" s="392"/>
      <c r="H9" s="393"/>
      <c r="I9" s="393"/>
    </row>
    <row r="10" spans="1:9" ht="162">
      <c r="A10" s="259">
        <v>1</v>
      </c>
      <c r="B10" s="104" t="s">
        <v>306</v>
      </c>
      <c r="C10" s="101" t="s">
        <v>78</v>
      </c>
      <c r="D10" s="231">
        <v>1</v>
      </c>
      <c r="E10" s="262"/>
      <c r="F10" s="217"/>
      <c r="G10" s="218"/>
      <c r="H10" s="317"/>
      <c r="I10" s="419"/>
    </row>
    <row r="11" spans="1:9" ht="16.8">
      <c r="A11" s="259">
        <v>2</v>
      </c>
      <c r="B11" s="382" t="s">
        <v>307</v>
      </c>
      <c r="C11" s="101" t="s">
        <v>79</v>
      </c>
      <c r="D11" s="383">
        <v>90</v>
      </c>
      <c r="E11" s="262"/>
      <c r="F11" s="217"/>
      <c r="G11" s="218"/>
      <c r="H11" s="317"/>
      <c r="I11" s="419"/>
    </row>
    <row r="12" spans="1:9" ht="16.8">
      <c r="A12" s="259">
        <v>3</v>
      </c>
      <c r="B12" s="382" t="s">
        <v>308</v>
      </c>
      <c r="C12" s="101" t="s">
        <v>79</v>
      </c>
      <c r="D12" s="383">
        <v>120</v>
      </c>
      <c r="E12" s="262"/>
      <c r="F12" s="217"/>
      <c r="G12" s="218"/>
      <c r="H12" s="317"/>
      <c r="I12" s="419"/>
    </row>
    <row r="13" spans="1:9" ht="16.8">
      <c r="A13" s="259">
        <v>4</v>
      </c>
      <c r="B13" s="382" t="s">
        <v>296</v>
      </c>
      <c r="C13" s="101" t="s">
        <v>79</v>
      </c>
      <c r="D13" s="383">
        <v>36</v>
      </c>
      <c r="E13" s="262"/>
      <c r="F13" s="217"/>
      <c r="G13" s="218"/>
      <c r="H13" s="317"/>
      <c r="I13" s="419"/>
    </row>
    <row r="14" spans="1:9" ht="16.8">
      <c r="A14" s="259">
        <v>5</v>
      </c>
      <c r="B14" s="382" t="s">
        <v>309</v>
      </c>
      <c r="C14" s="101" t="s">
        <v>79</v>
      </c>
      <c r="D14" s="383">
        <v>17</v>
      </c>
      <c r="E14" s="262"/>
      <c r="F14" s="217"/>
      <c r="G14" s="218"/>
      <c r="H14" s="317"/>
      <c r="I14" s="419"/>
    </row>
    <row r="15" spans="1:9" ht="16.8">
      <c r="A15" s="259">
        <v>6</v>
      </c>
      <c r="B15" s="382" t="s">
        <v>310</v>
      </c>
      <c r="C15" s="101" t="s">
        <v>79</v>
      </c>
      <c r="D15" s="383">
        <v>8</v>
      </c>
      <c r="E15" s="262"/>
      <c r="F15" s="217"/>
      <c r="G15" s="218"/>
      <c r="H15" s="317"/>
      <c r="I15" s="419"/>
    </row>
    <row r="16" spans="1:9" ht="16.8">
      <c r="A16" s="259">
        <v>7</v>
      </c>
      <c r="B16" s="382" t="s">
        <v>311</v>
      </c>
      <c r="C16" s="101" t="s">
        <v>79</v>
      </c>
      <c r="D16" s="383">
        <v>8</v>
      </c>
      <c r="E16" s="262"/>
      <c r="F16" s="217"/>
      <c r="G16" s="218"/>
      <c r="H16" s="317"/>
      <c r="I16" s="419"/>
    </row>
    <row r="17" spans="1:9" ht="16.8">
      <c r="A17" s="259">
        <v>8</v>
      </c>
      <c r="B17" s="382" t="s">
        <v>297</v>
      </c>
      <c r="C17" s="101" t="s">
        <v>79</v>
      </c>
      <c r="D17" s="383">
        <v>36</v>
      </c>
      <c r="E17" s="262"/>
      <c r="F17" s="217"/>
      <c r="G17" s="218"/>
      <c r="H17" s="317"/>
      <c r="I17" s="419"/>
    </row>
    <row r="18" spans="1:9" ht="16.8">
      <c r="A18" s="259">
        <v>9</v>
      </c>
      <c r="B18" s="382" t="s">
        <v>312</v>
      </c>
      <c r="C18" s="101" t="s">
        <v>78</v>
      </c>
      <c r="D18" s="376">
        <v>7</v>
      </c>
      <c r="E18" s="262"/>
      <c r="F18" s="217"/>
      <c r="G18" s="218"/>
      <c r="H18" s="317"/>
      <c r="I18" s="419"/>
    </row>
    <row r="19" spans="1:9" ht="16.8">
      <c r="A19" s="259">
        <v>10</v>
      </c>
      <c r="B19" s="382" t="s">
        <v>313</v>
      </c>
      <c r="C19" s="101" t="s">
        <v>78</v>
      </c>
      <c r="D19" s="376">
        <v>2</v>
      </c>
      <c r="E19" s="262"/>
      <c r="F19" s="217"/>
      <c r="G19" s="218"/>
      <c r="H19" s="317"/>
      <c r="I19" s="419"/>
    </row>
    <row r="20" spans="1:9" ht="16.8">
      <c r="A20" s="259">
        <v>11</v>
      </c>
      <c r="B20" s="382" t="s">
        <v>314</v>
      </c>
      <c r="C20" s="101" t="s">
        <v>78</v>
      </c>
      <c r="D20" s="376">
        <v>11</v>
      </c>
      <c r="E20" s="262"/>
      <c r="F20" s="217"/>
      <c r="G20" s="218"/>
      <c r="H20" s="317"/>
      <c r="I20" s="419"/>
    </row>
    <row r="21" spans="1:9" ht="16.8">
      <c r="A21" s="259">
        <v>12</v>
      </c>
      <c r="B21" s="382" t="s">
        <v>298</v>
      </c>
      <c r="C21" s="101" t="s">
        <v>78</v>
      </c>
      <c r="D21" s="376">
        <v>6</v>
      </c>
      <c r="E21" s="262"/>
      <c r="F21" s="217"/>
      <c r="G21" s="218"/>
      <c r="H21" s="317"/>
      <c r="I21" s="419"/>
    </row>
    <row r="22" spans="1:9" ht="16.8">
      <c r="A22" s="259">
        <v>13</v>
      </c>
      <c r="B22" s="382" t="s">
        <v>80</v>
      </c>
      <c r="C22" s="101" t="s">
        <v>81</v>
      </c>
      <c r="D22" s="384">
        <v>11</v>
      </c>
      <c r="E22" s="262"/>
      <c r="F22" s="217"/>
      <c r="G22" s="218"/>
      <c r="H22" s="317"/>
      <c r="I22" s="419"/>
    </row>
    <row r="23" spans="1:9" ht="16.2">
      <c r="A23" s="259">
        <v>14</v>
      </c>
      <c r="B23" s="102" t="s">
        <v>82</v>
      </c>
      <c r="C23" s="101" t="s">
        <v>79</v>
      </c>
      <c r="D23" s="231">
        <f>(D11+D12+D13+D14+D17)/1.5</f>
        <v>199.33333333333334</v>
      </c>
      <c r="E23" s="262"/>
      <c r="F23" s="217"/>
      <c r="G23" s="218"/>
      <c r="H23" s="317"/>
      <c r="I23" s="419"/>
    </row>
    <row r="24" spans="1:9" ht="32.4">
      <c r="A24" s="259">
        <v>15</v>
      </c>
      <c r="B24" s="102" t="s">
        <v>315</v>
      </c>
      <c r="C24" s="101" t="s">
        <v>79</v>
      </c>
      <c r="D24" s="385">
        <f t="shared" ref="D24:D30" si="0">D11</f>
        <v>90</v>
      </c>
      <c r="E24" s="262"/>
      <c r="F24" s="217"/>
      <c r="G24" s="218"/>
      <c r="H24" s="317"/>
      <c r="I24" s="419"/>
    </row>
    <row r="25" spans="1:9" ht="32.4">
      <c r="A25" s="259">
        <v>16</v>
      </c>
      <c r="B25" s="102" t="s">
        <v>316</v>
      </c>
      <c r="C25" s="101" t="s">
        <v>79</v>
      </c>
      <c r="D25" s="385">
        <f t="shared" si="0"/>
        <v>120</v>
      </c>
      <c r="E25" s="262"/>
      <c r="F25" s="217"/>
      <c r="G25" s="218"/>
      <c r="H25" s="317"/>
      <c r="I25" s="419"/>
    </row>
    <row r="26" spans="1:9" ht="32.4">
      <c r="A26" s="259">
        <v>17</v>
      </c>
      <c r="B26" s="102" t="s">
        <v>300</v>
      </c>
      <c r="C26" s="101" t="s">
        <v>79</v>
      </c>
      <c r="D26" s="385">
        <f t="shared" si="0"/>
        <v>36</v>
      </c>
      <c r="E26" s="262"/>
      <c r="F26" s="217"/>
      <c r="G26" s="218"/>
      <c r="H26" s="317"/>
      <c r="I26" s="419"/>
    </row>
    <row r="27" spans="1:9" ht="32.4">
      <c r="A27" s="259">
        <v>18</v>
      </c>
      <c r="B27" s="102" t="s">
        <v>317</v>
      </c>
      <c r="C27" s="101" t="s">
        <v>79</v>
      </c>
      <c r="D27" s="385">
        <f t="shared" si="0"/>
        <v>17</v>
      </c>
      <c r="E27" s="262"/>
      <c r="F27" s="217"/>
      <c r="G27" s="218"/>
      <c r="H27" s="317"/>
      <c r="I27" s="419"/>
    </row>
    <row r="28" spans="1:9" ht="32.4">
      <c r="A28" s="259">
        <v>19</v>
      </c>
      <c r="B28" s="102" t="s">
        <v>318</v>
      </c>
      <c r="C28" s="101" t="s">
        <v>79</v>
      </c>
      <c r="D28" s="385">
        <f t="shared" si="0"/>
        <v>8</v>
      </c>
      <c r="E28" s="262"/>
      <c r="F28" s="217"/>
      <c r="G28" s="218"/>
      <c r="H28" s="317"/>
      <c r="I28" s="419"/>
    </row>
    <row r="29" spans="1:9" ht="32.4">
      <c r="A29" s="259">
        <v>20</v>
      </c>
      <c r="B29" s="102" t="s">
        <v>319</v>
      </c>
      <c r="C29" s="101" t="s">
        <v>79</v>
      </c>
      <c r="D29" s="385">
        <f t="shared" si="0"/>
        <v>8</v>
      </c>
      <c r="E29" s="262"/>
      <c r="F29" s="217"/>
      <c r="G29" s="218"/>
      <c r="H29" s="317"/>
      <c r="I29" s="419"/>
    </row>
    <row r="30" spans="1:9" ht="32.4">
      <c r="A30" s="259">
        <v>21</v>
      </c>
      <c r="B30" s="102" t="s">
        <v>301</v>
      </c>
      <c r="C30" s="101" t="s">
        <v>79</v>
      </c>
      <c r="D30" s="385">
        <f t="shared" si="0"/>
        <v>36</v>
      </c>
      <c r="E30" s="262"/>
      <c r="F30" s="217"/>
      <c r="G30" s="218"/>
      <c r="H30" s="317"/>
      <c r="I30" s="419"/>
    </row>
    <row r="31" spans="1:9" ht="16.2">
      <c r="A31" s="259"/>
      <c r="B31" s="378" t="s">
        <v>320</v>
      </c>
      <c r="C31" s="101"/>
      <c r="D31" s="231"/>
      <c r="E31" s="262"/>
      <c r="F31" s="217"/>
      <c r="G31" s="218"/>
      <c r="H31" s="317"/>
      <c r="I31" s="419"/>
    </row>
    <row r="32" spans="1:9" ht="178.2">
      <c r="A32" s="259">
        <v>22</v>
      </c>
      <c r="B32" s="104" t="s">
        <v>321</v>
      </c>
      <c r="C32" s="68" t="s">
        <v>78</v>
      </c>
      <c r="D32" s="389">
        <v>1</v>
      </c>
      <c r="E32" s="262"/>
      <c r="F32" s="217"/>
      <c r="G32" s="218"/>
      <c r="H32" s="317"/>
      <c r="I32" s="419"/>
    </row>
    <row r="33" spans="1:9" ht="178.2">
      <c r="A33" s="259">
        <v>23</v>
      </c>
      <c r="B33" s="104" t="s">
        <v>322</v>
      </c>
      <c r="C33" s="68" t="s">
        <v>78</v>
      </c>
      <c r="D33" s="389">
        <v>1</v>
      </c>
      <c r="E33" s="262"/>
      <c r="F33" s="217"/>
      <c r="G33" s="218"/>
      <c r="H33" s="317"/>
      <c r="I33" s="419"/>
    </row>
    <row r="34" spans="1:9" ht="178.2">
      <c r="A34" s="259">
        <v>24</v>
      </c>
      <c r="B34" s="104" t="s">
        <v>323</v>
      </c>
      <c r="C34" s="68" t="s">
        <v>78</v>
      </c>
      <c r="D34" s="389">
        <v>1</v>
      </c>
      <c r="E34" s="262"/>
      <c r="F34" s="217"/>
      <c r="G34" s="218"/>
      <c r="H34" s="317"/>
      <c r="I34" s="419"/>
    </row>
    <row r="35" spans="1:9" ht="178.2">
      <c r="A35" s="259">
        <v>25</v>
      </c>
      <c r="B35" s="104" t="s">
        <v>324</v>
      </c>
      <c r="C35" s="68" t="s">
        <v>78</v>
      </c>
      <c r="D35" s="389">
        <v>8</v>
      </c>
      <c r="E35" s="262"/>
      <c r="F35" s="217"/>
      <c r="G35" s="218"/>
      <c r="H35" s="317"/>
      <c r="I35" s="419"/>
    </row>
    <row r="36" spans="1:9" ht="178.2">
      <c r="A36" s="259">
        <v>26</v>
      </c>
      <c r="B36" s="104" t="s">
        <v>325</v>
      </c>
      <c r="C36" s="68" t="s">
        <v>78</v>
      </c>
      <c r="D36" s="389">
        <v>4</v>
      </c>
      <c r="E36" s="262"/>
      <c r="F36" s="217"/>
      <c r="G36" s="218"/>
      <c r="H36" s="317"/>
      <c r="I36" s="419"/>
    </row>
    <row r="37" spans="1:9" ht="178.2">
      <c r="A37" s="259">
        <v>27</v>
      </c>
      <c r="B37" s="104" t="s">
        <v>326</v>
      </c>
      <c r="C37" s="68" t="s">
        <v>78</v>
      </c>
      <c r="D37" s="389">
        <v>2</v>
      </c>
      <c r="E37" s="262"/>
      <c r="F37" s="217"/>
      <c r="G37" s="218"/>
      <c r="H37" s="317"/>
      <c r="I37" s="419"/>
    </row>
    <row r="38" spans="1:9" ht="178.2">
      <c r="A38" s="259">
        <v>28</v>
      </c>
      <c r="B38" s="104" t="s">
        <v>327</v>
      </c>
      <c r="C38" s="68" t="s">
        <v>78</v>
      </c>
      <c r="D38" s="389">
        <v>1</v>
      </c>
      <c r="E38" s="262"/>
      <c r="F38" s="217"/>
      <c r="G38" s="218"/>
      <c r="H38" s="317"/>
      <c r="I38" s="419"/>
    </row>
    <row r="39" spans="1:9" ht="16.2">
      <c r="A39" s="259">
        <v>29</v>
      </c>
      <c r="B39" s="103" t="s">
        <v>328</v>
      </c>
      <c r="C39" s="101" t="s">
        <v>78</v>
      </c>
      <c r="D39" s="231">
        <v>18</v>
      </c>
      <c r="E39" s="262"/>
      <c r="F39" s="217"/>
      <c r="G39" s="218"/>
      <c r="H39" s="317"/>
      <c r="I39" s="419"/>
    </row>
    <row r="40" spans="1:9" ht="62.4">
      <c r="A40" s="259">
        <v>30</v>
      </c>
      <c r="B40" s="103" t="s">
        <v>329</v>
      </c>
      <c r="C40" s="101" t="s">
        <v>78</v>
      </c>
      <c r="D40" s="231">
        <v>18</v>
      </c>
      <c r="E40" s="262"/>
      <c r="F40" s="217"/>
      <c r="G40" s="218"/>
      <c r="H40" s="317"/>
      <c r="I40" s="419"/>
    </row>
    <row r="41" spans="1:9" ht="48.6">
      <c r="A41" s="259">
        <v>31</v>
      </c>
      <c r="B41" s="103" t="s">
        <v>330</v>
      </c>
      <c r="C41" s="101" t="s">
        <v>78</v>
      </c>
      <c r="D41" s="231">
        <v>18</v>
      </c>
      <c r="E41" s="262"/>
      <c r="F41" s="217"/>
      <c r="G41" s="218"/>
      <c r="H41" s="317"/>
      <c r="I41" s="419"/>
    </row>
    <row r="42" spans="1:9" ht="30">
      <c r="A42" s="259">
        <v>32</v>
      </c>
      <c r="B42" s="104" t="s">
        <v>331</v>
      </c>
      <c r="C42" s="101" t="s">
        <v>332</v>
      </c>
      <c r="D42" s="231">
        <v>54</v>
      </c>
      <c r="E42" s="262"/>
      <c r="F42" s="217"/>
      <c r="G42" s="218"/>
      <c r="H42" s="317"/>
      <c r="I42" s="419"/>
    </row>
    <row r="43" spans="1:9" ht="16.2">
      <c r="A43" s="259">
        <v>33</v>
      </c>
      <c r="B43" s="378" t="s">
        <v>97</v>
      </c>
      <c r="C43" s="101"/>
      <c r="D43" s="231"/>
      <c r="E43" s="262"/>
      <c r="F43" s="217"/>
      <c r="G43" s="218"/>
      <c r="H43" s="317"/>
      <c r="I43" s="419"/>
    </row>
    <row r="44" spans="1:9" ht="162">
      <c r="A44" s="259">
        <v>34</v>
      </c>
      <c r="B44" s="104" t="s">
        <v>333</v>
      </c>
      <c r="C44" s="101" t="s">
        <v>78</v>
      </c>
      <c r="D44" s="231">
        <v>1</v>
      </c>
      <c r="E44" s="262"/>
      <c r="F44" s="217"/>
      <c r="G44" s="218"/>
      <c r="H44" s="317"/>
      <c r="I44" s="419"/>
    </row>
    <row r="45" spans="1:9" ht="16.8">
      <c r="A45" s="259">
        <v>35</v>
      </c>
      <c r="B45" s="382" t="s">
        <v>307</v>
      </c>
      <c r="C45" s="101" t="s">
        <v>79</v>
      </c>
      <c r="D45" s="383">
        <v>90</v>
      </c>
      <c r="E45" s="262"/>
      <c r="F45" s="217"/>
      <c r="G45" s="218"/>
      <c r="H45" s="317"/>
      <c r="I45" s="419"/>
    </row>
    <row r="46" spans="1:9" ht="16.8">
      <c r="A46" s="259">
        <v>36</v>
      </c>
      <c r="B46" s="382" t="s">
        <v>308</v>
      </c>
      <c r="C46" s="101" t="s">
        <v>79</v>
      </c>
      <c r="D46" s="383">
        <v>161</v>
      </c>
      <c r="E46" s="262"/>
      <c r="F46" s="217"/>
      <c r="G46" s="218"/>
      <c r="H46" s="317"/>
      <c r="I46" s="419"/>
    </row>
    <row r="47" spans="1:9" ht="16.8">
      <c r="A47" s="259">
        <v>37</v>
      </c>
      <c r="B47" s="382" t="s">
        <v>309</v>
      </c>
      <c r="C47" s="101" t="s">
        <v>79</v>
      </c>
      <c r="D47" s="383">
        <v>20</v>
      </c>
      <c r="E47" s="262"/>
      <c r="F47" s="217"/>
      <c r="G47" s="218"/>
      <c r="H47" s="317"/>
      <c r="I47" s="419"/>
    </row>
    <row r="48" spans="1:9" ht="16.8">
      <c r="A48" s="259">
        <v>38</v>
      </c>
      <c r="B48" s="382" t="s">
        <v>310</v>
      </c>
      <c r="C48" s="101" t="s">
        <v>79</v>
      </c>
      <c r="D48" s="383">
        <v>8</v>
      </c>
      <c r="E48" s="262"/>
      <c r="F48" s="217"/>
      <c r="G48" s="218"/>
      <c r="H48" s="317"/>
      <c r="I48" s="419"/>
    </row>
    <row r="49" spans="1:9" ht="16.8">
      <c r="A49" s="259">
        <v>39</v>
      </c>
      <c r="B49" s="382" t="s">
        <v>311</v>
      </c>
      <c r="C49" s="101" t="s">
        <v>79</v>
      </c>
      <c r="D49" s="383">
        <v>12</v>
      </c>
      <c r="E49" s="262"/>
      <c r="F49" s="217"/>
      <c r="G49" s="218"/>
      <c r="H49" s="317"/>
      <c r="I49" s="419"/>
    </row>
    <row r="50" spans="1:9" ht="16.8">
      <c r="A50" s="259">
        <v>40</v>
      </c>
      <c r="B50" s="382" t="s">
        <v>297</v>
      </c>
      <c r="C50" s="101" t="s">
        <v>79</v>
      </c>
      <c r="D50" s="383">
        <v>12</v>
      </c>
      <c r="E50" s="262"/>
      <c r="F50" s="217"/>
      <c r="G50" s="218"/>
      <c r="H50" s="317"/>
      <c r="I50" s="419"/>
    </row>
    <row r="51" spans="1:9" ht="16.8">
      <c r="A51" s="259">
        <v>41</v>
      </c>
      <c r="B51" s="382" t="s">
        <v>312</v>
      </c>
      <c r="C51" s="101" t="s">
        <v>78</v>
      </c>
      <c r="D51" s="376">
        <v>5</v>
      </c>
      <c r="E51" s="262"/>
      <c r="F51" s="217"/>
      <c r="G51" s="218"/>
      <c r="H51" s="317"/>
      <c r="I51" s="419"/>
    </row>
    <row r="52" spans="1:9" ht="16.8">
      <c r="A52" s="259">
        <v>42</v>
      </c>
      <c r="B52" s="382" t="s">
        <v>313</v>
      </c>
      <c r="C52" s="101" t="s">
        <v>78</v>
      </c>
      <c r="D52" s="376">
        <v>2</v>
      </c>
      <c r="E52" s="262"/>
      <c r="F52" s="217"/>
      <c r="G52" s="218"/>
      <c r="H52" s="317"/>
      <c r="I52" s="419"/>
    </row>
    <row r="53" spans="1:9" ht="16.8">
      <c r="A53" s="259">
        <v>43</v>
      </c>
      <c r="B53" s="382" t="s">
        <v>314</v>
      </c>
      <c r="C53" s="101" t="s">
        <v>78</v>
      </c>
      <c r="D53" s="376">
        <v>11</v>
      </c>
      <c r="E53" s="262"/>
      <c r="F53" s="217"/>
      <c r="G53" s="218"/>
      <c r="H53" s="317"/>
      <c r="I53" s="419"/>
    </row>
    <row r="54" spans="1:9" ht="16.8">
      <c r="A54" s="259">
        <v>44</v>
      </c>
      <c r="B54" s="382" t="s">
        <v>298</v>
      </c>
      <c r="C54" s="101" t="s">
        <v>78</v>
      </c>
      <c r="D54" s="376">
        <v>4</v>
      </c>
      <c r="E54" s="262"/>
      <c r="F54" s="217"/>
      <c r="G54" s="218"/>
      <c r="H54" s="317"/>
      <c r="I54" s="419"/>
    </row>
    <row r="55" spans="1:9" ht="16.8">
      <c r="A55" s="259">
        <v>45</v>
      </c>
      <c r="B55" s="382" t="s">
        <v>80</v>
      </c>
      <c r="C55" s="101" t="s">
        <v>81</v>
      </c>
      <c r="D55" s="384">
        <v>9</v>
      </c>
      <c r="E55" s="262"/>
      <c r="F55" s="217"/>
      <c r="G55" s="218"/>
      <c r="H55" s="317"/>
      <c r="I55" s="419"/>
    </row>
    <row r="56" spans="1:9" ht="16.2">
      <c r="A56" s="259">
        <v>46</v>
      </c>
      <c r="B56" s="102" t="s">
        <v>82</v>
      </c>
      <c r="C56" s="101" t="s">
        <v>79</v>
      </c>
      <c r="D56" s="231">
        <f>(D45+D46+D47+D50)/1.5</f>
        <v>188.66666666666666</v>
      </c>
      <c r="E56" s="262"/>
      <c r="F56" s="217"/>
      <c r="G56" s="218"/>
      <c r="H56" s="317"/>
      <c r="I56" s="419"/>
    </row>
    <row r="57" spans="1:9" ht="32.4">
      <c r="A57" s="259">
        <v>47</v>
      </c>
      <c r="B57" s="102" t="s">
        <v>315</v>
      </c>
      <c r="C57" s="101" t="s">
        <v>79</v>
      </c>
      <c r="D57" s="385">
        <f>D45</f>
        <v>90</v>
      </c>
      <c r="E57" s="262"/>
      <c r="F57" s="217"/>
      <c r="G57" s="218"/>
      <c r="H57" s="317"/>
      <c r="I57" s="419"/>
    </row>
    <row r="58" spans="1:9" ht="32.4">
      <c r="A58" s="259">
        <v>48</v>
      </c>
      <c r="B58" s="102" t="s">
        <v>316</v>
      </c>
      <c r="C58" s="101" t="s">
        <v>79</v>
      </c>
      <c r="D58" s="385">
        <f>D46</f>
        <v>161</v>
      </c>
      <c r="E58" s="262"/>
      <c r="F58" s="217"/>
      <c r="G58" s="218"/>
      <c r="H58" s="317"/>
      <c r="I58" s="419"/>
    </row>
    <row r="59" spans="1:9" ht="32.4">
      <c r="A59" s="259">
        <v>49</v>
      </c>
      <c r="B59" s="102" t="s">
        <v>317</v>
      </c>
      <c r="C59" s="101" t="s">
        <v>79</v>
      </c>
      <c r="D59" s="385">
        <f>D47</f>
        <v>20</v>
      </c>
      <c r="E59" s="262"/>
      <c r="F59" s="217"/>
      <c r="G59" s="218"/>
      <c r="H59" s="317"/>
      <c r="I59" s="419"/>
    </row>
    <row r="60" spans="1:9" ht="32.4">
      <c r="A60" s="259">
        <v>50</v>
      </c>
      <c r="B60" s="102" t="s">
        <v>318</v>
      </c>
      <c r="C60" s="101" t="s">
        <v>79</v>
      </c>
      <c r="D60" s="385">
        <f>D48</f>
        <v>8</v>
      </c>
      <c r="E60" s="262"/>
      <c r="F60" s="217"/>
      <c r="G60" s="218"/>
      <c r="H60" s="317"/>
      <c r="I60" s="419"/>
    </row>
    <row r="61" spans="1:9" ht="32.4">
      <c r="A61" s="259">
        <v>51</v>
      </c>
      <c r="B61" s="102" t="s">
        <v>319</v>
      </c>
      <c r="C61" s="101" t="s">
        <v>79</v>
      </c>
      <c r="D61" s="385">
        <f>D49</f>
        <v>12</v>
      </c>
      <c r="E61" s="262"/>
      <c r="F61" s="217"/>
      <c r="G61" s="218"/>
      <c r="H61" s="317"/>
      <c r="I61" s="419"/>
    </row>
    <row r="62" spans="1:9" ht="32.4">
      <c r="A62" s="259">
        <v>52</v>
      </c>
      <c r="B62" s="102" t="s">
        <v>301</v>
      </c>
      <c r="C62" s="101" t="s">
        <v>79</v>
      </c>
      <c r="D62" s="385">
        <f t="shared" ref="D62" si="1">D50</f>
        <v>12</v>
      </c>
      <c r="E62" s="262"/>
      <c r="F62" s="217"/>
      <c r="G62" s="218"/>
      <c r="H62" s="317"/>
      <c r="I62" s="419"/>
    </row>
    <row r="63" spans="1:9" ht="16.2">
      <c r="A63" s="259"/>
      <c r="B63" s="378" t="s">
        <v>320</v>
      </c>
      <c r="C63" s="261"/>
      <c r="D63" s="262"/>
      <c r="E63" s="262"/>
      <c r="F63" s="217"/>
      <c r="G63" s="218"/>
      <c r="H63" s="317"/>
      <c r="I63" s="419"/>
    </row>
    <row r="64" spans="1:9" ht="178.2">
      <c r="A64" s="259">
        <v>53</v>
      </c>
      <c r="B64" s="104" t="s">
        <v>334</v>
      </c>
      <c r="C64" s="68" t="s">
        <v>78</v>
      </c>
      <c r="D64" s="389">
        <v>13</v>
      </c>
      <c r="E64" s="262"/>
      <c r="F64" s="217"/>
      <c r="G64" s="218"/>
      <c r="H64" s="317"/>
      <c r="I64" s="419"/>
    </row>
    <row r="65" spans="1:48" ht="178.2">
      <c r="A65" s="259">
        <v>54</v>
      </c>
      <c r="B65" s="104" t="s">
        <v>325</v>
      </c>
      <c r="C65" s="68" t="s">
        <v>78</v>
      </c>
      <c r="D65" s="389">
        <v>1</v>
      </c>
      <c r="E65" s="262"/>
      <c r="F65" s="217"/>
      <c r="G65" s="218"/>
      <c r="H65" s="317"/>
      <c r="I65" s="419"/>
    </row>
    <row r="66" spans="1:48" ht="178.2">
      <c r="A66" s="259">
        <v>55</v>
      </c>
      <c r="B66" s="104" t="s">
        <v>335</v>
      </c>
      <c r="C66" s="68" t="s">
        <v>78</v>
      </c>
      <c r="D66" s="389">
        <v>2</v>
      </c>
      <c r="E66" s="262"/>
      <c r="F66" s="217"/>
      <c r="G66" s="218"/>
      <c r="H66" s="317"/>
      <c r="I66" s="419"/>
    </row>
    <row r="67" spans="1:48" ht="16.2">
      <c r="A67" s="259">
        <v>56</v>
      </c>
      <c r="B67" s="103" t="s">
        <v>328</v>
      </c>
      <c r="C67" s="101" t="s">
        <v>78</v>
      </c>
      <c r="D67" s="231">
        <v>16</v>
      </c>
      <c r="E67" s="262"/>
      <c r="F67" s="217"/>
      <c r="G67" s="218"/>
      <c r="H67" s="317"/>
      <c r="I67" s="419"/>
    </row>
    <row r="68" spans="1:48" ht="62.4">
      <c r="A68" s="259">
        <v>57</v>
      </c>
      <c r="B68" s="103" t="s">
        <v>329</v>
      </c>
      <c r="C68" s="101" t="s">
        <v>78</v>
      </c>
      <c r="D68" s="231">
        <v>16</v>
      </c>
      <c r="E68" s="262"/>
      <c r="F68" s="217"/>
      <c r="G68" s="218"/>
      <c r="H68" s="317"/>
      <c r="I68" s="419"/>
    </row>
    <row r="69" spans="1:48" ht="48.6">
      <c r="A69" s="259">
        <v>58</v>
      </c>
      <c r="B69" s="103" t="s">
        <v>330</v>
      </c>
      <c r="C69" s="101" t="s">
        <v>78</v>
      </c>
      <c r="D69" s="231">
        <v>16</v>
      </c>
      <c r="E69" s="262"/>
      <c r="F69" s="217"/>
      <c r="G69" s="218"/>
      <c r="H69" s="317"/>
      <c r="I69" s="419"/>
    </row>
    <row r="70" spans="1:48" ht="30">
      <c r="A70" s="259">
        <v>59</v>
      </c>
      <c r="B70" s="104" t="s">
        <v>331</v>
      </c>
      <c r="C70" s="101" t="s">
        <v>332</v>
      </c>
      <c r="D70" s="231">
        <v>48</v>
      </c>
      <c r="E70" s="262"/>
      <c r="F70" s="217"/>
      <c r="G70" s="218"/>
      <c r="H70" s="317"/>
      <c r="I70" s="419"/>
    </row>
    <row r="71" spans="1:48">
      <c r="A71" s="261"/>
      <c r="B71" s="267" t="s">
        <v>3</v>
      </c>
      <c r="C71" s="268"/>
      <c r="D71" s="269"/>
      <c r="E71" s="270"/>
      <c r="F71" s="270"/>
      <c r="G71" s="392"/>
      <c r="H71" s="393"/>
      <c r="I71" s="424"/>
    </row>
    <row r="72" spans="1:48" s="32" customFormat="1" ht="36" customHeight="1">
      <c r="A72" s="165"/>
      <c r="B72" s="203" t="s">
        <v>167</v>
      </c>
      <c r="C72" s="253">
        <v>0.05</v>
      </c>
      <c r="D72" s="251"/>
      <c r="E72" s="29"/>
      <c r="F72" s="29"/>
      <c r="G72" s="165"/>
      <c r="H72" s="3"/>
      <c r="I72" s="21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</row>
    <row r="73" spans="1:48" s="32" customFormat="1" ht="16.2">
      <c r="A73" s="165"/>
      <c r="B73" s="308" t="s">
        <v>3</v>
      </c>
      <c r="C73" s="252"/>
      <c r="D73" s="251"/>
      <c r="E73" s="29"/>
      <c r="F73" s="29"/>
      <c r="G73" s="165"/>
      <c r="H73" s="3"/>
      <c r="I73" s="42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</row>
    <row r="74" spans="1:48">
      <c r="A74" s="261"/>
      <c r="B74" s="271" t="s">
        <v>58</v>
      </c>
      <c r="C74" s="173">
        <v>0.68</v>
      </c>
      <c r="D74" s="272"/>
      <c r="E74" s="273"/>
      <c r="F74" s="273"/>
      <c r="G74" s="273"/>
      <c r="H74" s="393"/>
      <c r="I74" s="217"/>
    </row>
    <row r="75" spans="1:48">
      <c r="A75" s="261"/>
      <c r="B75" s="274" t="s">
        <v>3</v>
      </c>
      <c r="C75" s="275"/>
      <c r="D75" s="272"/>
      <c r="E75" s="273"/>
      <c r="F75" s="270"/>
      <c r="G75" s="270"/>
      <c r="H75" s="393"/>
      <c r="I75" s="421"/>
    </row>
    <row r="76" spans="1:48" ht="30">
      <c r="A76" s="261"/>
      <c r="B76" s="276" t="s">
        <v>59</v>
      </c>
      <c r="C76" s="173">
        <v>0.08</v>
      </c>
      <c r="D76" s="272"/>
      <c r="E76" s="273"/>
      <c r="F76" s="273"/>
      <c r="G76" s="273"/>
      <c r="H76" s="393"/>
      <c r="I76" s="217"/>
    </row>
    <row r="77" spans="1:48">
      <c r="A77" s="261"/>
      <c r="B77" s="274" t="s">
        <v>3</v>
      </c>
      <c r="C77" s="268"/>
      <c r="D77" s="269"/>
      <c r="E77" s="273"/>
      <c r="F77" s="270"/>
      <c r="G77" s="270"/>
      <c r="H77" s="393"/>
      <c r="I77" s="421"/>
    </row>
    <row r="78" spans="1:48" customFormat="1" ht="16.2">
      <c r="A78" s="160"/>
      <c r="B78" s="154" t="s">
        <v>72</v>
      </c>
      <c r="C78" s="146">
        <v>0.03</v>
      </c>
      <c r="D78" s="152"/>
      <c r="E78" s="277"/>
      <c r="F78" s="149"/>
      <c r="G78" s="165"/>
      <c r="H78" s="343"/>
      <c r="I78" s="217"/>
    </row>
    <row r="79" spans="1:48" customFormat="1" ht="16.2">
      <c r="A79" s="160"/>
      <c r="B79" s="150" t="s">
        <v>3</v>
      </c>
      <c r="C79" s="151"/>
      <c r="D79" s="152"/>
      <c r="E79" s="277"/>
      <c r="F79" s="153"/>
      <c r="G79" s="165"/>
      <c r="H79" s="343"/>
      <c r="I79" s="421"/>
    </row>
    <row r="80" spans="1:48" customFormat="1" ht="28.8">
      <c r="A80" s="160"/>
      <c r="B80" s="145" t="s">
        <v>18</v>
      </c>
      <c r="C80" s="146">
        <v>0.02</v>
      </c>
      <c r="D80" s="152"/>
      <c r="E80" s="277"/>
      <c r="F80" s="149"/>
      <c r="G80" s="165"/>
      <c r="H80" s="343"/>
      <c r="I80" s="217"/>
    </row>
    <row r="81" spans="1:9" customFormat="1" ht="16.2">
      <c r="A81" s="309"/>
      <c r="B81" s="150" t="s">
        <v>3</v>
      </c>
      <c r="C81" s="155"/>
      <c r="D81" s="156"/>
      <c r="E81" s="278"/>
      <c r="F81" s="153"/>
      <c r="G81" s="158"/>
      <c r="H81" s="343"/>
      <c r="I81" s="421"/>
    </row>
    <row r="82" spans="1:9" customFormat="1" ht="16.2">
      <c r="A82" s="309"/>
      <c r="B82" s="145" t="s">
        <v>19</v>
      </c>
      <c r="C82" s="146">
        <v>0.18</v>
      </c>
      <c r="D82" s="163"/>
      <c r="E82" s="277"/>
      <c r="F82" s="149"/>
      <c r="G82" s="158"/>
      <c r="H82" s="343"/>
      <c r="I82" s="217"/>
    </row>
    <row r="83" spans="1:9">
      <c r="A83" s="260"/>
      <c r="B83" s="279" t="s">
        <v>60</v>
      </c>
      <c r="C83" s="260"/>
      <c r="D83" s="260"/>
      <c r="E83" s="192"/>
      <c r="F83" s="187"/>
      <c r="G83" s="187"/>
      <c r="H83" s="393"/>
      <c r="I83" s="421"/>
    </row>
    <row r="84" spans="1:9">
      <c r="A84" s="259"/>
      <c r="B84" s="280"/>
      <c r="C84" s="261"/>
      <c r="D84" s="281"/>
      <c r="E84" s="192"/>
      <c r="F84" s="192"/>
      <c r="G84" s="392"/>
      <c r="H84" s="393"/>
      <c r="I84" s="393"/>
    </row>
    <row r="85" spans="1:9">
      <c r="A85" s="282"/>
      <c r="B85" s="260" t="s">
        <v>102</v>
      </c>
      <c r="C85" s="283"/>
      <c r="D85" s="394"/>
      <c r="E85" s="273"/>
      <c r="F85" s="192"/>
      <c r="G85" s="392"/>
      <c r="H85" s="393"/>
      <c r="I85" s="393"/>
    </row>
    <row r="86" spans="1:9" s="2" customFormat="1" ht="48" customHeight="1">
      <c r="A86" s="259">
        <v>1</v>
      </c>
      <c r="B86" s="285" t="s">
        <v>99</v>
      </c>
      <c r="C86" s="256" t="s">
        <v>8</v>
      </c>
      <c r="D86" s="286">
        <f>174+108</f>
        <v>282</v>
      </c>
      <c r="E86" s="133"/>
      <c r="F86" s="192"/>
      <c r="G86" s="284"/>
      <c r="H86" s="317"/>
      <c r="I86" s="419"/>
    </row>
    <row r="87" spans="1:9" s="2" customFormat="1" ht="16.2">
      <c r="A87" s="259">
        <v>2</v>
      </c>
      <c r="B87" s="287" t="s">
        <v>98</v>
      </c>
      <c r="C87" s="144" t="s">
        <v>8</v>
      </c>
      <c r="D87" s="288">
        <f>D86</f>
        <v>282</v>
      </c>
      <c r="E87" s="133"/>
      <c r="F87" s="217"/>
      <c r="G87" s="284"/>
      <c r="H87" s="317"/>
      <c r="I87" s="419"/>
    </row>
    <row r="88" spans="1:9" s="2" customFormat="1" ht="16.2">
      <c r="A88" s="259">
        <v>3</v>
      </c>
      <c r="B88" s="287" t="s">
        <v>105</v>
      </c>
      <c r="C88" s="144" t="s">
        <v>5</v>
      </c>
      <c r="D88" s="288">
        <f>82+64</f>
        <v>146</v>
      </c>
      <c r="E88" s="133"/>
      <c r="F88" s="217"/>
      <c r="G88" s="284"/>
      <c r="H88" s="317"/>
      <c r="I88" s="419"/>
    </row>
    <row r="89" spans="1:9" s="2" customFormat="1" ht="16.2">
      <c r="A89" s="259">
        <v>4</v>
      </c>
      <c r="B89" s="289" t="s">
        <v>23</v>
      </c>
      <c r="C89" s="290" t="s">
        <v>5</v>
      </c>
      <c r="D89" s="290">
        <f>116+72</f>
        <v>188</v>
      </c>
      <c r="E89" s="133"/>
      <c r="F89" s="217"/>
      <c r="G89" s="284"/>
      <c r="H89" s="317"/>
      <c r="I89" s="419"/>
    </row>
    <row r="90" spans="1:9" s="2" customFormat="1" ht="16.2">
      <c r="A90" s="259">
        <v>5</v>
      </c>
      <c r="B90" s="289" t="s">
        <v>9</v>
      </c>
      <c r="C90" s="290" t="s">
        <v>5</v>
      </c>
      <c r="D90" s="291">
        <f>116+72</f>
        <v>188</v>
      </c>
      <c r="E90" s="133"/>
      <c r="F90" s="217"/>
      <c r="G90" s="284"/>
      <c r="H90" s="317"/>
      <c r="I90" s="419"/>
    </row>
    <row r="91" spans="1:9" ht="21.75" customHeight="1">
      <c r="A91" s="259">
        <v>6</v>
      </c>
      <c r="B91" s="292" t="s">
        <v>83</v>
      </c>
      <c r="C91" s="293" t="s">
        <v>8</v>
      </c>
      <c r="D91" s="294">
        <f>34+20</f>
        <v>54</v>
      </c>
      <c r="E91" s="295"/>
      <c r="F91" s="217"/>
      <c r="G91" s="392"/>
      <c r="H91" s="317"/>
      <c r="I91" s="419"/>
    </row>
    <row r="92" spans="1:9" ht="16.2">
      <c r="A92" s="259">
        <v>7</v>
      </c>
      <c r="B92" s="296" t="s">
        <v>84</v>
      </c>
      <c r="C92" s="297" t="s">
        <v>8</v>
      </c>
      <c r="D92" s="298">
        <f>D91</f>
        <v>54</v>
      </c>
      <c r="E92" s="107"/>
      <c r="F92" s="217"/>
      <c r="G92" s="392"/>
      <c r="H92" s="317"/>
      <c r="I92" s="419"/>
    </row>
    <row r="93" spans="1:9" ht="16.2">
      <c r="A93" s="259">
        <v>8</v>
      </c>
      <c r="B93" s="219" t="s">
        <v>103</v>
      </c>
      <c r="C93" s="230" t="s">
        <v>7</v>
      </c>
      <c r="D93" s="299">
        <f>40+12</f>
        <v>52</v>
      </c>
      <c r="E93" s="107"/>
      <c r="F93" s="217"/>
      <c r="G93" s="392"/>
      <c r="H93" s="317"/>
      <c r="I93" s="419"/>
    </row>
    <row r="94" spans="1:9" ht="16.2">
      <c r="A94" s="259">
        <v>9</v>
      </c>
      <c r="B94" s="219" t="s">
        <v>100</v>
      </c>
      <c r="C94" s="230" t="s">
        <v>7</v>
      </c>
      <c r="D94" s="299">
        <f>10+4</f>
        <v>14</v>
      </c>
      <c r="E94" s="107"/>
      <c r="F94" s="217"/>
      <c r="G94" s="392"/>
      <c r="H94" s="317"/>
      <c r="I94" s="419"/>
    </row>
    <row r="95" spans="1:9" ht="16.2">
      <c r="A95" s="259">
        <v>10</v>
      </c>
      <c r="B95" s="219" t="s">
        <v>85</v>
      </c>
      <c r="C95" s="230" t="s">
        <v>7</v>
      </c>
      <c r="D95" s="299">
        <f>23+13</f>
        <v>36</v>
      </c>
      <c r="E95" s="107"/>
      <c r="F95" s="217"/>
      <c r="G95" s="392"/>
      <c r="H95" s="317"/>
      <c r="I95" s="419"/>
    </row>
    <row r="96" spans="1:9" s="2" customFormat="1" ht="16.2">
      <c r="A96" s="259">
        <v>11</v>
      </c>
      <c r="B96" s="289" t="s">
        <v>117</v>
      </c>
      <c r="C96" s="290" t="s">
        <v>5</v>
      </c>
      <c r="D96" s="290">
        <f>23+13</f>
        <v>36</v>
      </c>
      <c r="E96" s="133"/>
      <c r="F96" s="217"/>
      <c r="G96" s="284"/>
      <c r="H96" s="317"/>
      <c r="I96" s="419"/>
    </row>
    <row r="97" spans="1:48" s="110" customFormat="1" ht="30">
      <c r="A97" s="259">
        <v>12</v>
      </c>
      <c r="B97" s="232" t="s">
        <v>106</v>
      </c>
      <c r="C97" s="265" t="s">
        <v>71</v>
      </c>
      <c r="D97" s="266">
        <f>174+108</f>
        <v>282</v>
      </c>
      <c r="E97" s="106"/>
      <c r="F97" s="217"/>
      <c r="G97" s="395"/>
      <c r="H97" s="317"/>
      <c r="I97" s="419"/>
    </row>
    <row r="98" spans="1:48" s="110" customFormat="1" ht="30">
      <c r="A98" s="259">
        <v>13</v>
      </c>
      <c r="B98" s="232" t="s">
        <v>107</v>
      </c>
      <c r="C98" s="265" t="s">
        <v>71</v>
      </c>
      <c r="D98" s="266">
        <f>34+20</f>
        <v>54</v>
      </c>
      <c r="E98" s="106"/>
      <c r="F98" s="217"/>
      <c r="G98" s="395"/>
      <c r="H98" s="317"/>
      <c r="I98" s="419"/>
    </row>
    <row r="99" spans="1:48" s="110" customFormat="1" ht="22.5" customHeight="1">
      <c r="A99" s="259">
        <v>14</v>
      </c>
      <c r="B99" s="300" t="s">
        <v>123</v>
      </c>
      <c r="C99" s="293" t="s">
        <v>7</v>
      </c>
      <c r="D99" s="396">
        <f>8+12</f>
        <v>20</v>
      </c>
      <c r="E99" s="106"/>
      <c r="F99" s="217"/>
      <c r="G99" s="395"/>
      <c r="H99" s="317"/>
      <c r="I99" s="419"/>
    </row>
    <row r="100" spans="1:48" s="110" customFormat="1" ht="22.5" customHeight="1">
      <c r="A100" s="259">
        <v>15</v>
      </c>
      <c r="B100" s="300" t="s">
        <v>86</v>
      </c>
      <c r="C100" s="293" t="s">
        <v>7</v>
      </c>
      <c r="D100" s="396">
        <f>3+2</f>
        <v>5</v>
      </c>
      <c r="E100" s="106"/>
      <c r="F100" s="217"/>
      <c r="G100" s="395"/>
      <c r="H100" s="317"/>
      <c r="I100" s="419"/>
    </row>
    <row r="101" spans="1:48" s="110" customFormat="1" ht="39.75" customHeight="1">
      <c r="A101" s="259">
        <v>16</v>
      </c>
      <c r="B101" s="300" t="s">
        <v>124</v>
      </c>
      <c r="C101" s="293" t="s">
        <v>7</v>
      </c>
      <c r="D101" s="396">
        <f>8+12</f>
        <v>20</v>
      </c>
      <c r="E101" s="106"/>
      <c r="F101" s="217"/>
      <c r="G101" s="395"/>
      <c r="H101" s="317"/>
      <c r="I101" s="419"/>
    </row>
    <row r="102" spans="1:48" s="110" customFormat="1" ht="39.75" customHeight="1">
      <c r="A102" s="259">
        <v>17</v>
      </c>
      <c r="B102" s="300" t="s">
        <v>101</v>
      </c>
      <c r="C102" s="293" t="s">
        <v>7</v>
      </c>
      <c r="D102" s="396">
        <f>3+2</f>
        <v>5</v>
      </c>
      <c r="E102" s="106"/>
      <c r="F102" s="217"/>
      <c r="G102" s="395"/>
      <c r="H102" s="317"/>
      <c r="I102" s="419"/>
    </row>
    <row r="103" spans="1:48">
      <c r="A103" s="260"/>
      <c r="B103" s="260" t="s">
        <v>3</v>
      </c>
      <c r="C103" s="260"/>
      <c r="D103" s="260"/>
      <c r="E103" s="187"/>
      <c r="F103" s="187"/>
      <c r="G103" s="392"/>
      <c r="H103" s="427"/>
      <c r="I103" s="425"/>
    </row>
    <row r="104" spans="1:48" s="32" customFormat="1" ht="16.2">
      <c r="A104" s="165"/>
      <c r="B104" s="397" t="s">
        <v>167</v>
      </c>
      <c r="C104" s="253">
        <v>0.05</v>
      </c>
      <c r="D104" s="251"/>
      <c r="E104" s="29"/>
      <c r="F104" s="29"/>
      <c r="G104" s="161"/>
      <c r="H104" s="167"/>
      <c r="I104" s="21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</row>
    <row r="105" spans="1:48" s="32" customFormat="1" ht="16.2">
      <c r="A105" s="165"/>
      <c r="B105" s="308" t="s">
        <v>3</v>
      </c>
      <c r="C105" s="252"/>
      <c r="D105" s="251"/>
      <c r="E105" s="29"/>
      <c r="F105" s="29"/>
      <c r="G105" s="161"/>
      <c r="H105" s="167"/>
      <c r="I105" s="42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</row>
    <row r="106" spans="1:48">
      <c r="A106" s="260"/>
      <c r="B106" s="276" t="s">
        <v>32</v>
      </c>
      <c r="C106" s="301">
        <v>0.12</v>
      </c>
      <c r="D106" s="301"/>
      <c r="E106" s="192"/>
      <c r="F106" s="192"/>
      <c r="G106" s="192"/>
      <c r="H106" s="393"/>
      <c r="I106" s="217"/>
    </row>
    <row r="107" spans="1:48">
      <c r="A107" s="260"/>
      <c r="B107" s="276" t="s">
        <v>3</v>
      </c>
      <c r="C107" s="260"/>
      <c r="D107" s="260"/>
      <c r="E107" s="192"/>
      <c r="F107" s="187"/>
      <c r="G107" s="187"/>
      <c r="H107" s="393"/>
      <c r="I107" s="421"/>
    </row>
    <row r="108" spans="1:48">
      <c r="A108" s="260"/>
      <c r="B108" s="276" t="s">
        <v>55</v>
      </c>
      <c r="C108" s="301">
        <v>0.08</v>
      </c>
      <c r="D108" s="301"/>
      <c r="E108" s="192"/>
      <c r="F108" s="192"/>
      <c r="G108" s="192"/>
      <c r="H108" s="393"/>
      <c r="I108" s="217"/>
    </row>
    <row r="109" spans="1:48">
      <c r="A109" s="260"/>
      <c r="B109" s="279" t="s">
        <v>61</v>
      </c>
      <c r="C109" s="301"/>
      <c r="D109" s="301"/>
      <c r="E109" s="192"/>
      <c r="F109" s="187"/>
      <c r="G109" s="187"/>
      <c r="H109" s="393"/>
      <c r="I109" s="421"/>
    </row>
    <row r="110" spans="1:48" ht="16.2">
      <c r="A110" s="160"/>
      <c r="B110" s="154" t="s">
        <v>72</v>
      </c>
      <c r="C110" s="146">
        <v>0.03</v>
      </c>
      <c r="D110" s="152"/>
      <c r="E110" s="277"/>
      <c r="F110" s="149"/>
      <c r="G110" s="165"/>
      <c r="H110" s="393"/>
      <c r="I110" s="217"/>
    </row>
    <row r="111" spans="1:48" ht="16.2">
      <c r="A111" s="160"/>
      <c r="B111" s="150" t="s">
        <v>3</v>
      </c>
      <c r="C111" s="151"/>
      <c r="D111" s="152"/>
      <c r="E111" s="277"/>
      <c r="F111" s="153"/>
      <c r="G111" s="165"/>
      <c r="H111" s="393"/>
      <c r="I111" s="421"/>
    </row>
    <row r="112" spans="1:48" ht="28.8">
      <c r="A112" s="160"/>
      <c r="B112" s="145" t="s">
        <v>18</v>
      </c>
      <c r="C112" s="146">
        <v>0.02</v>
      </c>
      <c r="D112" s="152"/>
      <c r="E112" s="277"/>
      <c r="F112" s="149"/>
      <c r="G112" s="165"/>
      <c r="H112" s="393"/>
      <c r="I112" s="217"/>
    </row>
    <row r="113" spans="1:10" ht="16.2">
      <c r="A113" s="309"/>
      <c r="B113" s="150" t="s">
        <v>3</v>
      </c>
      <c r="C113" s="155"/>
      <c r="D113" s="156"/>
      <c r="E113" s="278"/>
      <c r="F113" s="153"/>
      <c r="G113" s="158"/>
      <c r="H113" s="393"/>
      <c r="I113" s="421"/>
    </row>
    <row r="114" spans="1:10" ht="16.2">
      <c r="A114" s="309"/>
      <c r="B114" s="145" t="s">
        <v>19</v>
      </c>
      <c r="C114" s="146">
        <v>0.18</v>
      </c>
      <c r="D114" s="163"/>
      <c r="E114" s="277"/>
      <c r="F114" s="149"/>
      <c r="G114" s="158"/>
      <c r="H114" s="393"/>
      <c r="I114" s="217"/>
    </row>
    <row r="115" spans="1:10">
      <c r="A115" s="260"/>
      <c r="B115" s="279" t="s">
        <v>61</v>
      </c>
      <c r="C115" s="260"/>
      <c r="D115" s="260"/>
      <c r="E115" s="192"/>
      <c r="F115" s="187"/>
      <c r="G115" s="187"/>
      <c r="H115" s="393"/>
      <c r="I115" s="421"/>
    </row>
    <row r="116" spans="1:10">
      <c r="A116" s="260"/>
      <c r="B116" s="279" t="s">
        <v>4</v>
      </c>
      <c r="C116" s="276"/>
      <c r="D116" s="260"/>
      <c r="E116" s="192"/>
      <c r="F116" s="187"/>
      <c r="G116" s="187"/>
      <c r="H116" s="393"/>
      <c r="I116" s="424"/>
    </row>
    <row r="117" spans="1:10">
      <c r="B117" s="97"/>
    </row>
    <row r="118" spans="1:10">
      <c r="B118" s="97"/>
    </row>
    <row r="119" spans="1:10">
      <c r="B119" s="97"/>
    </row>
    <row r="120" spans="1:10" s="94" customFormat="1">
      <c r="A120" s="95"/>
      <c r="B120" s="97"/>
      <c r="D120" s="96"/>
      <c r="E120" s="96"/>
      <c r="F120" s="96"/>
      <c r="G120" s="391"/>
      <c r="H120" s="391"/>
      <c r="I120" s="391"/>
      <c r="J120" s="73"/>
    </row>
    <row r="121" spans="1:10" s="94" customFormat="1">
      <c r="A121" s="95"/>
      <c r="B121" s="97"/>
      <c r="D121" s="96"/>
      <c r="E121" s="96"/>
      <c r="F121" s="96"/>
      <c r="G121" s="391"/>
      <c r="H121" s="391"/>
      <c r="I121" s="391"/>
      <c r="J121" s="73"/>
    </row>
    <row r="122" spans="1:10" s="94" customFormat="1">
      <c r="A122" s="95"/>
      <c r="B122" s="97"/>
      <c r="D122" s="96"/>
      <c r="E122" s="96"/>
      <c r="F122" s="96"/>
      <c r="G122" s="391"/>
      <c r="H122" s="391"/>
      <c r="I122" s="391"/>
      <c r="J122" s="73"/>
    </row>
    <row r="123" spans="1:10" s="94" customFormat="1">
      <c r="A123" s="95"/>
      <c r="B123" s="97"/>
      <c r="D123" s="96"/>
      <c r="E123" s="96"/>
      <c r="F123" s="96"/>
      <c r="G123" s="391"/>
      <c r="H123" s="391"/>
      <c r="I123" s="391"/>
      <c r="J123" s="73"/>
    </row>
    <row r="124" spans="1:10" s="94" customFormat="1">
      <c r="A124" s="95"/>
      <c r="B124" s="97"/>
      <c r="D124" s="96"/>
      <c r="E124" s="96"/>
      <c r="F124" s="96"/>
      <c r="G124" s="391"/>
      <c r="H124" s="391"/>
      <c r="I124" s="391"/>
      <c r="J124" s="73"/>
    </row>
    <row r="125" spans="1:10" s="94" customFormat="1">
      <c r="A125" s="95"/>
      <c r="B125" s="97"/>
      <c r="D125" s="96"/>
      <c r="E125" s="96"/>
      <c r="F125" s="96"/>
      <c r="G125" s="391"/>
      <c r="H125" s="391"/>
      <c r="I125" s="391"/>
      <c r="J125" s="73"/>
    </row>
    <row r="126" spans="1:10" s="94" customFormat="1">
      <c r="A126" s="95"/>
      <c r="B126" s="97"/>
      <c r="D126" s="96"/>
      <c r="E126" s="96"/>
      <c r="F126" s="96"/>
      <c r="G126" s="391"/>
      <c r="H126" s="391"/>
      <c r="I126" s="391"/>
      <c r="J126" s="73"/>
    </row>
    <row r="127" spans="1:10" s="94" customFormat="1">
      <c r="A127" s="95"/>
      <c r="B127" s="97"/>
      <c r="D127" s="96"/>
      <c r="E127" s="96"/>
      <c r="F127" s="96"/>
      <c r="G127" s="391"/>
      <c r="H127" s="391"/>
      <c r="I127" s="391"/>
      <c r="J127" s="73"/>
    </row>
    <row r="128" spans="1:10" s="94" customFormat="1">
      <c r="A128" s="95"/>
      <c r="B128" s="97"/>
      <c r="D128" s="96"/>
      <c r="E128" s="96"/>
      <c r="F128" s="96"/>
      <c r="G128" s="391"/>
      <c r="H128" s="391"/>
      <c r="I128" s="391"/>
      <c r="J128" s="73"/>
    </row>
    <row r="129" spans="1:10" s="94" customFormat="1">
      <c r="A129" s="95"/>
      <c r="B129" s="97"/>
      <c r="D129" s="96"/>
      <c r="E129" s="96"/>
      <c r="F129" s="96"/>
      <c r="G129" s="391"/>
      <c r="H129" s="391"/>
      <c r="I129" s="391"/>
      <c r="J129" s="73"/>
    </row>
    <row r="130" spans="1:10" s="94" customFormat="1">
      <c r="A130" s="95"/>
      <c r="B130" s="97"/>
      <c r="D130" s="96"/>
      <c r="E130" s="96"/>
      <c r="F130" s="96"/>
      <c r="G130" s="391"/>
      <c r="H130" s="391"/>
      <c r="I130" s="391"/>
      <c r="J130" s="73"/>
    </row>
    <row r="131" spans="1:10" s="94" customFormat="1">
      <c r="A131" s="95"/>
      <c r="B131" s="97"/>
      <c r="D131" s="96"/>
      <c r="E131" s="96"/>
      <c r="F131" s="96"/>
      <c r="G131" s="391"/>
      <c r="H131" s="391"/>
      <c r="I131" s="391"/>
      <c r="J131" s="73"/>
    </row>
    <row r="132" spans="1:10" s="94" customFormat="1">
      <c r="A132" s="95"/>
      <c r="B132" s="97"/>
      <c r="D132" s="96"/>
      <c r="E132" s="96"/>
      <c r="F132" s="96"/>
      <c r="G132" s="391"/>
      <c r="H132" s="391"/>
      <c r="I132" s="391"/>
      <c r="J132" s="73"/>
    </row>
    <row r="133" spans="1:10" s="94" customFormat="1">
      <c r="A133" s="95"/>
      <c r="B133" s="97"/>
      <c r="D133" s="96"/>
      <c r="E133" s="96"/>
      <c r="F133" s="96"/>
      <c r="G133" s="391"/>
      <c r="H133" s="391"/>
      <c r="I133" s="391"/>
      <c r="J133" s="73"/>
    </row>
    <row r="134" spans="1:10" s="94" customFormat="1">
      <c r="A134" s="95"/>
      <c r="B134" s="97"/>
      <c r="D134" s="96"/>
      <c r="E134" s="96"/>
      <c r="F134" s="96"/>
      <c r="G134" s="391"/>
      <c r="H134" s="391"/>
      <c r="I134" s="391"/>
      <c r="J134" s="73"/>
    </row>
    <row r="135" spans="1:10" s="94" customFormat="1">
      <c r="A135" s="95"/>
      <c r="B135" s="97"/>
      <c r="D135" s="96"/>
      <c r="E135" s="96"/>
      <c r="F135" s="96"/>
      <c r="G135" s="391"/>
      <c r="H135" s="391"/>
      <c r="I135" s="391"/>
      <c r="J135" s="73"/>
    </row>
    <row r="136" spans="1:10" s="94" customFormat="1">
      <c r="A136" s="95"/>
      <c r="B136" s="97"/>
      <c r="D136" s="96"/>
      <c r="E136" s="96"/>
      <c r="F136" s="96"/>
      <c r="G136" s="391"/>
      <c r="H136" s="391"/>
      <c r="I136" s="391"/>
      <c r="J136" s="73"/>
    </row>
    <row r="137" spans="1:10" s="94" customFormat="1">
      <c r="A137" s="95"/>
      <c r="B137" s="97"/>
      <c r="D137" s="96"/>
      <c r="E137" s="96"/>
      <c r="F137" s="96"/>
      <c r="G137" s="391"/>
      <c r="H137" s="391"/>
      <c r="I137" s="391"/>
      <c r="J137" s="73"/>
    </row>
    <row r="138" spans="1:10" s="94" customFormat="1">
      <c r="A138" s="95"/>
      <c r="B138" s="97"/>
      <c r="D138" s="96"/>
      <c r="E138" s="96"/>
      <c r="F138" s="96"/>
      <c r="G138" s="391"/>
      <c r="H138" s="391"/>
      <c r="I138" s="391"/>
      <c r="J138" s="73"/>
    </row>
    <row r="139" spans="1:10" s="94" customFormat="1">
      <c r="A139" s="95"/>
      <c r="B139" s="97"/>
      <c r="D139" s="96"/>
      <c r="E139" s="96"/>
      <c r="F139" s="96"/>
      <c r="G139" s="391"/>
      <c r="H139" s="391"/>
      <c r="I139" s="391"/>
      <c r="J139" s="73"/>
    </row>
    <row r="140" spans="1:10" s="94" customFormat="1">
      <c r="A140" s="95"/>
      <c r="B140" s="97"/>
      <c r="D140" s="96"/>
      <c r="E140" s="96"/>
      <c r="F140" s="96"/>
      <c r="G140" s="391"/>
      <c r="H140" s="391"/>
      <c r="I140" s="391"/>
      <c r="J140" s="73"/>
    </row>
    <row r="141" spans="1:10" s="94" customFormat="1">
      <c r="A141" s="95"/>
      <c r="B141" s="97"/>
      <c r="D141" s="96"/>
      <c r="E141" s="96"/>
      <c r="F141" s="96"/>
      <c r="G141" s="391"/>
      <c r="H141" s="391"/>
      <c r="I141" s="391"/>
      <c r="J141" s="73"/>
    </row>
    <row r="142" spans="1:10" s="94" customFormat="1">
      <c r="A142" s="95"/>
      <c r="B142" s="97"/>
      <c r="D142" s="96"/>
      <c r="E142" s="96"/>
      <c r="F142" s="96"/>
      <c r="G142" s="391"/>
      <c r="H142" s="391"/>
      <c r="I142" s="391"/>
      <c r="J142" s="73"/>
    </row>
    <row r="143" spans="1:10" s="94" customFormat="1">
      <c r="A143" s="95"/>
      <c r="B143" s="97"/>
      <c r="D143" s="96"/>
      <c r="E143" s="96"/>
      <c r="F143" s="96"/>
      <c r="G143" s="391"/>
      <c r="H143" s="391"/>
      <c r="I143" s="391"/>
      <c r="J143" s="73"/>
    </row>
    <row r="144" spans="1:10" s="94" customFormat="1">
      <c r="A144" s="95"/>
      <c r="B144" s="97"/>
      <c r="D144" s="96"/>
      <c r="E144" s="96"/>
      <c r="F144" s="96"/>
      <c r="G144" s="391"/>
      <c r="H144" s="391"/>
      <c r="I144" s="391"/>
      <c r="J144" s="73"/>
    </row>
    <row r="145" spans="1:10" s="94" customFormat="1">
      <c r="A145" s="95"/>
      <c r="B145" s="97"/>
      <c r="D145" s="96"/>
      <c r="E145" s="96"/>
      <c r="F145" s="96"/>
      <c r="G145" s="391"/>
      <c r="H145" s="391"/>
      <c r="I145" s="391"/>
      <c r="J145" s="73"/>
    </row>
    <row r="146" spans="1:10" s="94" customFormat="1">
      <c r="A146" s="95"/>
      <c r="B146" s="97"/>
      <c r="D146" s="96"/>
      <c r="E146" s="96"/>
      <c r="F146" s="96"/>
      <c r="G146" s="391"/>
      <c r="H146" s="391"/>
      <c r="I146" s="391"/>
      <c r="J146" s="73"/>
    </row>
    <row r="147" spans="1:10" s="94" customFormat="1">
      <c r="A147" s="95"/>
      <c r="B147" s="97"/>
      <c r="D147" s="96"/>
      <c r="E147" s="96"/>
      <c r="F147" s="96"/>
      <c r="G147" s="391"/>
      <c r="H147" s="391"/>
      <c r="I147" s="391"/>
      <c r="J147" s="73"/>
    </row>
    <row r="148" spans="1:10" s="94" customFormat="1">
      <c r="A148" s="95"/>
      <c r="B148" s="97"/>
      <c r="D148" s="96"/>
      <c r="E148" s="96"/>
      <c r="F148" s="96"/>
      <c r="G148" s="391"/>
      <c r="H148" s="391"/>
      <c r="I148" s="391"/>
      <c r="J148" s="73"/>
    </row>
    <row r="149" spans="1:10" s="94" customFormat="1">
      <c r="A149" s="95"/>
      <c r="B149" s="97"/>
      <c r="D149" s="96"/>
      <c r="E149" s="96"/>
      <c r="F149" s="96"/>
      <c r="G149" s="391"/>
      <c r="H149" s="391"/>
      <c r="I149" s="391"/>
      <c r="J149" s="73"/>
    </row>
    <row r="150" spans="1:10" s="94" customFormat="1">
      <c r="A150" s="95"/>
      <c r="B150" s="97"/>
      <c r="D150" s="96"/>
      <c r="E150" s="96"/>
      <c r="F150" s="96"/>
      <c r="G150" s="391"/>
      <c r="H150" s="391"/>
      <c r="I150" s="391"/>
      <c r="J150" s="73"/>
    </row>
    <row r="151" spans="1:10" s="94" customFormat="1">
      <c r="A151" s="95"/>
      <c r="B151" s="97"/>
      <c r="D151" s="96"/>
      <c r="E151" s="96"/>
      <c r="F151" s="96"/>
      <c r="G151" s="391"/>
      <c r="H151" s="391"/>
      <c r="I151" s="391"/>
      <c r="J151" s="73"/>
    </row>
    <row r="152" spans="1:10">
      <c r="B152" s="97"/>
    </row>
    <row r="153" spans="1:10">
      <c r="B153" s="97"/>
    </row>
    <row r="154" spans="1:10">
      <c r="B154" s="97"/>
    </row>
    <row r="155" spans="1:10">
      <c r="B155" s="97"/>
    </row>
    <row r="156" spans="1:10">
      <c r="B156" s="97"/>
    </row>
    <row r="157" spans="1:10">
      <c r="B157" s="97"/>
    </row>
    <row r="158" spans="1:10">
      <c r="B158" s="97"/>
    </row>
    <row r="159" spans="1:10">
      <c r="B159" s="97"/>
    </row>
    <row r="160" spans="1:10">
      <c r="B160" s="97"/>
    </row>
    <row r="161" spans="1:10">
      <c r="B161" s="97"/>
    </row>
    <row r="162" spans="1:10">
      <c r="B162" s="97"/>
    </row>
    <row r="163" spans="1:10">
      <c r="B163" s="97"/>
    </row>
    <row r="164" spans="1:10">
      <c r="B164" s="97"/>
    </row>
    <row r="165" spans="1:10">
      <c r="B165" s="97"/>
    </row>
    <row r="166" spans="1:10" s="94" customFormat="1">
      <c r="A166" s="95"/>
      <c r="B166" s="97"/>
      <c r="D166" s="96"/>
      <c r="E166" s="96"/>
      <c r="F166" s="96"/>
      <c r="G166" s="391"/>
      <c r="H166" s="391"/>
      <c r="I166" s="391"/>
      <c r="J166" s="73"/>
    </row>
    <row r="167" spans="1:10" s="94" customFormat="1">
      <c r="A167" s="95"/>
      <c r="B167" s="97"/>
      <c r="D167" s="96"/>
      <c r="E167" s="96"/>
      <c r="F167" s="96"/>
      <c r="G167" s="391"/>
      <c r="H167" s="391"/>
      <c r="I167" s="391"/>
      <c r="J167" s="73"/>
    </row>
    <row r="168" spans="1:10" s="94" customFormat="1">
      <c r="A168" s="95"/>
      <c r="B168" s="97"/>
      <c r="D168" s="96"/>
      <c r="E168" s="96"/>
      <c r="F168" s="96"/>
      <c r="G168" s="391"/>
      <c r="H168" s="391"/>
      <c r="I168" s="391"/>
      <c r="J168" s="73"/>
    </row>
    <row r="169" spans="1:10" s="94" customFormat="1">
      <c r="A169" s="95"/>
      <c r="B169" s="97"/>
      <c r="D169" s="96"/>
      <c r="E169" s="96"/>
      <c r="F169" s="96"/>
      <c r="G169" s="391"/>
      <c r="H169" s="391"/>
      <c r="I169" s="391"/>
      <c r="J169" s="73"/>
    </row>
    <row r="170" spans="1:10" s="94" customFormat="1">
      <c r="A170" s="95"/>
      <c r="B170" s="97"/>
      <c r="D170" s="96"/>
      <c r="E170" s="96"/>
      <c r="F170" s="96"/>
      <c r="G170" s="391"/>
      <c r="H170" s="391"/>
      <c r="I170" s="391"/>
      <c r="J170" s="73"/>
    </row>
    <row r="171" spans="1:10" s="94" customFormat="1">
      <c r="A171" s="95"/>
      <c r="B171" s="97"/>
      <c r="D171" s="96"/>
      <c r="E171" s="96"/>
      <c r="F171" s="96"/>
      <c r="G171" s="391"/>
      <c r="H171" s="391"/>
      <c r="I171" s="391"/>
      <c r="J171" s="73"/>
    </row>
    <row r="172" spans="1:10" s="94" customFormat="1">
      <c r="A172" s="95"/>
      <c r="B172" s="97"/>
      <c r="D172" s="96"/>
      <c r="E172" s="96"/>
      <c r="F172" s="96"/>
      <c r="G172" s="391"/>
      <c r="H172" s="391"/>
      <c r="I172" s="391"/>
      <c r="J172" s="73"/>
    </row>
    <row r="173" spans="1:10" s="94" customFormat="1">
      <c r="A173" s="95"/>
      <c r="B173" s="97"/>
      <c r="D173" s="96"/>
      <c r="E173" s="96"/>
      <c r="F173" s="96"/>
      <c r="G173" s="391"/>
      <c r="H173" s="391"/>
      <c r="I173" s="391"/>
      <c r="J173" s="73"/>
    </row>
    <row r="174" spans="1:10" s="94" customFormat="1">
      <c r="A174" s="95"/>
      <c r="B174" s="97"/>
      <c r="D174" s="96"/>
      <c r="E174" s="96"/>
      <c r="F174" s="96"/>
      <c r="G174" s="391"/>
      <c r="H174" s="391"/>
      <c r="I174" s="391"/>
      <c r="J174" s="73"/>
    </row>
    <row r="175" spans="1:10" s="94" customFormat="1">
      <c r="A175" s="95"/>
      <c r="B175" s="97"/>
      <c r="D175" s="96"/>
      <c r="E175" s="96"/>
      <c r="F175" s="96"/>
      <c r="G175" s="391"/>
      <c r="H175" s="391"/>
      <c r="I175" s="391"/>
      <c r="J175" s="73"/>
    </row>
    <row r="176" spans="1:10" s="94" customFormat="1">
      <c r="A176" s="95"/>
      <c r="B176" s="97"/>
      <c r="D176" s="96"/>
      <c r="E176" s="96"/>
      <c r="F176" s="96"/>
      <c r="G176" s="391"/>
      <c r="H176" s="391"/>
      <c r="I176" s="391"/>
      <c r="J176" s="73"/>
    </row>
    <row r="177" spans="1:10" s="94" customFormat="1">
      <c r="A177" s="95"/>
      <c r="B177" s="97"/>
      <c r="D177" s="96"/>
      <c r="E177" s="96"/>
      <c r="F177" s="96"/>
      <c r="G177" s="391"/>
      <c r="H177" s="391"/>
      <c r="I177" s="391"/>
      <c r="J177" s="73"/>
    </row>
    <row r="178" spans="1:10" s="94" customFormat="1">
      <c r="A178" s="95"/>
      <c r="B178" s="97"/>
      <c r="D178" s="96"/>
      <c r="E178" s="96"/>
      <c r="F178" s="96"/>
      <c r="G178" s="391"/>
      <c r="H178" s="391"/>
      <c r="I178" s="391"/>
      <c r="J178" s="73"/>
    </row>
    <row r="179" spans="1:10" s="94" customFormat="1">
      <c r="A179" s="95"/>
      <c r="B179" s="97"/>
      <c r="D179" s="96"/>
      <c r="E179" s="96"/>
      <c r="F179" s="96"/>
      <c r="G179" s="391"/>
      <c r="H179" s="391"/>
      <c r="I179" s="391"/>
      <c r="J179" s="73"/>
    </row>
    <row r="180" spans="1:10" s="94" customFormat="1">
      <c r="A180" s="95"/>
      <c r="B180" s="97"/>
      <c r="D180" s="96"/>
      <c r="E180" s="96"/>
      <c r="F180" s="96"/>
      <c r="G180" s="391"/>
      <c r="H180" s="391"/>
      <c r="I180" s="391"/>
      <c r="J180" s="73"/>
    </row>
    <row r="181" spans="1:10" s="94" customFormat="1">
      <c r="A181" s="95"/>
      <c r="B181" s="97"/>
      <c r="D181" s="96"/>
      <c r="E181" s="96"/>
      <c r="F181" s="96"/>
      <c r="G181" s="391"/>
      <c r="H181" s="391"/>
      <c r="I181" s="391"/>
      <c r="J181" s="73"/>
    </row>
    <row r="182" spans="1:10" s="94" customFormat="1">
      <c r="A182" s="95"/>
      <c r="B182" s="97"/>
      <c r="D182" s="96"/>
      <c r="E182" s="96"/>
      <c r="F182" s="96"/>
      <c r="G182" s="391"/>
      <c r="H182" s="391"/>
      <c r="I182" s="391"/>
      <c r="J182" s="73"/>
    </row>
    <row r="183" spans="1:10" s="94" customFormat="1">
      <c r="A183" s="95"/>
      <c r="B183" s="97"/>
      <c r="D183" s="96"/>
      <c r="E183" s="96"/>
      <c r="F183" s="96"/>
      <c r="G183" s="391"/>
      <c r="H183" s="391"/>
      <c r="I183" s="391"/>
      <c r="J183" s="73"/>
    </row>
    <row r="184" spans="1:10" s="94" customFormat="1">
      <c r="A184" s="95"/>
      <c r="B184" s="97"/>
      <c r="D184" s="96"/>
      <c r="E184" s="96"/>
      <c r="F184" s="96"/>
      <c r="G184" s="391"/>
      <c r="H184" s="391"/>
      <c r="I184" s="391"/>
      <c r="J184" s="73"/>
    </row>
    <row r="185" spans="1:10" s="94" customFormat="1">
      <c r="A185" s="95"/>
      <c r="B185" s="97"/>
      <c r="D185" s="96"/>
      <c r="E185" s="96"/>
      <c r="F185" s="96"/>
      <c r="G185" s="391"/>
      <c r="H185" s="391"/>
      <c r="I185" s="391"/>
      <c r="J185" s="73"/>
    </row>
    <row r="186" spans="1:10" s="94" customFormat="1">
      <c r="A186" s="95"/>
      <c r="B186" s="97"/>
      <c r="D186" s="96"/>
      <c r="E186" s="96"/>
      <c r="F186" s="96"/>
      <c r="G186" s="391"/>
      <c r="H186" s="391"/>
      <c r="I186" s="391"/>
      <c r="J186" s="73"/>
    </row>
    <row r="187" spans="1:10" s="94" customFormat="1">
      <c r="A187" s="95"/>
      <c r="B187" s="97"/>
      <c r="D187" s="96"/>
      <c r="E187" s="96"/>
      <c r="F187" s="96"/>
      <c r="G187" s="391"/>
      <c r="H187" s="391"/>
      <c r="I187" s="391"/>
      <c r="J187" s="73"/>
    </row>
    <row r="188" spans="1:10" s="94" customFormat="1">
      <c r="A188" s="95"/>
      <c r="B188" s="97"/>
      <c r="D188" s="96"/>
      <c r="E188" s="96"/>
      <c r="F188" s="96"/>
      <c r="G188" s="391"/>
      <c r="H188" s="391"/>
      <c r="I188" s="391"/>
      <c r="J188" s="73"/>
    </row>
    <row r="189" spans="1:10" s="94" customFormat="1">
      <c r="A189" s="95"/>
      <c r="B189" s="97"/>
      <c r="D189" s="96"/>
      <c r="E189" s="96"/>
      <c r="F189" s="96"/>
      <c r="G189" s="391"/>
      <c r="H189" s="391"/>
      <c r="I189" s="391"/>
      <c r="J189" s="73"/>
    </row>
    <row r="190" spans="1:10" s="94" customFormat="1">
      <c r="A190" s="95"/>
      <c r="B190" s="97"/>
      <c r="D190" s="96"/>
      <c r="E190" s="96"/>
      <c r="F190" s="96"/>
      <c r="G190" s="391"/>
      <c r="H190" s="391"/>
      <c r="I190" s="391"/>
      <c r="J190" s="73"/>
    </row>
    <row r="191" spans="1:10" s="94" customFormat="1">
      <c r="A191" s="95"/>
      <c r="B191" s="97"/>
      <c r="D191" s="96"/>
      <c r="E191" s="96"/>
      <c r="F191" s="96"/>
      <c r="G191" s="391"/>
      <c r="H191" s="391"/>
      <c r="I191" s="391"/>
      <c r="J191" s="73"/>
    </row>
    <row r="192" spans="1:10" s="94" customFormat="1">
      <c r="A192" s="95"/>
      <c r="B192" s="97"/>
      <c r="D192" s="96"/>
      <c r="E192" s="96"/>
      <c r="F192" s="96"/>
      <c r="G192" s="391"/>
      <c r="H192" s="391"/>
      <c r="I192" s="391"/>
      <c r="J192" s="73"/>
    </row>
    <row r="193" spans="1:10" s="94" customFormat="1">
      <c r="A193" s="95"/>
      <c r="B193" s="97"/>
      <c r="D193" s="96"/>
      <c r="E193" s="96"/>
      <c r="F193" s="96"/>
      <c r="G193" s="391"/>
      <c r="H193" s="391"/>
      <c r="I193" s="391"/>
      <c r="J193" s="73"/>
    </row>
    <row r="194" spans="1:10" s="94" customFormat="1">
      <c r="A194" s="95"/>
      <c r="B194" s="97"/>
      <c r="D194" s="96"/>
      <c r="E194" s="96"/>
      <c r="F194" s="96"/>
      <c r="G194" s="391"/>
      <c r="H194" s="391"/>
      <c r="I194" s="391"/>
      <c r="J194" s="73"/>
    </row>
    <row r="195" spans="1:10" s="94" customFormat="1">
      <c r="A195" s="95"/>
      <c r="B195" s="97"/>
      <c r="D195" s="96"/>
      <c r="E195" s="96"/>
      <c r="F195" s="96"/>
      <c r="G195" s="391"/>
      <c r="H195" s="391"/>
      <c r="I195" s="391"/>
      <c r="J195" s="73"/>
    </row>
    <row r="196" spans="1:10" s="94" customFormat="1">
      <c r="A196" s="95"/>
      <c r="B196" s="97"/>
      <c r="D196" s="96"/>
      <c r="E196" s="96"/>
      <c r="F196" s="96"/>
      <c r="G196" s="391"/>
      <c r="H196" s="391"/>
      <c r="I196" s="391"/>
      <c r="J196" s="73"/>
    </row>
    <row r="197" spans="1:10" s="94" customFormat="1">
      <c r="A197" s="95"/>
      <c r="B197" s="97"/>
      <c r="D197" s="96"/>
      <c r="E197" s="96"/>
      <c r="F197" s="96"/>
      <c r="G197" s="391"/>
      <c r="H197" s="391"/>
      <c r="I197" s="391"/>
      <c r="J197" s="73"/>
    </row>
    <row r="198" spans="1:10">
      <c r="B198" s="97"/>
    </row>
    <row r="199" spans="1:10">
      <c r="B199" s="97"/>
    </row>
    <row r="200" spans="1:10">
      <c r="B200" s="97"/>
    </row>
    <row r="201" spans="1:10">
      <c r="B201" s="97"/>
    </row>
    <row r="202" spans="1:10">
      <c r="B202" s="97"/>
    </row>
    <row r="203" spans="1:10">
      <c r="B203" s="97"/>
    </row>
    <row r="204" spans="1:10">
      <c r="B204" s="97"/>
    </row>
    <row r="205" spans="1:10">
      <c r="B205" s="97"/>
    </row>
    <row r="206" spans="1:10">
      <c r="B206" s="97"/>
    </row>
    <row r="207" spans="1:10">
      <c r="B207" s="97"/>
    </row>
    <row r="208" spans="1:10">
      <c r="B208" s="97"/>
    </row>
    <row r="209" spans="1:6">
      <c r="B209" s="97"/>
    </row>
    <row r="210" spans="1:6">
      <c r="B210" s="97"/>
    </row>
    <row r="211" spans="1:6">
      <c r="B211" s="97"/>
    </row>
    <row r="212" spans="1:6">
      <c r="A212" s="99"/>
      <c r="B212" s="94"/>
      <c r="D212" s="77"/>
      <c r="E212" s="77"/>
      <c r="F212" s="77"/>
    </row>
    <row r="213" spans="1:6">
      <c r="A213" s="99"/>
      <c r="B213" s="94"/>
      <c r="D213" s="77"/>
      <c r="E213" s="77"/>
      <c r="F213" s="77"/>
    </row>
    <row r="214" spans="1:6">
      <c r="A214" s="99"/>
      <c r="B214" s="94"/>
      <c r="D214" s="77"/>
      <c r="E214" s="77"/>
      <c r="F214" s="77"/>
    </row>
    <row r="215" spans="1:6">
      <c r="A215" s="99"/>
      <c r="B215" s="94"/>
      <c r="D215" s="77"/>
      <c r="E215" s="77"/>
      <c r="F215" s="77"/>
    </row>
    <row r="216" spans="1:6">
      <c r="A216" s="99"/>
      <c r="B216" s="94"/>
      <c r="D216" s="77"/>
      <c r="E216" s="77"/>
      <c r="F216" s="77"/>
    </row>
    <row r="217" spans="1:6">
      <c r="A217" s="99"/>
      <c r="B217" s="94"/>
      <c r="D217" s="77"/>
      <c r="E217" s="77"/>
      <c r="F217" s="77"/>
    </row>
    <row r="218" spans="1:6">
      <c r="A218" s="99"/>
      <c r="B218" s="94"/>
      <c r="D218" s="77"/>
      <c r="E218" s="77"/>
      <c r="F218" s="77"/>
    </row>
    <row r="219" spans="1:6">
      <c r="A219" s="99"/>
      <c r="B219" s="94"/>
      <c r="D219" s="77"/>
      <c r="E219" s="77"/>
      <c r="F219" s="77"/>
    </row>
    <row r="220" spans="1:6">
      <c r="A220" s="99"/>
      <c r="B220" s="94"/>
      <c r="D220" s="77"/>
      <c r="E220" s="77"/>
      <c r="F220" s="77"/>
    </row>
    <row r="221" spans="1:6">
      <c r="A221" s="99"/>
      <c r="B221" s="94"/>
      <c r="D221" s="77"/>
      <c r="E221" s="77"/>
      <c r="F221" s="77"/>
    </row>
    <row r="222" spans="1:6">
      <c r="A222" s="99"/>
      <c r="B222" s="94"/>
      <c r="D222" s="77"/>
      <c r="E222" s="77"/>
      <c r="F222" s="77"/>
    </row>
    <row r="223" spans="1:6">
      <c r="A223" s="99"/>
      <c r="B223" s="94"/>
      <c r="D223" s="77"/>
      <c r="E223" s="77"/>
      <c r="F223" s="77"/>
    </row>
    <row r="224" spans="1:6">
      <c r="A224" s="99"/>
      <c r="B224" s="94"/>
      <c r="D224" s="77"/>
      <c r="E224" s="77"/>
      <c r="F224" s="77"/>
    </row>
    <row r="225" spans="1:6">
      <c r="A225" s="99"/>
      <c r="B225" s="94"/>
      <c r="D225" s="77"/>
      <c r="E225" s="77"/>
      <c r="F225" s="77"/>
    </row>
    <row r="226" spans="1:6">
      <c r="A226" s="99"/>
      <c r="B226" s="94"/>
      <c r="D226" s="77"/>
      <c r="E226" s="77"/>
      <c r="F226" s="77"/>
    </row>
    <row r="227" spans="1:6">
      <c r="A227" s="99"/>
      <c r="B227" s="94"/>
      <c r="D227" s="77"/>
      <c r="E227" s="77"/>
      <c r="F227" s="77"/>
    </row>
    <row r="228" spans="1:6">
      <c r="A228" s="99"/>
      <c r="B228" s="94"/>
      <c r="D228" s="77"/>
      <c r="E228" s="77"/>
      <c r="F228" s="77"/>
    </row>
    <row r="229" spans="1:6">
      <c r="A229" s="99"/>
      <c r="B229" s="94"/>
      <c r="D229" s="77"/>
      <c r="E229" s="77"/>
      <c r="F229" s="77"/>
    </row>
    <row r="230" spans="1:6">
      <c r="A230" s="99"/>
      <c r="B230" s="94"/>
      <c r="D230" s="77"/>
      <c r="E230" s="77"/>
      <c r="F230" s="77"/>
    </row>
    <row r="231" spans="1:6">
      <c r="A231" s="99"/>
      <c r="B231" s="94"/>
      <c r="D231" s="77"/>
      <c r="E231" s="77"/>
      <c r="F231" s="77"/>
    </row>
    <row r="232" spans="1:6">
      <c r="A232" s="99"/>
      <c r="B232" s="94"/>
      <c r="D232" s="77"/>
      <c r="E232" s="77"/>
      <c r="F232" s="77"/>
    </row>
    <row r="233" spans="1:6">
      <c r="A233" s="99"/>
      <c r="B233" s="94"/>
      <c r="D233" s="77"/>
      <c r="E233" s="77"/>
      <c r="F233" s="77"/>
    </row>
    <row r="234" spans="1:6">
      <c r="A234" s="99"/>
      <c r="B234" s="94"/>
      <c r="D234" s="77"/>
      <c r="E234" s="77"/>
      <c r="F234" s="77"/>
    </row>
    <row r="235" spans="1:6">
      <c r="A235" s="99"/>
      <c r="B235" s="94"/>
      <c r="D235" s="77"/>
      <c r="E235" s="77"/>
      <c r="F235" s="77"/>
    </row>
    <row r="236" spans="1:6">
      <c r="A236" s="99"/>
      <c r="B236" s="94"/>
      <c r="D236" s="77"/>
      <c r="E236" s="77"/>
      <c r="F236" s="77"/>
    </row>
    <row r="237" spans="1:6">
      <c r="A237" s="99"/>
      <c r="B237" s="94"/>
      <c r="D237" s="77"/>
      <c r="E237" s="77"/>
      <c r="F237" s="77"/>
    </row>
    <row r="238" spans="1:6">
      <c r="A238" s="99"/>
      <c r="B238" s="94"/>
      <c r="D238" s="77"/>
      <c r="E238" s="77"/>
      <c r="F238" s="77"/>
    </row>
    <row r="239" spans="1:6">
      <c r="A239" s="99"/>
      <c r="B239" s="94"/>
      <c r="D239" s="77"/>
      <c r="E239" s="77"/>
      <c r="F239" s="77"/>
    </row>
    <row r="240" spans="1:6">
      <c r="A240" s="99"/>
      <c r="B240" s="94"/>
      <c r="D240" s="77"/>
      <c r="E240" s="77"/>
      <c r="F240" s="77"/>
    </row>
    <row r="241" spans="1:6">
      <c r="A241" s="99"/>
      <c r="B241" s="94"/>
      <c r="D241" s="77"/>
      <c r="E241" s="77"/>
      <c r="F241" s="77"/>
    </row>
    <row r="242" spans="1:6">
      <c r="A242" s="99"/>
      <c r="B242" s="94"/>
      <c r="D242" s="77"/>
      <c r="E242" s="77"/>
      <c r="F242" s="77"/>
    </row>
    <row r="243" spans="1:6">
      <c r="A243" s="99"/>
      <c r="B243" s="94"/>
      <c r="D243" s="77"/>
      <c r="E243" s="77"/>
      <c r="F243" s="77"/>
    </row>
    <row r="244" spans="1:6">
      <c r="A244" s="99"/>
      <c r="B244" s="94"/>
      <c r="D244" s="77"/>
      <c r="E244" s="77"/>
      <c r="F244" s="77"/>
    </row>
    <row r="245" spans="1:6">
      <c r="A245" s="99"/>
      <c r="B245" s="94"/>
      <c r="D245" s="77"/>
      <c r="E245" s="77"/>
      <c r="F245" s="77"/>
    </row>
    <row r="246" spans="1:6">
      <c r="A246" s="99"/>
      <c r="B246" s="94"/>
      <c r="D246" s="77"/>
      <c r="E246" s="77"/>
      <c r="F246" s="77"/>
    </row>
    <row r="247" spans="1:6">
      <c r="A247" s="99"/>
      <c r="B247" s="94"/>
      <c r="D247" s="77"/>
      <c r="E247" s="77"/>
      <c r="F247" s="77"/>
    </row>
    <row r="248" spans="1:6">
      <c r="A248" s="99"/>
      <c r="B248" s="94"/>
      <c r="D248" s="77"/>
      <c r="E248" s="77"/>
      <c r="F248" s="77"/>
    </row>
    <row r="249" spans="1:6">
      <c r="A249" s="99"/>
      <c r="B249" s="94"/>
      <c r="D249" s="77"/>
      <c r="E249" s="77"/>
      <c r="F249" s="77"/>
    </row>
    <row r="250" spans="1:6">
      <c r="A250" s="99"/>
      <c r="B250" s="94"/>
      <c r="D250" s="77"/>
      <c r="E250" s="77"/>
      <c r="F250" s="77"/>
    </row>
    <row r="251" spans="1:6">
      <c r="A251" s="99"/>
      <c r="B251" s="94"/>
      <c r="D251" s="77"/>
      <c r="E251" s="77"/>
      <c r="F251" s="77"/>
    </row>
    <row r="252" spans="1:6">
      <c r="A252" s="99"/>
      <c r="B252" s="94"/>
      <c r="D252" s="77"/>
      <c r="E252" s="77"/>
      <c r="F252" s="77"/>
    </row>
    <row r="253" spans="1:6">
      <c r="A253" s="99"/>
      <c r="B253" s="94"/>
      <c r="D253" s="77"/>
      <c r="E253" s="77"/>
      <c r="F253" s="77"/>
    </row>
    <row r="254" spans="1:6">
      <c r="A254" s="99"/>
      <c r="B254" s="94"/>
      <c r="D254" s="77"/>
      <c r="E254" s="77"/>
      <c r="F254" s="77"/>
    </row>
    <row r="255" spans="1:6">
      <c r="A255" s="99"/>
      <c r="B255" s="94"/>
      <c r="D255" s="77"/>
      <c r="E255" s="77"/>
      <c r="F255" s="77"/>
    </row>
    <row r="256" spans="1:6">
      <c r="A256" s="99"/>
      <c r="B256" s="94"/>
      <c r="D256" s="77"/>
      <c r="E256" s="77"/>
      <c r="F256" s="77"/>
    </row>
    <row r="257" spans="1:6">
      <c r="A257" s="99"/>
      <c r="B257" s="94"/>
      <c r="D257" s="77"/>
      <c r="E257" s="77"/>
      <c r="F257" s="77"/>
    </row>
    <row r="258" spans="1:6">
      <c r="A258" s="99"/>
      <c r="B258" s="94"/>
      <c r="D258" s="77"/>
      <c r="E258" s="77"/>
      <c r="F258" s="77"/>
    </row>
    <row r="259" spans="1:6">
      <c r="A259" s="99"/>
      <c r="B259" s="94"/>
      <c r="D259" s="77"/>
      <c r="E259" s="77"/>
      <c r="F259" s="77"/>
    </row>
    <row r="260" spans="1:6">
      <c r="A260" s="99"/>
      <c r="B260" s="94"/>
      <c r="D260" s="77"/>
      <c r="E260" s="77"/>
      <c r="F260" s="77"/>
    </row>
    <row r="261" spans="1:6">
      <c r="A261" s="99"/>
      <c r="B261" s="94"/>
      <c r="D261" s="77"/>
      <c r="E261" s="77"/>
      <c r="F261" s="77"/>
    </row>
    <row r="262" spans="1:6">
      <c r="A262" s="99"/>
      <c r="B262" s="94"/>
      <c r="D262" s="77"/>
      <c r="E262" s="77"/>
      <c r="F262" s="77"/>
    </row>
    <row r="263" spans="1:6">
      <c r="A263" s="99"/>
      <c r="B263" s="94"/>
      <c r="D263" s="77"/>
      <c r="E263" s="77"/>
      <c r="F263" s="77"/>
    </row>
    <row r="264" spans="1:6">
      <c r="A264" s="99"/>
      <c r="B264" s="94"/>
      <c r="D264" s="77"/>
      <c r="E264" s="77"/>
      <c r="F264" s="77"/>
    </row>
    <row r="265" spans="1:6">
      <c r="A265" s="99"/>
      <c r="B265" s="94"/>
      <c r="D265" s="77"/>
      <c r="E265" s="77"/>
      <c r="F265" s="77"/>
    </row>
    <row r="266" spans="1:6">
      <c r="A266" s="99"/>
      <c r="B266" s="94"/>
      <c r="D266" s="77"/>
      <c r="E266" s="77"/>
      <c r="F266" s="77"/>
    </row>
    <row r="267" spans="1:6">
      <c r="A267" s="99"/>
      <c r="B267" s="94"/>
      <c r="D267" s="77"/>
      <c r="E267" s="77"/>
      <c r="F267" s="77"/>
    </row>
    <row r="268" spans="1:6">
      <c r="A268" s="99"/>
      <c r="B268" s="94"/>
      <c r="D268" s="77"/>
      <c r="E268" s="77"/>
      <c r="F268" s="77"/>
    </row>
    <row r="269" spans="1:6">
      <c r="A269" s="99"/>
      <c r="B269" s="94"/>
      <c r="D269" s="77"/>
      <c r="E269" s="77"/>
      <c r="F269" s="77"/>
    </row>
    <row r="270" spans="1:6">
      <c r="A270" s="99"/>
      <c r="B270" s="94"/>
      <c r="D270" s="77"/>
      <c r="E270" s="77"/>
      <c r="F270" s="77"/>
    </row>
    <row r="271" spans="1:6">
      <c r="A271" s="99"/>
      <c r="B271" s="94"/>
      <c r="D271" s="77"/>
      <c r="E271" s="77"/>
      <c r="F271" s="77"/>
    </row>
    <row r="272" spans="1:6">
      <c r="A272" s="99"/>
      <c r="B272" s="94"/>
      <c r="D272" s="77"/>
      <c r="E272" s="77"/>
      <c r="F272" s="77"/>
    </row>
    <row r="273" spans="1:6">
      <c r="A273" s="99"/>
      <c r="B273" s="94"/>
      <c r="D273" s="77"/>
      <c r="E273" s="77"/>
      <c r="F273" s="77"/>
    </row>
    <row r="274" spans="1:6">
      <c r="A274" s="99"/>
      <c r="B274" s="94"/>
      <c r="D274" s="77"/>
      <c r="E274" s="77"/>
      <c r="F274" s="77"/>
    </row>
    <row r="275" spans="1:6">
      <c r="A275" s="99"/>
      <c r="B275" s="94"/>
      <c r="D275" s="77"/>
      <c r="E275" s="77"/>
      <c r="F275" s="77"/>
    </row>
    <row r="276" spans="1:6">
      <c r="A276" s="99"/>
      <c r="B276" s="94"/>
      <c r="D276" s="77"/>
      <c r="E276" s="77"/>
      <c r="F276" s="77"/>
    </row>
    <row r="277" spans="1:6">
      <c r="A277" s="99"/>
      <c r="B277" s="94"/>
      <c r="D277" s="77"/>
      <c r="E277" s="77"/>
      <c r="F277" s="77"/>
    </row>
    <row r="278" spans="1:6">
      <c r="A278" s="99"/>
      <c r="B278" s="94"/>
      <c r="D278" s="77"/>
      <c r="E278" s="77"/>
      <c r="F278" s="77"/>
    </row>
    <row r="279" spans="1:6">
      <c r="A279" s="99"/>
      <c r="B279" s="94"/>
      <c r="D279" s="77"/>
      <c r="E279" s="77"/>
      <c r="F279" s="77"/>
    </row>
    <row r="280" spans="1:6">
      <c r="A280" s="99"/>
      <c r="B280" s="94"/>
      <c r="D280" s="77"/>
      <c r="E280" s="77"/>
      <c r="F280" s="77"/>
    </row>
    <row r="281" spans="1:6">
      <c r="A281" s="99"/>
      <c r="B281" s="94"/>
      <c r="D281" s="77"/>
      <c r="E281" s="77"/>
      <c r="F281" s="77"/>
    </row>
    <row r="282" spans="1:6">
      <c r="A282" s="99"/>
      <c r="B282" s="94"/>
      <c r="D282" s="77"/>
      <c r="E282" s="77"/>
      <c r="F282" s="77"/>
    </row>
    <row r="283" spans="1:6">
      <c r="A283" s="99"/>
      <c r="B283" s="94"/>
      <c r="D283" s="77"/>
      <c r="E283" s="77"/>
      <c r="F283" s="77"/>
    </row>
    <row r="284" spans="1:6">
      <c r="A284" s="99"/>
      <c r="B284" s="94"/>
      <c r="D284" s="77"/>
      <c r="E284" s="77"/>
      <c r="F284" s="77"/>
    </row>
    <row r="285" spans="1:6">
      <c r="A285" s="99"/>
      <c r="B285" s="94"/>
      <c r="D285" s="77"/>
      <c r="E285" s="77"/>
      <c r="F285" s="77"/>
    </row>
    <row r="286" spans="1:6">
      <c r="A286" s="99"/>
      <c r="B286" s="94"/>
      <c r="D286" s="77"/>
      <c r="E286" s="77"/>
      <c r="F286" s="77"/>
    </row>
    <row r="287" spans="1:6">
      <c r="A287" s="99"/>
      <c r="B287" s="94"/>
      <c r="D287" s="77"/>
      <c r="E287" s="77"/>
      <c r="F287" s="77"/>
    </row>
    <row r="288" spans="1:6">
      <c r="A288" s="99"/>
      <c r="B288" s="94"/>
      <c r="D288" s="77"/>
      <c r="E288" s="77"/>
      <c r="F288" s="77"/>
    </row>
    <row r="289" spans="1:6">
      <c r="A289" s="99"/>
      <c r="B289" s="94"/>
      <c r="D289" s="77"/>
      <c r="E289" s="77"/>
      <c r="F289" s="77"/>
    </row>
    <row r="290" spans="1:6">
      <c r="A290" s="99"/>
      <c r="B290" s="94"/>
      <c r="D290" s="77"/>
      <c r="E290" s="77"/>
      <c r="F290" s="77"/>
    </row>
    <row r="291" spans="1:6">
      <c r="A291" s="99"/>
      <c r="B291" s="94"/>
      <c r="D291" s="77"/>
      <c r="E291" s="77"/>
      <c r="F291" s="77"/>
    </row>
    <row r="292" spans="1:6">
      <c r="A292" s="99"/>
      <c r="B292" s="94"/>
      <c r="D292" s="77"/>
      <c r="E292" s="77"/>
      <c r="F292" s="77"/>
    </row>
    <row r="293" spans="1:6">
      <c r="A293" s="99"/>
      <c r="B293" s="94"/>
      <c r="D293" s="77"/>
      <c r="E293" s="77"/>
      <c r="F293" s="77"/>
    </row>
    <row r="294" spans="1:6">
      <c r="A294" s="99"/>
      <c r="B294" s="94"/>
      <c r="D294" s="77"/>
      <c r="E294" s="77"/>
      <c r="F294" s="77"/>
    </row>
    <row r="295" spans="1:6">
      <c r="A295" s="99"/>
      <c r="B295" s="94"/>
      <c r="D295" s="77"/>
      <c r="E295" s="77"/>
      <c r="F295" s="77"/>
    </row>
    <row r="296" spans="1:6">
      <c r="A296" s="99"/>
      <c r="B296" s="94"/>
      <c r="D296" s="77"/>
      <c r="E296" s="77"/>
      <c r="F296" s="77"/>
    </row>
    <row r="297" spans="1:6">
      <c r="A297" s="99"/>
      <c r="B297" s="94"/>
      <c r="D297" s="77"/>
      <c r="E297" s="77"/>
      <c r="F297" s="77"/>
    </row>
    <row r="298" spans="1:6">
      <c r="A298" s="99"/>
      <c r="B298" s="94"/>
      <c r="D298" s="77"/>
      <c r="E298" s="77"/>
      <c r="F298" s="77"/>
    </row>
    <row r="299" spans="1:6">
      <c r="A299" s="99"/>
      <c r="B299" s="94"/>
      <c r="D299" s="77"/>
      <c r="E299" s="77"/>
      <c r="F299" s="77"/>
    </row>
    <row r="300" spans="1:6">
      <c r="A300" s="99"/>
      <c r="B300" s="94"/>
      <c r="D300" s="77"/>
      <c r="E300" s="77"/>
      <c r="F300" s="77"/>
    </row>
    <row r="301" spans="1:6">
      <c r="A301" s="99"/>
      <c r="B301" s="94"/>
      <c r="D301" s="77"/>
      <c r="E301" s="77"/>
      <c r="F301" s="77"/>
    </row>
    <row r="302" spans="1:6">
      <c r="A302" s="99"/>
      <c r="B302" s="94"/>
      <c r="D302" s="77"/>
      <c r="E302" s="77"/>
      <c r="F302" s="77"/>
    </row>
    <row r="303" spans="1:6">
      <c r="A303" s="99"/>
      <c r="B303" s="94"/>
      <c r="D303" s="77"/>
      <c r="E303" s="77"/>
      <c r="F303" s="77"/>
    </row>
    <row r="304" spans="1:6">
      <c r="A304" s="99"/>
      <c r="B304" s="94"/>
      <c r="D304" s="77"/>
      <c r="E304" s="77"/>
      <c r="F304" s="77"/>
    </row>
    <row r="305" spans="1:6">
      <c r="A305" s="99"/>
      <c r="B305" s="94"/>
      <c r="D305" s="77"/>
      <c r="E305" s="77"/>
      <c r="F305" s="77"/>
    </row>
    <row r="306" spans="1:6">
      <c r="A306" s="99"/>
      <c r="B306" s="94"/>
      <c r="D306" s="77"/>
      <c r="E306" s="77"/>
      <c r="F306" s="77"/>
    </row>
    <row r="307" spans="1:6">
      <c r="A307" s="99"/>
      <c r="B307" s="94"/>
      <c r="D307" s="77"/>
      <c r="E307" s="77"/>
      <c r="F307" s="77"/>
    </row>
    <row r="308" spans="1:6">
      <c r="A308" s="99"/>
      <c r="B308" s="94"/>
      <c r="D308" s="77"/>
      <c r="E308" s="77"/>
      <c r="F308" s="77"/>
    </row>
    <row r="309" spans="1:6">
      <c r="A309" s="99"/>
      <c r="B309" s="94"/>
      <c r="D309" s="77"/>
      <c r="E309" s="77"/>
      <c r="F309" s="77"/>
    </row>
    <row r="310" spans="1:6">
      <c r="A310" s="99"/>
      <c r="B310" s="94"/>
      <c r="D310" s="77"/>
      <c r="E310" s="77"/>
      <c r="F310" s="77"/>
    </row>
    <row r="311" spans="1:6">
      <c r="A311" s="99"/>
      <c r="B311" s="94"/>
      <c r="D311" s="77"/>
      <c r="E311" s="77"/>
      <c r="F311" s="77"/>
    </row>
    <row r="312" spans="1:6">
      <c r="A312" s="99"/>
      <c r="B312" s="94"/>
      <c r="D312" s="77"/>
      <c r="E312" s="77"/>
      <c r="F312" s="77"/>
    </row>
    <row r="313" spans="1:6">
      <c r="A313" s="99"/>
      <c r="B313" s="94"/>
      <c r="D313" s="77"/>
      <c r="E313" s="77"/>
      <c r="F313" s="77"/>
    </row>
    <row r="314" spans="1:6">
      <c r="A314" s="99"/>
      <c r="B314" s="94"/>
      <c r="D314" s="77"/>
      <c r="E314" s="77"/>
      <c r="F314" s="77"/>
    </row>
    <row r="315" spans="1:6">
      <c r="A315" s="99"/>
      <c r="B315" s="94"/>
      <c r="D315" s="77"/>
      <c r="E315" s="77"/>
      <c r="F315" s="77"/>
    </row>
    <row r="316" spans="1:6">
      <c r="A316" s="99"/>
      <c r="B316" s="94"/>
      <c r="D316" s="77"/>
      <c r="E316" s="77"/>
      <c r="F316" s="77"/>
    </row>
    <row r="317" spans="1:6">
      <c r="A317" s="99"/>
      <c r="B317" s="94"/>
      <c r="D317" s="77"/>
      <c r="E317" s="77"/>
      <c r="F317" s="77"/>
    </row>
    <row r="318" spans="1:6">
      <c r="A318" s="99"/>
      <c r="B318" s="94"/>
      <c r="D318" s="77"/>
      <c r="E318" s="77"/>
      <c r="F318" s="77"/>
    </row>
    <row r="319" spans="1:6">
      <c r="A319" s="99"/>
      <c r="B319" s="94"/>
      <c r="D319" s="77"/>
      <c r="E319" s="77"/>
      <c r="F319" s="77"/>
    </row>
    <row r="320" spans="1:6">
      <c r="A320" s="99"/>
      <c r="B320" s="94"/>
      <c r="D320" s="77"/>
      <c r="E320" s="77"/>
      <c r="F320" s="77"/>
    </row>
    <row r="321" spans="1:6">
      <c r="A321" s="99"/>
      <c r="B321" s="94"/>
      <c r="D321" s="77"/>
      <c r="E321" s="77"/>
      <c r="F321" s="77"/>
    </row>
    <row r="322" spans="1:6">
      <c r="A322" s="99"/>
      <c r="B322" s="94"/>
      <c r="D322" s="77"/>
      <c r="E322" s="77"/>
      <c r="F322" s="77"/>
    </row>
    <row r="323" spans="1:6">
      <c r="A323" s="99"/>
      <c r="B323" s="94"/>
      <c r="D323" s="77"/>
      <c r="E323" s="77"/>
      <c r="F323" s="77"/>
    </row>
    <row r="324" spans="1:6">
      <c r="A324" s="99"/>
      <c r="B324" s="94"/>
      <c r="D324" s="77"/>
      <c r="E324" s="77"/>
      <c r="F324" s="77"/>
    </row>
    <row r="325" spans="1:6">
      <c r="A325" s="99"/>
      <c r="B325" s="94"/>
      <c r="D325" s="77"/>
      <c r="E325" s="77"/>
      <c r="F325" s="77"/>
    </row>
    <row r="326" spans="1:6">
      <c r="A326" s="99"/>
      <c r="B326" s="94"/>
      <c r="D326" s="77"/>
      <c r="E326" s="77"/>
      <c r="F326" s="77"/>
    </row>
    <row r="327" spans="1:6">
      <c r="A327" s="99"/>
      <c r="B327" s="94"/>
      <c r="D327" s="77"/>
      <c r="E327" s="77"/>
      <c r="F327" s="77"/>
    </row>
    <row r="328" spans="1:6">
      <c r="A328" s="99"/>
      <c r="B328" s="94"/>
      <c r="D328" s="77"/>
      <c r="E328" s="77"/>
      <c r="F328" s="77"/>
    </row>
    <row r="329" spans="1:6">
      <c r="A329" s="99"/>
      <c r="B329" s="94"/>
      <c r="D329" s="77"/>
      <c r="E329" s="77"/>
      <c r="F329" s="77"/>
    </row>
    <row r="330" spans="1:6">
      <c r="A330" s="99"/>
      <c r="B330" s="94"/>
      <c r="D330" s="77"/>
      <c r="E330" s="77"/>
      <c r="F330" s="77"/>
    </row>
    <row r="331" spans="1:6">
      <c r="A331" s="99"/>
      <c r="B331" s="94"/>
      <c r="D331" s="77"/>
      <c r="E331" s="77"/>
      <c r="F331" s="77"/>
    </row>
    <row r="332" spans="1:6">
      <c r="A332" s="99"/>
      <c r="B332" s="94"/>
      <c r="D332" s="77"/>
      <c r="E332" s="77"/>
      <c r="F332" s="77"/>
    </row>
    <row r="333" spans="1:6">
      <c r="A333" s="99"/>
      <c r="B333" s="94"/>
      <c r="D333" s="77"/>
      <c r="E333" s="77"/>
      <c r="F333" s="77"/>
    </row>
    <row r="334" spans="1:6">
      <c r="A334" s="99"/>
      <c r="B334" s="94"/>
      <c r="D334" s="77"/>
      <c r="E334" s="77"/>
      <c r="F334" s="77"/>
    </row>
    <row r="335" spans="1:6">
      <c r="A335" s="99"/>
      <c r="B335" s="94"/>
      <c r="D335" s="77"/>
      <c r="E335" s="77"/>
      <c r="F335" s="77"/>
    </row>
    <row r="336" spans="1:6">
      <c r="A336" s="99"/>
      <c r="B336" s="94"/>
      <c r="D336" s="77"/>
      <c r="E336" s="77"/>
      <c r="F336" s="77"/>
    </row>
    <row r="337" spans="1:6">
      <c r="A337" s="99"/>
      <c r="B337" s="94"/>
      <c r="D337" s="77"/>
      <c r="E337" s="77"/>
      <c r="F337" s="77"/>
    </row>
    <row r="338" spans="1:6">
      <c r="A338" s="99"/>
      <c r="B338" s="94"/>
      <c r="D338" s="77"/>
      <c r="E338" s="77"/>
      <c r="F338" s="77"/>
    </row>
    <row r="339" spans="1:6">
      <c r="A339" s="99"/>
      <c r="B339" s="94"/>
      <c r="D339" s="77"/>
      <c r="E339" s="77"/>
      <c r="F339" s="77"/>
    </row>
    <row r="340" spans="1:6">
      <c r="A340" s="99"/>
      <c r="B340" s="94"/>
      <c r="D340" s="77"/>
      <c r="E340" s="77"/>
      <c r="F340" s="77"/>
    </row>
    <row r="341" spans="1:6">
      <c r="A341" s="99"/>
      <c r="B341" s="94"/>
      <c r="D341" s="77"/>
      <c r="E341" s="77"/>
      <c r="F341" s="77"/>
    </row>
    <row r="342" spans="1:6">
      <c r="A342" s="99"/>
      <c r="B342" s="94"/>
      <c r="D342" s="77"/>
      <c r="E342" s="77"/>
      <c r="F342" s="77"/>
    </row>
    <row r="343" spans="1:6">
      <c r="A343" s="99"/>
      <c r="B343" s="94"/>
      <c r="D343" s="77"/>
      <c r="E343" s="77"/>
      <c r="F343" s="77"/>
    </row>
    <row r="344" spans="1:6">
      <c r="A344" s="99"/>
      <c r="B344" s="94"/>
      <c r="D344" s="77"/>
      <c r="E344" s="77"/>
      <c r="F344" s="77"/>
    </row>
    <row r="345" spans="1:6">
      <c r="A345" s="99"/>
      <c r="B345" s="94"/>
      <c r="D345" s="77"/>
      <c r="E345" s="77"/>
      <c r="F345" s="77"/>
    </row>
    <row r="346" spans="1:6">
      <c r="A346" s="99"/>
      <c r="B346" s="94"/>
      <c r="D346" s="77"/>
      <c r="E346" s="77"/>
      <c r="F346" s="77"/>
    </row>
    <row r="347" spans="1:6">
      <c r="A347" s="99"/>
      <c r="B347" s="94"/>
      <c r="D347" s="77"/>
      <c r="E347" s="77"/>
      <c r="F347" s="77"/>
    </row>
    <row r="348" spans="1:6">
      <c r="A348" s="99"/>
      <c r="B348" s="94"/>
      <c r="D348" s="77"/>
      <c r="E348" s="77"/>
      <c r="F348" s="77"/>
    </row>
    <row r="349" spans="1:6">
      <c r="A349" s="99"/>
      <c r="B349" s="94"/>
      <c r="D349" s="77"/>
      <c r="E349" s="77"/>
      <c r="F349" s="77"/>
    </row>
    <row r="350" spans="1:6">
      <c r="A350" s="99"/>
      <c r="B350" s="94"/>
      <c r="D350" s="77"/>
      <c r="E350" s="77"/>
      <c r="F350" s="77"/>
    </row>
    <row r="351" spans="1:6">
      <c r="A351" s="99"/>
      <c r="B351" s="94"/>
      <c r="D351" s="77"/>
      <c r="E351" s="77"/>
      <c r="F351" s="77"/>
    </row>
    <row r="352" spans="1:6">
      <c r="A352" s="99"/>
      <c r="B352" s="94"/>
      <c r="D352" s="77"/>
      <c r="E352" s="77"/>
      <c r="F352" s="77"/>
    </row>
    <row r="353" spans="1:6">
      <c r="A353" s="99"/>
      <c r="B353" s="94"/>
      <c r="D353" s="77"/>
      <c r="E353" s="77"/>
      <c r="F353" s="77"/>
    </row>
    <row r="354" spans="1:6">
      <c r="A354" s="99"/>
      <c r="B354" s="94"/>
      <c r="D354" s="77"/>
      <c r="E354" s="77"/>
      <c r="F354" s="77"/>
    </row>
    <row r="355" spans="1:6">
      <c r="A355" s="99"/>
      <c r="B355" s="94"/>
      <c r="D355" s="77"/>
      <c r="E355" s="77"/>
      <c r="F355" s="77"/>
    </row>
    <row r="356" spans="1:6">
      <c r="A356" s="99"/>
      <c r="B356" s="94"/>
      <c r="D356" s="77"/>
      <c r="E356" s="77"/>
      <c r="F356" s="77"/>
    </row>
    <row r="357" spans="1:6">
      <c r="A357" s="99"/>
      <c r="B357" s="94"/>
      <c r="D357" s="77"/>
      <c r="E357" s="77"/>
      <c r="F357" s="77"/>
    </row>
    <row r="358" spans="1:6">
      <c r="A358" s="99"/>
      <c r="B358" s="94"/>
      <c r="D358" s="77"/>
      <c r="E358" s="77"/>
      <c r="F358" s="77"/>
    </row>
    <row r="359" spans="1:6">
      <c r="A359" s="99"/>
      <c r="B359" s="94"/>
      <c r="D359" s="77"/>
      <c r="E359" s="77"/>
      <c r="F359" s="77"/>
    </row>
    <row r="360" spans="1:6">
      <c r="A360" s="99"/>
      <c r="B360" s="94"/>
      <c r="D360" s="77"/>
      <c r="E360" s="77"/>
      <c r="F360" s="77"/>
    </row>
    <row r="361" spans="1:6">
      <c r="A361" s="99"/>
      <c r="B361" s="94"/>
      <c r="D361" s="77"/>
      <c r="E361" s="77"/>
      <c r="F361" s="77"/>
    </row>
    <row r="362" spans="1:6">
      <c r="A362" s="99"/>
      <c r="B362" s="94"/>
      <c r="D362" s="77"/>
      <c r="E362" s="77"/>
      <c r="F362" s="77"/>
    </row>
    <row r="363" spans="1:6">
      <c r="A363" s="99"/>
      <c r="B363" s="94"/>
      <c r="D363" s="77"/>
      <c r="E363" s="77"/>
      <c r="F363" s="77"/>
    </row>
    <row r="364" spans="1:6">
      <c r="A364" s="99"/>
      <c r="B364" s="94"/>
      <c r="D364" s="77"/>
      <c r="E364" s="77"/>
      <c r="F364" s="77"/>
    </row>
    <row r="365" spans="1:6">
      <c r="A365" s="99"/>
      <c r="B365" s="94"/>
      <c r="D365" s="77"/>
      <c r="E365" s="77"/>
      <c r="F365" s="77"/>
    </row>
    <row r="366" spans="1:6">
      <c r="A366" s="99"/>
      <c r="B366" s="94"/>
      <c r="D366" s="77"/>
      <c r="E366" s="77"/>
      <c r="F366" s="77"/>
    </row>
    <row r="367" spans="1:6">
      <c r="A367" s="99"/>
      <c r="B367" s="94"/>
      <c r="D367" s="77"/>
      <c r="E367" s="77"/>
      <c r="F367" s="77"/>
    </row>
    <row r="368" spans="1:6">
      <c r="A368" s="99"/>
      <c r="B368" s="94"/>
      <c r="D368" s="77"/>
      <c r="E368" s="77"/>
      <c r="F368" s="77"/>
    </row>
    <row r="369" spans="1:6">
      <c r="A369" s="99"/>
      <c r="B369" s="94"/>
      <c r="D369" s="77"/>
      <c r="E369" s="77"/>
      <c r="F369" s="77"/>
    </row>
    <row r="370" spans="1:6">
      <c r="A370" s="99"/>
      <c r="B370" s="94"/>
      <c r="D370" s="77"/>
      <c r="E370" s="77"/>
      <c r="F370" s="77"/>
    </row>
    <row r="371" spans="1:6">
      <c r="A371" s="99"/>
      <c r="B371" s="94"/>
      <c r="D371" s="77"/>
      <c r="E371" s="77"/>
      <c r="F371" s="77"/>
    </row>
    <row r="372" spans="1:6">
      <c r="A372" s="99"/>
      <c r="B372" s="94"/>
      <c r="D372" s="77"/>
      <c r="E372" s="77"/>
      <c r="F372" s="77"/>
    </row>
    <row r="373" spans="1:6">
      <c r="A373" s="99"/>
      <c r="B373" s="94"/>
      <c r="D373" s="77"/>
      <c r="E373" s="77"/>
      <c r="F373" s="77"/>
    </row>
    <row r="374" spans="1:6">
      <c r="A374" s="99"/>
      <c r="B374" s="94"/>
      <c r="D374" s="77"/>
      <c r="E374" s="77"/>
      <c r="F374" s="77"/>
    </row>
    <row r="375" spans="1:6">
      <c r="A375" s="99"/>
      <c r="B375" s="94"/>
      <c r="D375" s="77"/>
      <c r="E375" s="77"/>
      <c r="F375" s="77"/>
    </row>
    <row r="376" spans="1:6">
      <c r="A376" s="99"/>
      <c r="B376" s="94"/>
      <c r="D376" s="77"/>
      <c r="E376" s="77"/>
      <c r="F376" s="77"/>
    </row>
    <row r="377" spans="1:6">
      <c r="A377" s="99"/>
      <c r="B377" s="94"/>
      <c r="D377" s="77"/>
      <c r="E377" s="77"/>
      <c r="F377" s="77"/>
    </row>
    <row r="378" spans="1:6">
      <c r="A378" s="99"/>
      <c r="B378" s="94"/>
      <c r="D378" s="77"/>
      <c r="E378" s="77"/>
      <c r="F378" s="77"/>
    </row>
    <row r="379" spans="1:6">
      <c r="A379" s="99"/>
      <c r="B379" s="94"/>
      <c r="D379" s="77"/>
      <c r="E379" s="77"/>
      <c r="F379" s="77"/>
    </row>
    <row r="380" spans="1:6">
      <c r="A380" s="99"/>
      <c r="B380" s="94"/>
      <c r="D380" s="77"/>
      <c r="E380" s="77"/>
      <c r="F380" s="77"/>
    </row>
    <row r="381" spans="1:6">
      <c r="A381" s="99"/>
      <c r="B381" s="94"/>
      <c r="D381" s="77"/>
      <c r="E381" s="77"/>
      <c r="F381" s="77"/>
    </row>
    <row r="382" spans="1:6">
      <c r="A382" s="99"/>
      <c r="B382" s="94"/>
      <c r="D382" s="77"/>
      <c r="E382" s="77"/>
      <c r="F382" s="77"/>
    </row>
    <row r="383" spans="1:6">
      <c r="A383" s="99"/>
      <c r="B383" s="94"/>
      <c r="D383" s="77"/>
      <c r="E383" s="77"/>
      <c r="F383" s="77"/>
    </row>
    <row r="384" spans="1:6">
      <c r="A384" s="99"/>
      <c r="B384" s="94"/>
      <c r="D384" s="77"/>
      <c r="E384" s="77"/>
      <c r="F384" s="77"/>
    </row>
    <row r="385" spans="1:6">
      <c r="A385" s="99"/>
      <c r="B385" s="94"/>
      <c r="D385" s="77"/>
      <c r="E385" s="77"/>
      <c r="F385" s="77"/>
    </row>
    <row r="386" spans="1:6">
      <c r="A386" s="99"/>
      <c r="B386" s="94"/>
      <c r="D386" s="77"/>
      <c r="E386" s="77"/>
      <c r="F386" s="77"/>
    </row>
    <row r="387" spans="1:6">
      <c r="A387" s="99"/>
      <c r="B387" s="94"/>
      <c r="D387" s="77"/>
      <c r="E387" s="77"/>
      <c r="F387" s="77"/>
    </row>
    <row r="388" spans="1:6">
      <c r="A388" s="99"/>
      <c r="B388" s="94"/>
      <c r="D388" s="77"/>
      <c r="E388" s="77"/>
      <c r="F388" s="77"/>
    </row>
    <row r="389" spans="1:6">
      <c r="A389" s="99"/>
      <c r="B389" s="94"/>
      <c r="D389" s="77"/>
      <c r="E389" s="77"/>
      <c r="F389" s="77"/>
    </row>
    <row r="390" spans="1:6">
      <c r="A390" s="99"/>
      <c r="B390" s="94"/>
      <c r="D390" s="77"/>
      <c r="E390" s="77"/>
      <c r="F390" s="77"/>
    </row>
    <row r="391" spans="1:6">
      <c r="A391" s="99"/>
      <c r="B391" s="94"/>
      <c r="D391" s="77"/>
      <c r="E391" s="77"/>
      <c r="F391" s="77"/>
    </row>
    <row r="392" spans="1:6">
      <c r="A392" s="99"/>
      <c r="B392" s="94"/>
      <c r="D392" s="77"/>
      <c r="E392" s="77"/>
      <c r="F392" s="77"/>
    </row>
    <row r="393" spans="1:6">
      <c r="A393" s="99"/>
      <c r="B393" s="94"/>
      <c r="D393" s="77"/>
      <c r="E393" s="77"/>
      <c r="F393" s="77"/>
    </row>
    <row r="394" spans="1:6">
      <c r="A394" s="99"/>
      <c r="B394" s="94"/>
      <c r="D394" s="77"/>
      <c r="E394" s="77"/>
      <c r="F394" s="77"/>
    </row>
    <row r="395" spans="1:6">
      <c r="A395" s="99"/>
      <c r="B395" s="94"/>
      <c r="D395" s="77"/>
      <c r="E395" s="77"/>
      <c r="F395" s="77"/>
    </row>
    <row r="396" spans="1:6">
      <c r="A396" s="99"/>
      <c r="B396" s="94"/>
      <c r="D396" s="77"/>
      <c r="E396" s="77"/>
      <c r="F396" s="77"/>
    </row>
    <row r="397" spans="1:6">
      <c r="A397" s="99"/>
      <c r="B397" s="94"/>
      <c r="D397" s="77"/>
      <c r="E397" s="77"/>
      <c r="F397" s="77"/>
    </row>
    <row r="398" spans="1:6">
      <c r="A398" s="99"/>
      <c r="B398" s="94"/>
      <c r="D398" s="77"/>
      <c r="E398" s="77"/>
      <c r="F398" s="77"/>
    </row>
    <row r="399" spans="1:6">
      <c r="A399" s="99"/>
      <c r="B399" s="94"/>
      <c r="D399" s="77"/>
      <c r="E399" s="77"/>
      <c r="F399" s="77"/>
    </row>
    <row r="400" spans="1:6">
      <c r="A400" s="99"/>
      <c r="B400" s="94"/>
      <c r="D400" s="77"/>
      <c r="E400" s="77"/>
      <c r="F400" s="77"/>
    </row>
    <row r="401" spans="1:6">
      <c r="A401" s="99"/>
      <c r="B401" s="94"/>
      <c r="D401" s="77"/>
      <c r="E401" s="77"/>
      <c r="F401" s="77"/>
    </row>
    <row r="402" spans="1:6">
      <c r="A402" s="99"/>
      <c r="B402" s="94"/>
      <c r="D402" s="77"/>
      <c r="E402" s="77"/>
      <c r="F402" s="77"/>
    </row>
    <row r="403" spans="1:6">
      <c r="A403" s="99"/>
      <c r="B403" s="94"/>
      <c r="D403" s="77"/>
      <c r="E403" s="77"/>
      <c r="F403" s="77"/>
    </row>
    <row r="404" spans="1:6">
      <c r="A404" s="99"/>
      <c r="B404" s="94"/>
      <c r="D404" s="77"/>
      <c r="E404" s="77"/>
      <c r="F404" s="77"/>
    </row>
    <row r="405" spans="1:6">
      <c r="A405" s="99"/>
      <c r="B405" s="94"/>
      <c r="D405" s="77"/>
      <c r="E405" s="77"/>
      <c r="F405" s="77"/>
    </row>
    <row r="406" spans="1:6">
      <c r="A406" s="99"/>
      <c r="B406" s="94"/>
      <c r="D406" s="77"/>
      <c r="E406" s="77"/>
      <c r="F406" s="77"/>
    </row>
    <row r="407" spans="1:6">
      <c r="A407" s="99"/>
      <c r="B407" s="94"/>
      <c r="D407" s="77"/>
      <c r="E407" s="77"/>
      <c r="F407" s="77"/>
    </row>
    <row r="408" spans="1:6">
      <c r="A408" s="99"/>
      <c r="B408" s="94"/>
      <c r="D408" s="77"/>
      <c r="E408" s="77"/>
      <c r="F408" s="77"/>
    </row>
    <row r="409" spans="1:6">
      <c r="A409" s="99"/>
      <c r="B409" s="94"/>
      <c r="D409" s="77"/>
      <c r="E409" s="77"/>
      <c r="F409" s="77"/>
    </row>
    <row r="410" spans="1:6">
      <c r="A410" s="99"/>
      <c r="B410" s="94"/>
      <c r="D410" s="77"/>
      <c r="E410" s="77"/>
      <c r="F410" s="77"/>
    </row>
    <row r="411" spans="1:6">
      <c r="A411" s="99"/>
      <c r="B411" s="94"/>
      <c r="D411" s="77"/>
      <c r="E411" s="77"/>
      <c r="F411" s="77"/>
    </row>
    <row r="412" spans="1:6">
      <c r="A412" s="99"/>
      <c r="B412" s="94"/>
      <c r="D412" s="77"/>
      <c r="E412" s="77"/>
      <c r="F412" s="77"/>
    </row>
    <row r="413" spans="1:6">
      <c r="A413" s="99"/>
      <c r="B413" s="94"/>
      <c r="D413" s="77"/>
      <c r="E413" s="77"/>
      <c r="F413" s="77"/>
    </row>
    <row r="414" spans="1:6">
      <c r="A414" s="99"/>
      <c r="B414" s="94"/>
      <c r="D414" s="77"/>
      <c r="E414" s="77"/>
      <c r="F414" s="77"/>
    </row>
    <row r="415" spans="1:6">
      <c r="A415" s="99"/>
      <c r="B415" s="94"/>
      <c r="D415" s="77"/>
      <c r="E415" s="77"/>
      <c r="F415" s="77"/>
    </row>
    <row r="416" spans="1:6">
      <c r="A416" s="99"/>
      <c r="B416" s="94"/>
      <c r="D416" s="77"/>
      <c r="E416" s="77"/>
      <c r="F416" s="77"/>
    </row>
    <row r="417" spans="1:6">
      <c r="A417" s="99"/>
      <c r="B417" s="94"/>
      <c r="D417" s="77"/>
      <c r="E417" s="77"/>
      <c r="F417" s="77"/>
    </row>
    <row r="418" spans="1:6">
      <c r="A418" s="99"/>
      <c r="B418" s="94"/>
      <c r="D418" s="77"/>
      <c r="E418" s="77"/>
      <c r="F418" s="77"/>
    </row>
    <row r="419" spans="1:6">
      <c r="A419" s="99"/>
      <c r="B419" s="94"/>
      <c r="D419" s="77"/>
      <c r="E419" s="77"/>
      <c r="F419" s="77"/>
    </row>
    <row r="420" spans="1:6">
      <c r="A420" s="99"/>
      <c r="B420" s="94"/>
      <c r="D420" s="77"/>
      <c r="E420" s="77"/>
      <c r="F420" s="77"/>
    </row>
    <row r="421" spans="1:6">
      <c r="A421" s="99"/>
      <c r="B421" s="94"/>
      <c r="D421" s="77"/>
      <c r="E421" s="77"/>
      <c r="F421" s="77"/>
    </row>
    <row r="422" spans="1:6">
      <c r="A422" s="99"/>
      <c r="B422" s="94"/>
      <c r="D422" s="77"/>
      <c r="E422" s="77"/>
      <c r="F422" s="77"/>
    </row>
    <row r="423" spans="1:6">
      <c r="A423" s="99"/>
      <c r="B423" s="94"/>
      <c r="D423" s="77"/>
      <c r="E423" s="77"/>
      <c r="F423" s="77"/>
    </row>
    <row r="424" spans="1:6">
      <c r="A424" s="99"/>
      <c r="B424" s="94"/>
      <c r="D424" s="77"/>
      <c r="E424" s="77"/>
      <c r="F424" s="77"/>
    </row>
    <row r="425" spans="1:6">
      <c r="A425" s="99"/>
      <c r="B425" s="94"/>
      <c r="D425" s="77"/>
      <c r="E425" s="77"/>
      <c r="F425" s="77"/>
    </row>
    <row r="426" spans="1:6">
      <c r="A426" s="99"/>
      <c r="B426" s="94"/>
      <c r="D426" s="77"/>
      <c r="E426" s="77"/>
      <c r="F426" s="77"/>
    </row>
    <row r="427" spans="1:6">
      <c r="A427" s="99"/>
      <c r="B427" s="94"/>
      <c r="D427" s="77"/>
      <c r="E427" s="77"/>
      <c r="F427" s="77"/>
    </row>
    <row r="428" spans="1:6">
      <c r="A428" s="99"/>
      <c r="B428" s="94"/>
      <c r="D428" s="77"/>
      <c r="E428" s="77"/>
      <c r="F428" s="77"/>
    </row>
    <row r="429" spans="1:6">
      <c r="A429" s="99"/>
      <c r="B429" s="94"/>
      <c r="D429" s="77"/>
      <c r="E429" s="77"/>
      <c r="F429" s="77"/>
    </row>
    <row r="430" spans="1:6">
      <c r="A430" s="99"/>
      <c r="B430" s="94"/>
      <c r="D430" s="77"/>
      <c r="E430" s="77"/>
      <c r="F430" s="77"/>
    </row>
    <row r="431" spans="1:6">
      <c r="A431" s="99"/>
      <c r="B431" s="94"/>
      <c r="D431" s="77"/>
      <c r="E431" s="77"/>
      <c r="F431" s="77"/>
    </row>
    <row r="432" spans="1:6">
      <c r="A432" s="99"/>
      <c r="B432" s="94"/>
      <c r="D432" s="77"/>
      <c r="E432" s="77"/>
      <c r="F432" s="77"/>
    </row>
    <row r="433" spans="1:6">
      <c r="A433" s="99"/>
      <c r="B433" s="94"/>
      <c r="D433" s="77"/>
      <c r="E433" s="77"/>
      <c r="F433" s="77"/>
    </row>
    <row r="434" spans="1:6">
      <c r="A434" s="99"/>
      <c r="B434" s="94"/>
      <c r="D434" s="77"/>
      <c r="E434" s="77"/>
      <c r="F434" s="77"/>
    </row>
    <row r="435" spans="1:6">
      <c r="A435" s="99"/>
      <c r="B435" s="94"/>
      <c r="D435" s="77"/>
      <c r="E435" s="77"/>
      <c r="F435" s="77"/>
    </row>
    <row r="436" spans="1:6">
      <c r="A436" s="99"/>
      <c r="B436" s="94"/>
      <c r="D436" s="77"/>
      <c r="E436" s="77"/>
      <c r="F436" s="77"/>
    </row>
    <row r="437" spans="1:6">
      <c r="A437" s="99"/>
      <c r="B437" s="94"/>
      <c r="D437" s="77"/>
      <c r="E437" s="77"/>
      <c r="F437" s="77"/>
    </row>
    <row r="438" spans="1:6">
      <c r="A438" s="99"/>
      <c r="B438" s="94"/>
      <c r="D438" s="77"/>
      <c r="E438" s="77"/>
      <c r="F438" s="77"/>
    </row>
    <row r="439" spans="1:6">
      <c r="A439" s="99"/>
      <c r="B439" s="94"/>
      <c r="D439" s="77"/>
      <c r="E439" s="77"/>
      <c r="F439" s="77"/>
    </row>
    <row r="440" spans="1:6">
      <c r="A440" s="99"/>
      <c r="B440" s="94"/>
      <c r="D440" s="77"/>
      <c r="E440" s="77"/>
      <c r="F440" s="77"/>
    </row>
    <row r="441" spans="1:6">
      <c r="A441" s="99"/>
      <c r="B441" s="94"/>
      <c r="D441" s="77"/>
      <c r="E441" s="77"/>
      <c r="F441" s="77"/>
    </row>
    <row r="442" spans="1:6">
      <c r="A442" s="99"/>
      <c r="B442" s="94"/>
      <c r="D442" s="77"/>
      <c r="E442" s="77"/>
      <c r="F442" s="77"/>
    </row>
    <row r="443" spans="1:6">
      <c r="A443" s="99"/>
      <c r="B443" s="94"/>
      <c r="D443" s="77"/>
      <c r="E443" s="77"/>
      <c r="F443" s="77"/>
    </row>
    <row r="444" spans="1:6">
      <c r="A444" s="99"/>
      <c r="B444" s="94"/>
      <c r="D444" s="77"/>
      <c r="E444" s="77"/>
      <c r="F444" s="77"/>
    </row>
    <row r="445" spans="1:6">
      <c r="A445" s="99"/>
      <c r="B445" s="94"/>
      <c r="D445" s="77"/>
      <c r="E445" s="77"/>
      <c r="F445" s="77"/>
    </row>
    <row r="446" spans="1:6">
      <c r="A446" s="99"/>
      <c r="B446" s="94"/>
      <c r="D446" s="77"/>
      <c r="E446" s="77"/>
      <c r="F446" s="77"/>
    </row>
    <row r="447" spans="1:6">
      <c r="A447" s="99"/>
      <c r="B447" s="94"/>
      <c r="D447" s="77"/>
      <c r="E447" s="77"/>
      <c r="F447" s="77"/>
    </row>
    <row r="448" spans="1:6">
      <c r="A448" s="99"/>
      <c r="B448" s="94"/>
      <c r="D448" s="77"/>
      <c r="E448" s="77"/>
      <c r="F448" s="77"/>
    </row>
    <row r="449" spans="1:6">
      <c r="A449" s="99"/>
      <c r="B449" s="94"/>
      <c r="D449" s="77"/>
      <c r="E449" s="77"/>
      <c r="F449" s="77"/>
    </row>
    <row r="450" spans="1:6">
      <c r="A450" s="99"/>
      <c r="B450" s="94"/>
      <c r="D450" s="77"/>
      <c r="E450" s="77"/>
      <c r="F450" s="77"/>
    </row>
    <row r="451" spans="1:6">
      <c r="A451" s="99"/>
      <c r="B451" s="94"/>
      <c r="D451" s="77"/>
      <c r="E451" s="77"/>
      <c r="F451" s="77"/>
    </row>
    <row r="452" spans="1:6">
      <c r="A452" s="99"/>
      <c r="B452" s="94"/>
      <c r="D452" s="77"/>
      <c r="E452" s="77"/>
      <c r="F452" s="77"/>
    </row>
    <row r="453" spans="1:6">
      <c r="A453" s="99"/>
      <c r="B453" s="94"/>
      <c r="D453" s="77"/>
      <c r="E453" s="77"/>
      <c r="F453" s="77"/>
    </row>
    <row r="454" spans="1:6">
      <c r="A454" s="99"/>
      <c r="B454" s="94"/>
      <c r="D454" s="77"/>
      <c r="E454" s="77"/>
      <c r="F454" s="77"/>
    </row>
    <row r="455" spans="1:6">
      <c r="A455" s="99"/>
      <c r="B455" s="94"/>
      <c r="D455" s="77"/>
      <c r="E455" s="77"/>
      <c r="F455" s="77"/>
    </row>
    <row r="456" spans="1:6">
      <c r="A456" s="99"/>
      <c r="B456" s="94"/>
      <c r="D456" s="77"/>
      <c r="E456" s="77"/>
      <c r="F456" s="77"/>
    </row>
    <row r="457" spans="1:6">
      <c r="A457" s="99"/>
      <c r="B457" s="94"/>
      <c r="D457" s="77"/>
      <c r="E457" s="77"/>
      <c r="F457" s="77"/>
    </row>
    <row r="458" spans="1:6">
      <c r="A458" s="99"/>
      <c r="B458" s="94"/>
      <c r="D458" s="77"/>
      <c r="E458" s="77"/>
      <c r="F458" s="77"/>
    </row>
    <row r="459" spans="1:6">
      <c r="A459" s="99"/>
      <c r="B459" s="94"/>
      <c r="D459" s="77"/>
      <c r="E459" s="77"/>
      <c r="F459" s="77"/>
    </row>
    <row r="460" spans="1:6">
      <c r="A460" s="99"/>
      <c r="B460" s="94"/>
      <c r="D460" s="77"/>
      <c r="E460" s="77"/>
      <c r="F460" s="77"/>
    </row>
    <row r="461" spans="1:6">
      <c r="A461" s="99"/>
      <c r="B461" s="94"/>
      <c r="D461" s="77"/>
      <c r="E461" s="77"/>
      <c r="F461" s="77"/>
    </row>
    <row r="462" spans="1:6">
      <c r="A462" s="99"/>
      <c r="B462" s="94"/>
      <c r="D462" s="77"/>
      <c r="E462" s="77"/>
      <c r="F462" s="77"/>
    </row>
    <row r="463" spans="1:6">
      <c r="A463" s="99"/>
      <c r="B463" s="94"/>
      <c r="D463" s="77"/>
      <c r="E463" s="77"/>
      <c r="F463" s="77"/>
    </row>
    <row r="464" spans="1:6">
      <c r="A464" s="99"/>
      <c r="B464" s="94"/>
      <c r="D464" s="77"/>
      <c r="E464" s="77"/>
      <c r="F464" s="77"/>
    </row>
    <row r="465" spans="1:6">
      <c r="A465" s="99"/>
      <c r="B465" s="94"/>
      <c r="D465" s="77"/>
      <c r="E465" s="77"/>
      <c r="F465" s="77"/>
    </row>
    <row r="466" spans="1:6">
      <c r="A466" s="99"/>
      <c r="B466" s="94"/>
      <c r="D466" s="77"/>
      <c r="E466" s="77"/>
      <c r="F466" s="77"/>
    </row>
    <row r="467" spans="1:6">
      <c r="A467" s="99"/>
      <c r="B467" s="94"/>
      <c r="D467" s="77"/>
      <c r="E467" s="77"/>
      <c r="F467" s="77"/>
    </row>
    <row r="468" spans="1:6">
      <c r="A468" s="99"/>
      <c r="B468" s="94"/>
      <c r="D468" s="77"/>
      <c r="E468" s="77"/>
      <c r="F468" s="77"/>
    </row>
    <row r="469" spans="1:6">
      <c r="A469" s="99"/>
      <c r="B469" s="94"/>
      <c r="D469" s="77"/>
      <c r="E469" s="77"/>
      <c r="F469" s="77"/>
    </row>
    <row r="470" spans="1:6">
      <c r="A470" s="99"/>
      <c r="B470" s="94"/>
      <c r="D470" s="77"/>
      <c r="E470" s="77"/>
      <c r="F470" s="77"/>
    </row>
    <row r="471" spans="1:6">
      <c r="A471" s="99"/>
      <c r="B471" s="94"/>
      <c r="D471" s="77"/>
      <c r="E471" s="77"/>
      <c r="F471" s="77"/>
    </row>
    <row r="472" spans="1:6">
      <c r="A472" s="99"/>
      <c r="B472" s="94"/>
      <c r="D472" s="77"/>
      <c r="E472" s="77"/>
      <c r="F472" s="77"/>
    </row>
    <row r="473" spans="1:6">
      <c r="A473" s="99"/>
      <c r="B473" s="94"/>
      <c r="D473" s="77"/>
      <c r="E473" s="77"/>
      <c r="F473" s="77"/>
    </row>
    <row r="474" spans="1:6">
      <c r="A474" s="99"/>
      <c r="B474" s="94"/>
      <c r="D474" s="77"/>
      <c r="E474" s="77"/>
      <c r="F474" s="77"/>
    </row>
    <row r="475" spans="1:6">
      <c r="A475" s="99"/>
      <c r="B475" s="94"/>
      <c r="D475" s="77"/>
      <c r="E475" s="77"/>
      <c r="F475" s="77"/>
    </row>
    <row r="476" spans="1:6">
      <c r="A476" s="99"/>
      <c r="B476" s="94"/>
      <c r="D476" s="77"/>
      <c r="E476" s="77"/>
      <c r="F476" s="77"/>
    </row>
    <row r="477" spans="1:6">
      <c r="A477" s="99"/>
      <c r="B477" s="94"/>
      <c r="D477" s="77"/>
      <c r="E477" s="77"/>
      <c r="F477" s="77"/>
    </row>
    <row r="478" spans="1:6">
      <c r="A478" s="99"/>
      <c r="B478" s="94"/>
      <c r="D478" s="77"/>
      <c r="E478" s="77"/>
      <c r="F478" s="77"/>
    </row>
    <row r="479" spans="1:6">
      <c r="A479" s="99"/>
      <c r="B479" s="94"/>
      <c r="D479" s="77"/>
      <c r="E479" s="77"/>
      <c r="F479" s="77"/>
    </row>
    <row r="480" spans="1:6">
      <c r="A480" s="99"/>
      <c r="B480" s="94"/>
      <c r="D480" s="77"/>
      <c r="E480" s="77"/>
      <c r="F480" s="77"/>
    </row>
    <row r="481" spans="1:6">
      <c r="A481" s="99"/>
      <c r="B481" s="94"/>
      <c r="D481" s="77"/>
      <c r="E481" s="77"/>
      <c r="F481" s="77"/>
    </row>
    <row r="482" spans="1:6">
      <c r="A482" s="99"/>
      <c r="B482" s="94"/>
      <c r="D482" s="77"/>
      <c r="E482" s="77"/>
      <c r="F482" s="77"/>
    </row>
    <row r="483" spans="1:6">
      <c r="A483" s="99"/>
      <c r="B483" s="94"/>
      <c r="D483" s="77"/>
      <c r="E483" s="77"/>
      <c r="F483" s="77"/>
    </row>
    <row r="484" spans="1:6">
      <c r="A484" s="99"/>
      <c r="B484" s="94"/>
      <c r="D484" s="77"/>
      <c r="E484" s="77"/>
      <c r="F484" s="77"/>
    </row>
    <row r="485" spans="1:6">
      <c r="A485" s="99"/>
      <c r="B485" s="94"/>
      <c r="D485" s="77"/>
      <c r="E485" s="77"/>
      <c r="F485" s="77"/>
    </row>
    <row r="486" spans="1:6">
      <c r="A486" s="99"/>
      <c r="B486" s="94"/>
      <c r="D486" s="77"/>
      <c r="E486" s="77"/>
      <c r="F486" s="77"/>
    </row>
    <row r="487" spans="1:6">
      <c r="A487" s="99"/>
      <c r="B487" s="94"/>
      <c r="D487" s="77"/>
      <c r="E487" s="77"/>
      <c r="F487" s="77"/>
    </row>
    <row r="488" spans="1:6">
      <c r="A488" s="99"/>
      <c r="B488" s="94"/>
      <c r="D488" s="77"/>
      <c r="E488" s="77"/>
      <c r="F488" s="77"/>
    </row>
    <row r="489" spans="1:6">
      <c r="A489" s="99"/>
      <c r="B489" s="94"/>
      <c r="D489" s="77"/>
      <c r="E489" s="77"/>
      <c r="F489" s="77"/>
    </row>
    <row r="490" spans="1:6">
      <c r="A490" s="99"/>
      <c r="B490" s="94"/>
      <c r="D490" s="77"/>
      <c r="E490" s="77"/>
      <c r="F490" s="77"/>
    </row>
    <row r="491" spans="1:6">
      <c r="A491" s="99"/>
      <c r="B491" s="94"/>
      <c r="D491" s="77"/>
      <c r="E491" s="77"/>
      <c r="F491" s="77"/>
    </row>
    <row r="492" spans="1:6">
      <c r="A492" s="99"/>
      <c r="B492" s="94"/>
      <c r="D492" s="77"/>
      <c r="E492" s="77"/>
      <c r="F492" s="77"/>
    </row>
    <row r="493" spans="1:6">
      <c r="A493" s="99"/>
      <c r="B493" s="94"/>
      <c r="D493" s="77"/>
      <c r="E493" s="77"/>
      <c r="F493" s="77"/>
    </row>
    <row r="494" spans="1:6">
      <c r="A494" s="99"/>
      <c r="B494" s="94"/>
      <c r="D494" s="77"/>
      <c r="E494" s="77"/>
      <c r="F494" s="77"/>
    </row>
    <row r="495" spans="1:6">
      <c r="A495" s="99"/>
      <c r="B495" s="94"/>
      <c r="D495" s="77"/>
      <c r="E495" s="77"/>
      <c r="F495" s="77"/>
    </row>
    <row r="496" spans="1:6">
      <c r="A496" s="99"/>
      <c r="B496" s="94"/>
      <c r="D496" s="77"/>
      <c r="E496" s="77"/>
      <c r="F496" s="77"/>
    </row>
    <row r="497" spans="1:6">
      <c r="A497" s="99"/>
      <c r="B497" s="94"/>
      <c r="D497" s="77"/>
      <c r="E497" s="77"/>
      <c r="F497" s="77"/>
    </row>
    <row r="498" spans="1:6">
      <c r="A498" s="99"/>
      <c r="B498" s="94"/>
      <c r="D498" s="77"/>
      <c r="E498" s="77"/>
      <c r="F498" s="77"/>
    </row>
    <row r="499" spans="1:6">
      <c r="A499" s="99"/>
      <c r="B499" s="94"/>
      <c r="D499" s="77"/>
      <c r="E499" s="77"/>
      <c r="F499" s="77"/>
    </row>
    <row r="500" spans="1:6">
      <c r="A500" s="99"/>
      <c r="B500" s="94"/>
      <c r="D500" s="77"/>
      <c r="E500" s="77"/>
      <c r="F500" s="77"/>
    </row>
    <row r="501" spans="1:6">
      <c r="A501" s="99"/>
      <c r="B501" s="94"/>
      <c r="D501" s="77"/>
      <c r="E501" s="77"/>
      <c r="F501" s="77"/>
    </row>
    <row r="502" spans="1:6">
      <c r="A502" s="99"/>
      <c r="B502" s="94"/>
      <c r="D502" s="77"/>
      <c r="E502" s="77"/>
      <c r="F502" s="77"/>
    </row>
    <row r="503" spans="1:6">
      <c r="A503" s="99"/>
      <c r="B503" s="94"/>
      <c r="D503" s="77"/>
      <c r="E503" s="77"/>
      <c r="F503" s="77"/>
    </row>
    <row r="504" spans="1:6">
      <c r="A504" s="99"/>
      <c r="B504" s="94"/>
      <c r="D504" s="77"/>
      <c r="E504" s="77"/>
      <c r="F504" s="77"/>
    </row>
    <row r="505" spans="1:6">
      <c r="A505" s="99"/>
      <c r="B505" s="94"/>
      <c r="D505" s="77"/>
      <c r="E505" s="77"/>
      <c r="F505" s="77"/>
    </row>
    <row r="506" spans="1:6">
      <c r="A506" s="99"/>
      <c r="B506" s="94"/>
      <c r="D506" s="77"/>
      <c r="E506" s="77"/>
      <c r="F506" s="77"/>
    </row>
    <row r="507" spans="1:6">
      <c r="A507" s="99"/>
      <c r="B507" s="94"/>
      <c r="D507" s="77"/>
      <c r="E507" s="77"/>
      <c r="F507" s="77"/>
    </row>
    <row r="508" spans="1:6">
      <c r="A508" s="99"/>
      <c r="B508" s="94"/>
      <c r="D508" s="77"/>
      <c r="E508" s="77"/>
      <c r="F508" s="77"/>
    </row>
    <row r="509" spans="1:6">
      <c r="A509" s="99"/>
      <c r="B509" s="94"/>
      <c r="D509" s="77"/>
      <c r="E509" s="77"/>
      <c r="F509" s="77"/>
    </row>
    <row r="510" spans="1:6">
      <c r="A510" s="99"/>
      <c r="B510" s="94"/>
      <c r="D510" s="77"/>
      <c r="E510" s="77"/>
      <c r="F510" s="77"/>
    </row>
    <row r="511" spans="1:6">
      <c r="A511" s="99"/>
      <c r="B511" s="94"/>
      <c r="D511" s="77"/>
      <c r="E511" s="77"/>
      <c r="F511" s="77"/>
    </row>
    <row r="512" spans="1:6">
      <c r="A512" s="99"/>
      <c r="B512" s="94"/>
      <c r="D512" s="77"/>
      <c r="E512" s="77"/>
      <c r="F512" s="77"/>
    </row>
    <row r="513" spans="1:6">
      <c r="A513" s="99"/>
      <c r="B513" s="94"/>
      <c r="D513" s="77"/>
      <c r="E513" s="77"/>
      <c r="F513" s="77"/>
    </row>
    <row r="514" spans="1:6">
      <c r="A514" s="99"/>
      <c r="B514" s="94"/>
      <c r="D514" s="77"/>
      <c r="E514" s="77"/>
      <c r="F514" s="77"/>
    </row>
    <row r="515" spans="1:6">
      <c r="A515" s="99"/>
      <c r="B515" s="94"/>
      <c r="D515" s="77"/>
      <c r="E515" s="77"/>
      <c r="F515" s="77"/>
    </row>
    <row r="516" spans="1:6">
      <c r="A516" s="99"/>
      <c r="B516" s="94"/>
      <c r="D516" s="77"/>
      <c r="E516" s="77"/>
      <c r="F516" s="77"/>
    </row>
    <row r="517" spans="1:6">
      <c r="A517" s="99"/>
      <c r="B517" s="94"/>
      <c r="D517" s="77"/>
      <c r="E517" s="77"/>
      <c r="F517" s="77"/>
    </row>
    <row r="518" spans="1:6">
      <c r="A518" s="99"/>
      <c r="B518" s="94"/>
      <c r="D518" s="77"/>
      <c r="E518" s="77"/>
      <c r="F518" s="77"/>
    </row>
    <row r="519" spans="1:6">
      <c r="A519" s="99"/>
      <c r="B519" s="94"/>
      <c r="D519" s="77"/>
      <c r="E519" s="77"/>
      <c r="F519" s="77"/>
    </row>
    <row r="520" spans="1:6">
      <c r="A520" s="99"/>
      <c r="B520" s="94"/>
      <c r="D520" s="77"/>
      <c r="E520" s="77"/>
      <c r="F520" s="77"/>
    </row>
    <row r="521" spans="1:6">
      <c r="A521" s="99"/>
      <c r="B521" s="94"/>
      <c r="D521" s="77"/>
      <c r="E521" s="77"/>
      <c r="F521" s="77"/>
    </row>
    <row r="522" spans="1:6">
      <c r="A522" s="99"/>
      <c r="B522" s="94"/>
      <c r="D522" s="77"/>
      <c r="E522" s="77"/>
      <c r="F522" s="77"/>
    </row>
    <row r="523" spans="1:6">
      <c r="A523" s="99"/>
      <c r="B523" s="94"/>
      <c r="D523" s="77"/>
      <c r="E523" s="77"/>
      <c r="F523" s="77"/>
    </row>
    <row r="524" spans="1:6">
      <c r="A524" s="99"/>
      <c r="B524" s="94"/>
      <c r="D524" s="77"/>
      <c r="E524" s="77"/>
      <c r="F524" s="77"/>
    </row>
    <row r="525" spans="1:6">
      <c r="A525" s="99"/>
      <c r="B525" s="94"/>
      <c r="D525" s="77"/>
      <c r="E525" s="77"/>
      <c r="F525" s="77"/>
    </row>
    <row r="526" spans="1:6">
      <c r="A526" s="99"/>
      <c r="B526" s="94"/>
      <c r="D526" s="77"/>
      <c r="E526" s="77"/>
      <c r="F526" s="77"/>
    </row>
    <row r="527" spans="1:6">
      <c r="A527" s="99"/>
      <c r="B527" s="94"/>
      <c r="D527" s="77"/>
      <c r="E527" s="77"/>
      <c r="F527" s="77"/>
    </row>
    <row r="528" spans="1:6">
      <c r="A528" s="99"/>
      <c r="B528" s="94"/>
      <c r="D528" s="77"/>
      <c r="E528" s="77"/>
      <c r="F528" s="77"/>
    </row>
    <row r="529" spans="1:6">
      <c r="A529" s="99"/>
      <c r="B529" s="94"/>
      <c r="D529" s="77"/>
      <c r="E529" s="77"/>
      <c r="F529" s="77"/>
    </row>
    <row r="530" spans="1:6">
      <c r="A530" s="99"/>
      <c r="B530" s="94"/>
      <c r="D530" s="77"/>
      <c r="E530" s="77"/>
      <c r="F530" s="77"/>
    </row>
    <row r="531" spans="1:6">
      <c r="A531" s="99"/>
      <c r="B531" s="94"/>
      <c r="D531" s="77"/>
      <c r="E531" s="77"/>
      <c r="F531" s="77"/>
    </row>
    <row r="532" spans="1:6">
      <c r="A532" s="99"/>
      <c r="B532" s="94"/>
      <c r="D532" s="77"/>
      <c r="E532" s="77"/>
      <c r="F532" s="77"/>
    </row>
    <row r="533" spans="1:6">
      <c r="A533" s="99"/>
      <c r="B533" s="94"/>
      <c r="D533" s="77"/>
      <c r="E533" s="77"/>
      <c r="F533" s="77"/>
    </row>
    <row r="534" spans="1:6">
      <c r="A534" s="99"/>
      <c r="B534" s="94"/>
      <c r="D534" s="77"/>
      <c r="E534" s="77"/>
      <c r="F534" s="77"/>
    </row>
    <row r="535" spans="1:6">
      <c r="A535" s="99"/>
      <c r="B535" s="94"/>
      <c r="D535" s="77"/>
      <c r="E535" s="77"/>
      <c r="F535" s="77"/>
    </row>
    <row r="536" spans="1:6">
      <c r="A536" s="99"/>
      <c r="B536" s="94"/>
      <c r="D536" s="77"/>
      <c r="E536" s="77"/>
      <c r="F536" s="77"/>
    </row>
    <row r="537" spans="1:6">
      <c r="A537" s="99"/>
      <c r="B537" s="94"/>
      <c r="D537" s="77"/>
      <c r="E537" s="77"/>
      <c r="F537" s="77"/>
    </row>
    <row r="538" spans="1:6">
      <c r="A538" s="99"/>
      <c r="B538" s="94"/>
      <c r="D538" s="77"/>
      <c r="E538" s="77"/>
      <c r="F538" s="77"/>
    </row>
    <row r="539" spans="1:6">
      <c r="A539" s="99"/>
      <c r="B539" s="94"/>
      <c r="D539" s="77"/>
      <c r="E539" s="77"/>
      <c r="F539" s="77"/>
    </row>
    <row r="540" spans="1:6">
      <c r="A540" s="99"/>
      <c r="B540" s="94"/>
      <c r="D540" s="77"/>
      <c r="E540" s="77"/>
      <c r="F540" s="77"/>
    </row>
    <row r="541" spans="1:6">
      <c r="A541" s="99"/>
      <c r="B541" s="94"/>
      <c r="D541" s="77"/>
      <c r="E541" s="77"/>
      <c r="F541" s="77"/>
    </row>
    <row r="542" spans="1:6">
      <c r="A542" s="99"/>
      <c r="B542" s="94"/>
      <c r="D542" s="77"/>
      <c r="E542" s="77"/>
      <c r="F542" s="77"/>
    </row>
    <row r="543" spans="1:6">
      <c r="A543" s="99"/>
      <c r="B543" s="94"/>
      <c r="D543" s="77"/>
      <c r="E543" s="77"/>
      <c r="F543" s="77"/>
    </row>
    <row r="544" spans="1:6">
      <c r="A544" s="99"/>
      <c r="B544" s="94"/>
      <c r="D544" s="77"/>
      <c r="E544" s="77"/>
      <c r="F544" s="77"/>
    </row>
    <row r="545" spans="1:6">
      <c r="A545" s="99"/>
      <c r="B545" s="94"/>
      <c r="D545" s="77"/>
      <c r="E545" s="77"/>
      <c r="F545" s="77"/>
    </row>
    <row r="546" spans="1:6">
      <c r="A546" s="99"/>
      <c r="B546" s="94"/>
      <c r="D546" s="77"/>
      <c r="E546" s="77"/>
      <c r="F546" s="77"/>
    </row>
    <row r="547" spans="1:6">
      <c r="A547" s="99"/>
      <c r="B547" s="94"/>
      <c r="D547" s="77"/>
      <c r="E547" s="77"/>
      <c r="F547" s="77"/>
    </row>
    <row r="548" spans="1:6">
      <c r="A548" s="99"/>
      <c r="B548" s="94"/>
      <c r="D548" s="77"/>
      <c r="E548" s="77"/>
      <c r="F548" s="77"/>
    </row>
    <row r="549" spans="1:6">
      <c r="A549" s="99"/>
      <c r="B549" s="94"/>
      <c r="D549" s="77"/>
      <c r="E549" s="77"/>
      <c r="F549" s="77"/>
    </row>
    <row r="550" spans="1:6">
      <c r="A550" s="99"/>
      <c r="B550" s="94"/>
      <c r="D550" s="77"/>
      <c r="E550" s="77"/>
      <c r="F550" s="77"/>
    </row>
    <row r="551" spans="1:6">
      <c r="A551" s="99"/>
      <c r="B551" s="94"/>
      <c r="D551" s="77"/>
      <c r="E551" s="77"/>
      <c r="F551" s="77"/>
    </row>
    <row r="552" spans="1:6">
      <c r="A552" s="99"/>
      <c r="B552" s="94"/>
      <c r="D552" s="77"/>
      <c r="E552" s="77"/>
      <c r="F552" s="77"/>
    </row>
    <row r="553" spans="1:6">
      <c r="A553" s="99"/>
      <c r="B553" s="94"/>
      <c r="D553" s="77"/>
      <c r="E553" s="77"/>
      <c r="F553" s="77"/>
    </row>
    <row r="554" spans="1:6">
      <c r="A554" s="99"/>
      <c r="B554" s="94"/>
      <c r="D554" s="77"/>
      <c r="E554" s="77"/>
      <c r="F554" s="77"/>
    </row>
    <row r="555" spans="1:6">
      <c r="A555" s="99"/>
      <c r="B555" s="94"/>
      <c r="D555" s="77"/>
      <c r="E555" s="77"/>
      <c r="F555" s="77"/>
    </row>
    <row r="556" spans="1:6">
      <c r="A556" s="99"/>
      <c r="B556" s="94"/>
      <c r="D556" s="77"/>
      <c r="E556" s="77"/>
      <c r="F556" s="77"/>
    </row>
    <row r="557" spans="1:6">
      <c r="A557" s="99"/>
      <c r="B557" s="94"/>
      <c r="D557" s="77"/>
      <c r="E557" s="77"/>
      <c r="F557" s="77"/>
    </row>
    <row r="558" spans="1:6">
      <c r="A558" s="99"/>
      <c r="B558" s="94"/>
      <c r="D558" s="77"/>
      <c r="E558" s="77"/>
      <c r="F558" s="77"/>
    </row>
    <row r="559" spans="1:6">
      <c r="A559" s="99"/>
      <c r="B559" s="94"/>
      <c r="D559" s="77"/>
      <c r="E559" s="77"/>
      <c r="F559" s="77"/>
    </row>
    <row r="560" spans="1:6">
      <c r="A560" s="99"/>
      <c r="B560" s="94"/>
      <c r="D560" s="77"/>
      <c r="E560" s="77"/>
      <c r="F560" s="77"/>
    </row>
    <row r="561" spans="1:6">
      <c r="A561" s="99"/>
      <c r="B561" s="94"/>
      <c r="D561" s="77"/>
      <c r="E561" s="77"/>
      <c r="F561" s="77"/>
    </row>
    <row r="562" spans="1:6">
      <c r="A562" s="99"/>
      <c r="B562" s="94"/>
      <c r="D562" s="77"/>
      <c r="E562" s="77"/>
      <c r="F562" s="77"/>
    </row>
    <row r="563" spans="1:6">
      <c r="A563" s="99"/>
      <c r="B563" s="94"/>
      <c r="D563" s="77"/>
      <c r="E563" s="77"/>
      <c r="F563" s="77"/>
    </row>
    <row r="564" spans="1:6">
      <c r="A564" s="99"/>
      <c r="B564" s="94"/>
      <c r="D564" s="77"/>
      <c r="E564" s="77"/>
      <c r="F564" s="77"/>
    </row>
    <row r="565" spans="1:6">
      <c r="A565" s="99"/>
      <c r="B565" s="94"/>
      <c r="D565" s="77"/>
      <c r="E565" s="77"/>
      <c r="F565" s="77"/>
    </row>
    <row r="566" spans="1:6">
      <c r="A566" s="99"/>
      <c r="B566" s="94"/>
      <c r="D566" s="77"/>
      <c r="E566" s="77"/>
      <c r="F566" s="77"/>
    </row>
    <row r="567" spans="1:6">
      <c r="A567" s="99"/>
      <c r="B567" s="94"/>
      <c r="D567" s="77"/>
      <c r="E567" s="77"/>
      <c r="F567" s="77"/>
    </row>
    <row r="568" spans="1:6">
      <c r="A568" s="99"/>
      <c r="B568" s="94"/>
      <c r="D568" s="77"/>
      <c r="E568" s="77"/>
      <c r="F568" s="77"/>
    </row>
    <row r="569" spans="1:6">
      <c r="A569" s="99"/>
      <c r="B569" s="94"/>
      <c r="D569" s="77"/>
      <c r="E569" s="77"/>
      <c r="F569" s="77"/>
    </row>
    <row r="570" spans="1:6">
      <c r="A570" s="99"/>
      <c r="B570" s="94"/>
      <c r="D570" s="77"/>
      <c r="E570" s="77"/>
      <c r="F570" s="77"/>
    </row>
    <row r="571" spans="1:6">
      <c r="A571" s="99"/>
      <c r="B571" s="94"/>
      <c r="D571" s="77"/>
      <c r="E571" s="77"/>
      <c r="F571" s="77"/>
    </row>
    <row r="572" spans="1:6">
      <c r="A572" s="99"/>
      <c r="B572" s="94"/>
      <c r="D572" s="77"/>
      <c r="E572" s="77"/>
      <c r="F572" s="77"/>
    </row>
    <row r="573" spans="1:6">
      <c r="A573" s="99"/>
      <c r="B573" s="94"/>
      <c r="D573" s="77"/>
      <c r="E573" s="77"/>
      <c r="F573" s="77"/>
    </row>
    <row r="574" spans="1:6">
      <c r="A574" s="99"/>
      <c r="B574" s="94"/>
      <c r="D574" s="77"/>
      <c r="E574" s="77"/>
      <c r="F574" s="77"/>
    </row>
    <row r="575" spans="1:6">
      <c r="A575" s="99"/>
      <c r="B575" s="94"/>
      <c r="D575" s="77"/>
      <c r="E575" s="77"/>
      <c r="F575" s="77"/>
    </row>
    <row r="576" spans="1:6">
      <c r="A576" s="99"/>
      <c r="B576" s="94"/>
      <c r="D576" s="77"/>
      <c r="E576" s="77"/>
      <c r="F576" s="77"/>
    </row>
    <row r="577" spans="1:6">
      <c r="A577" s="99"/>
      <c r="B577" s="94"/>
      <c r="D577" s="77"/>
      <c r="E577" s="77"/>
      <c r="F577" s="77"/>
    </row>
    <row r="578" spans="1:6">
      <c r="A578" s="99"/>
      <c r="B578" s="94"/>
      <c r="D578" s="77"/>
      <c r="E578" s="77"/>
      <c r="F578" s="77"/>
    </row>
    <row r="579" spans="1:6">
      <c r="A579" s="99"/>
      <c r="B579" s="94"/>
      <c r="D579" s="77"/>
      <c r="E579" s="77"/>
      <c r="F579" s="77"/>
    </row>
    <row r="580" spans="1:6">
      <c r="A580" s="99"/>
      <c r="B580" s="94"/>
      <c r="D580" s="77"/>
      <c r="E580" s="77"/>
      <c r="F580" s="77"/>
    </row>
    <row r="581" spans="1:6">
      <c r="A581" s="99"/>
      <c r="B581" s="94"/>
      <c r="D581" s="77"/>
      <c r="E581" s="77"/>
      <c r="F581" s="77"/>
    </row>
    <row r="582" spans="1:6">
      <c r="A582" s="99"/>
      <c r="B582" s="94"/>
      <c r="D582" s="77"/>
      <c r="E582" s="77"/>
      <c r="F582" s="77"/>
    </row>
    <row r="583" spans="1:6">
      <c r="A583" s="99"/>
      <c r="B583" s="94"/>
      <c r="D583" s="77"/>
      <c r="E583" s="77"/>
      <c r="F583" s="77"/>
    </row>
    <row r="584" spans="1:6">
      <c r="A584" s="99"/>
      <c r="B584" s="94"/>
      <c r="D584" s="77"/>
      <c r="E584" s="77"/>
      <c r="F584" s="77"/>
    </row>
    <row r="585" spans="1:6">
      <c r="A585" s="99"/>
      <c r="B585" s="94"/>
      <c r="D585" s="77"/>
      <c r="E585" s="77"/>
      <c r="F585" s="77"/>
    </row>
    <row r="586" spans="1:6">
      <c r="A586" s="99"/>
      <c r="B586" s="94"/>
      <c r="D586" s="77"/>
      <c r="E586" s="77"/>
      <c r="F586" s="77"/>
    </row>
    <row r="587" spans="1:6">
      <c r="A587" s="99"/>
      <c r="B587" s="94"/>
      <c r="D587" s="77"/>
      <c r="E587" s="77"/>
      <c r="F587" s="77"/>
    </row>
    <row r="588" spans="1:6">
      <c r="A588" s="99"/>
      <c r="B588" s="94"/>
      <c r="D588" s="77"/>
      <c r="E588" s="77"/>
      <c r="F588" s="77"/>
    </row>
    <row r="589" spans="1:6">
      <c r="A589" s="99"/>
      <c r="B589" s="94"/>
      <c r="D589" s="77"/>
      <c r="E589" s="77"/>
      <c r="F589" s="77"/>
    </row>
    <row r="590" spans="1:6">
      <c r="A590" s="99"/>
      <c r="B590" s="94"/>
      <c r="D590" s="77"/>
      <c r="E590" s="77"/>
      <c r="F590" s="77"/>
    </row>
    <row r="591" spans="1:6">
      <c r="A591" s="99"/>
      <c r="B591" s="94"/>
      <c r="D591" s="77"/>
      <c r="E591" s="77"/>
      <c r="F591" s="77"/>
    </row>
    <row r="592" spans="1:6">
      <c r="A592" s="99"/>
      <c r="B592" s="94"/>
      <c r="D592" s="77"/>
      <c r="E592" s="77"/>
      <c r="F592" s="77"/>
    </row>
    <row r="593" spans="1:6">
      <c r="A593" s="99"/>
      <c r="B593" s="94"/>
      <c r="D593" s="77"/>
      <c r="E593" s="77"/>
      <c r="F593" s="77"/>
    </row>
    <row r="594" spans="1:6">
      <c r="A594" s="99"/>
      <c r="B594" s="94"/>
      <c r="D594" s="77"/>
      <c r="E594" s="77"/>
      <c r="F594" s="77"/>
    </row>
    <row r="595" spans="1:6">
      <c r="A595" s="99"/>
      <c r="B595" s="94"/>
      <c r="D595" s="77"/>
      <c r="E595" s="77"/>
      <c r="F595" s="77"/>
    </row>
    <row r="596" spans="1:6">
      <c r="A596" s="99"/>
      <c r="B596" s="94"/>
      <c r="D596" s="77"/>
      <c r="E596" s="77"/>
      <c r="F596" s="77"/>
    </row>
    <row r="597" spans="1:6">
      <c r="A597" s="99"/>
      <c r="B597" s="94"/>
      <c r="D597" s="77"/>
      <c r="E597" s="77"/>
      <c r="F597" s="77"/>
    </row>
    <row r="598" spans="1:6">
      <c r="A598" s="99"/>
      <c r="B598" s="94"/>
      <c r="D598" s="77"/>
      <c r="E598" s="77"/>
      <c r="F598" s="77"/>
    </row>
    <row r="599" spans="1:6">
      <c r="A599" s="99"/>
      <c r="B599" s="94"/>
      <c r="D599" s="77"/>
      <c r="E599" s="77"/>
      <c r="F599" s="77"/>
    </row>
    <row r="600" spans="1:6">
      <c r="A600" s="99"/>
      <c r="B600" s="94"/>
      <c r="D600" s="77"/>
      <c r="E600" s="77"/>
      <c r="F600" s="77"/>
    </row>
    <row r="601" spans="1:6">
      <c r="A601" s="99"/>
      <c r="B601" s="94"/>
      <c r="D601" s="77"/>
      <c r="E601" s="77"/>
      <c r="F601" s="77"/>
    </row>
    <row r="602" spans="1:6">
      <c r="A602" s="99"/>
      <c r="B602" s="94"/>
      <c r="D602" s="77"/>
      <c r="E602" s="77"/>
      <c r="F602" s="77"/>
    </row>
    <row r="603" spans="1:6">
      <c r="A603" s="99"/>
      <c r="B603" s="94"/>
      <c r="D603" s="77"/>
      <c r="E603" s="77"/>
      <c r="F603" s="77"/>
    </row>
    <row r="604" spans="1:6">
      <c r="A604" s="99"/>
      <c r="B604" s="94"/>
      <c r="D604" s="77"/>
      <c r="E604" s="77"/>
      <c r="F604" s="77"/>
    </row>
    <row r="605" spans="1:6">
      <c r="A605" s="99"/>
      <c r="B605" s="94"/>
      <c r="D605" s="77"/>
      <c r="E605" s="77"/>
      <c r="F605" s="77"/>
    </row>
    <row r="606" spans="1:6">
      <c r="A606" s="99"/>
      <c r="B606" s="94"/>
      <c r="D606" s="77"/>
      <c r="E606" s="77"/>
      <c r="F606" s="77"/>
    </row>
    <row r="607" spans="1:6">
      <c r="A607" s="99"/>
      <c r="B607" s="94"/>
      <c r="D607" s="77"/>
      <c r="E607" s="77"/>
      <c r="F607" s="77"/>
    </row>
    <row r="608" spans="1:6">
      <c r="A608" s="99"/>
      <c r="B608" s="94"/>
      <c r="D608" s="77"/>
      <c r="E608" s="77"/>
      <c r="F608" s="77"/>
    </row>
    <row r="609" spans="1:6">
      <c r="A609" s="99"/>
      <c r="B609" s="94"/>
      <c r="D609" s="77"/>
      <c r="E609" s="77"/>
      <c r="F609" s="77"/>
    </row>
    <row r="610" spans="1:6">
      <c r="A610" s="99"/>
      <c r="B610" s="94"/>
      <c r="D610" s="77"/>
      <c r="E610" s="77"/>
      <c r="F610" s="77"/>
    </row>
    <row r="611" spans="1:6">
      <c r="A611" s="99"/>
      <c r="B611" s="94"/>
      <c r="D611" s="77"/>
      <c r="E611" s="77"/>
      <c r="F611" s="77"/>
    </row>
    <row r="612" spans="1:6">
      <c r="A612" s="99"/>
      <c r="B612" s="94"/>
      <c r="D612" s="77"/>
      <c r="E612" s="77"/>
      <c r="F612" s="77"/>
    </row>
    <row r="613" spans="1:6">
      <c r="A613" s="99"/>
      <c r="B613" s="94"/>
      <c r="D613" s="77"/>
      <c r="E613" s="77"/>
      <c r="F613" s="77"/>
    </row>
    <row r="614" spans="1:6">
      <c r="A614" s="99"/>
      <c r="B614" s="94"/>
      <c r="D614" s="77"/>
      <c r="E614" s="77"/>
      <c r="F614" s="77"/>
    </row>
    <row r="615" spans="1:6">
      <c r="A615" s="99"/>
      <c r="B615" s="94"/>
      <c r="D615" s="77"/>
      <c r="E615" s="77"/>
      <c r="F615" s="77"/>
    </row>
    <row r="616" spans="1:6">
      <c r="A616" s="99"/>
      <c r="B616" s="94"/>
      <c r="D616" s="77"/>
      <c r="E616" s="77"/>
      <c r="F616" s="77"/>
    </row>
    <row r="617" spans="1:6">
      <c r="A617" s="99"/>
      <c r="B617" s="94"/>
      <c r="D617" s="77"/>
      <c r="E617" s="77"/>
      <c r="F617" s="77"/>
    </row>
    <row r="618" spans="1:6">
      <c r="A618" s="99"/>
      <c r="B618" s="94"/>
      <c r="D618" s="77"/>
      <c r="E618" s="77"/>
      <c r="F618" s="77"/>
    </row>
    <row r="619" spans="1:6">
      <c r="A619" s="99"/>
      <c r="B619" s="94"/>
      <c r="D619" s="77"/>
      <c r="E619" s="77"/>
      <c r="F619" s="77"/>
    </row>
    <row r="620" spans="1:6">
      <c r="A620" s="99"/>
      <c r="B620" s="94"/>
      <c r="D620" s="77"/>
      <c r="E620" s="77"/>
      <c r="F620" s="77"/>
    </row>
    <row r="621" spans="1:6">
      <c r="A621" s="99"/>
      <c r="B621" s="94"/>
      <c r="D621" s="77"/>
      <c r="E621" s="77"/>
      <c r="F621" s="77"/>
    </row>
    <row r="622" spans="1:6">
      <c r="A622" s="99"/>
      <c r="B622" s="94"/>
      <c r="D622" s="77"/>
      <c r="E622" s="77"/>
      <c r="F622" s="77"/>
    </row>
    <row r="623" spans="1:6">
      <c r="A623" s="99"/>
      <c r="B623" s="94"/>
      <c r="D623" s="77"/>
      <c r="E623" s="77"/>
      <c r="F623" s="77"/>
    </row>
    <row r="624" spans="1:6">
      <c r="A624" s="99"/>
      <c r="B624" s="94"/>
      <c r="D624" s="77"/>
      <c r="E624" s="77"/>
      <c r="F624" s="77"/>
    </row>
    <row r="625" spans="1:6">
      <c r="A625" s="99"/>
      <c r="B625" s="94"/>
      <c r="D625" s="77"/>
      <c r="E625" s="77"/>
      <c r="F625" s="77"/>
    </row>
    <row r="626" spans="1:6">
      <c r="A626" s="99"/>
      <c r="B626" s="94"/>
      <c r="D626" s="77"/>
      <c r="E626" s="77"/>
      <c r="F626" s="77"/>
    </row>
    <row r="627" spans="1:6">
      <c r="A627" s="99"/>
      <c r="B627" s="94"/>
      <c r="D627" s="77"/>
      <c r="E627" s="77"/>
      <c r="F627" s="77"/>
    </row>
    <row r="628" spans="1:6">
      <c r="A628" s="99"/>
      <c r="B628" s="94"/>
      <c r="D628" s="77"/>
      <c r="E628" s="77"/>
      <c r="F628" s="77"/>
    </row>
    <row r="629" spans="1:6">
      <c r="A629" s="99"/>
      <c r="B629" s="94"/>
      <c r="D629" s="77"/>
      <c r="E629" s="77"/>
      <c r="F629" s="77"/>
    </row>
    <row r="630" spans="1:6">
      <c r="A630" s="99"/>
      <c r="B630" s="94"/>
      <c r="D630" s="77"/>
      <c r="E630" s="77"/>
      <c r="F630" s="77"/>
    </row>
    <row r="631" spans="1:6">
      <c r="A631" s="99"/>
      <c r="B631" s="94"/>
      <c r="D631" s="77"/>
      <c r="E631" s="77"/>
      <c r="F631" s="77"/>
    </row>
    <row r="632" spans="1:6">
      <c r="A632" s="99"/>
      <c r="B632" s="94"/>
      <c r="D632" s="77"/>
      <c r="E632" s="77"/>
      <c r="F632" s="77"/>
    </row>
    <row r="633" spans="1:6">
      <c r="A633" s="99"/>
      <c r="B633" s="94"/>
      <c r="D633" s="77"/>
      <c r="E633" s="77"/>
      <c r="F633" s="77"/>
    </row>
    <row r="634" spans="1:6">
      <c r="A634" s="99"/>
      <c r="B634" s="94"/>
      <c r="D634" s="77"/>
      <c r="E634" s="77"/>
      <c r="F634" s="77"/>
    </row>
    <row r="635" spans="1:6">
      <c r="A635" s="99"/>
      <c r="B635" s="94"/>
      <c r="D635" s="77"/>
      <c r="E635" s="77"/>
      <c r="F635" s="77"/>
    </row>
    <row r="636" spans="1:6">
      <c r="A636" s="99"/>
      <c r="B636" s="94"/>
      <c r="D636" s="77"/>
      <c r="E636" s="77"/>
      <c r="F636" s="77"/>
    </row>
    <row r="637" spans="1:6">
      <c r="A637" s="99"/>
      <c r="B637" s="94"/>
      <c r="D637" s="77"/>
      <c r="E637" s="77"/>
      <c r="F637" s="77"/>
    </row>
    <row r="638" spans="1:6">
      <c r="A638" s="99"/>
      <c r="B638" s="94"/>
      <c r="D638" s="77"/>
      <c r="E638" s="77"/>
      <c r="F638" s="77"/>
    </row>
    <row r="639" spans="1:6">
      <c r="A639" s="99"/>
      <c r="B639" s="94"/>
      <c r="D639" s="77"/>
      <c r="E639" s="77"/>
      <c r="F639" s="77"/>
    </row>
    <row r="640" spans="1:6">
      <c r="A640" s="99"/>
      <c r="B640" s="94"/>
      <c r="D640" s="77"/>
      <c r="E640" s="77"/>
      <c r="F640" s="77"/>
    </row>
  </sheetData>
  <mergeCells count="11">
    <mergeCell ref="B1:F1"/>
    <mergeCell ref="A2:F2"/>
    <mergeCell ref="A3:F3"/>
    <mergeCell ref="B4:F4"/>
    <mergeCell ref="G5:H5"/>
    <mergeCell ref="I5:I6"/>
    <mergeCell ref="A5:A6"/>
    <mergeCell ref="B5:B6"/>
    <mergeCell ref="C5:C6"/>
    <mergeCell ref="D5:D6"/>
    <mergeCell ref="E5:F5"/>
  </mergeCells>
  <phoneticPr fontId="24" type="noConversion"/>
  <printOptions horizontalCentered="1"/>
  <pageMargins left="0.11811023622047245" right="0.11811023622047245" top="0.94488188976377963" bottom="0.74803149606299213" header="0.55118110236220474" footer="0.31496062992125984"/>
  <pageSetup scale="72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ნაკრები კრებსითი</vt:lpstr>
      <vt:lpstr> N1 ინტ-კრებს</vt:lpstr>
      <vt:lpstr>N2 წყალ-კანალიზაცია</vt:lpstr>
      <vt:lpstr>N3 ელექტ-კრებს</vt:lpstr>
      <vt:lpstr>N4 IT -კრებს</vt:lpstr>
      <vt:lpstr>N5 ვენტ-კრებს</vt:lpstr>
      <vt:lpstr>N6 გათბ-კრებს</vt:lpstr>
      <vt:lpstr>'N2 წყალ-კანალიზაცია'!Print_Area</vt:lpstr>
      <vt:lpstr>'N3 ელექტ-კრებს'!Print_Area</vt:lpstr>
      <vt:lpstr>'N4 IT -კრებს'!Print_Area</vt:lpstr>
      <vt:lpstr>'N5 ვენტ-კრებს'!Print_Area</vt:lpstr>
      <vt:lpstr>'N6 გათბ-კრებს'!Print_Area</vt:lpstr>
      <vt:lpstr>'ნაკრები კრებსითი'!Print_Area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2024-06-21T03:14:18Z</dcterms:created>
  <dcterms:modified xsi:type="dcterms:W3CDTF">2025-07-15T20:27:35Z</dcterms:modified>
</cp:coreProperties>
</file>