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 defaultThemeVersion="124226"/>
  <xr:revisionPtr revIDLastSave="0" documentId="13_ncr:1_{CBB372EB-1577-411F-9D5E-BEBE3CDB8B60}" xr6:coauthVersionLast="47" xr6:coauthVersionMax="47" xr10:uidLastSave="{00000000-0000-0000-0000-000000000000}"/>
  <bookViews>
    <workbookView xWindow="28680" yWindow="-120" windowWidth="29040" windowHeight="15720" tabRatio="760" xr2:uid="{00000000-000D-0000-FFFF-FFFF00000000}"/>
  </bookViews>
  <sheets>
    <sheet name="მეორე სართილი" sheetId="20" r:id="rId1"/>
    <sheet name="პირველი სართული" sheetId="2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1" i="21" l="1"/>
  <c r="L91" i="21" s="1"/>
  <c r="I91" i="21"/>
  <c r="G91" i="21"/>
  <c r="K90" i="21"/>
  <c r="I90" i="21"/>
  <c r="G90" i="21"/>
  <c r="K89" i="21"/>
  <c r="I89" i="21"/>
  <c r="G89" i="21"/>
  <c r="K88" i="21"/>
  <c r="I88" i="21"/>
  <c r="G88" i="21"/>
  <c r="K87" i="21"/>
  <c r="I87" i="21"/>
  <c r="G87" i="21"/>
  <c r="K86" i="21"/>
  <c r="L86" i="21" s="1"/>
  <c r="I86" i="21"/>
  <c r="G86" i="21"/>
  <c r="K85" i="21"/>
  <c r="I85" i="21"/>
  <c r="G85" i="21"/>
  <c r="K84" i="21"/>
  <c r="I84" i="21"/>
  <c r="G84" i="21"/>
  <c r="K83" i="21"/>
  <c r="I83" i="21"/>
  <c r="G83" i="21"/>
  <c r="K82" i="21"/>
  <c r="I82" i="21"/>
  <c r="G82" i="21"/>
  <c r="K81" i="21"/>
  <c r="I81" i="21"/>
  <c r="G81" i="21"/>
  <c r="K80" i="21"/>
  <c r="I80" i="21"/>
  <c r="G80" i="21"/>
  <c r="K79" i="21"/>
  <c r="I79" i="21"/>
  <c r="L79" i="21" s="1"/>
  <c r="G79" i="21"/>
  <c r="K78" i="21"/>
  <c r="I78" i="21"/>
  <c r="G78" i="21"/>
  <c r="K77" i="21"/>
  <c r="L77" i="21" s="1"/>
  <c r="I77" i="21"/>
  <c r="G77" i="21"/>
  <c r="K76" i="21"/>
  <c r="E76" i="21"/>
  <c r="I76" i="21" s="1"/>
  <c r="E75" i="21"/>
  <c r="I75" i="21" s="1"/>
  <c r="K74" i="21"/>
  <c r="I74" i="21"/>
  <c r="G74" i="21"/>
  <c r="K73" i="21"/>
  <c r="I73" i="21"/>
  <c r="G73" i="21"/>
  <c r="E73" i="21"/>
  <c r="K72" i="21"/>
  <c r="I72" i="21"/>
  <c r="G72" i="21"/>
  <c r="K71" i="21"/>
  <c r="I71" i="21"/>
  <c r="G71" i="21"/>
  <c r="K70" i="21"/>
  <c r="I70" i="21"/>
  <c r="G70" i="21"/>
  <c r="K69" i="21"/>
  <c r="I69" i="21"/>
  <c r="G69" i="21"/>
  <c r="K68" i="21"/>
  <c r="I68" i="21"/>
  <c r="G68" i="21"/>
  <c r="K67" i="21"/>
  <c r="I67" i="21"/>
  <c r="G67" i="21"/>
  <c r="K66" i="21"/>
  <c r="L66" i="21" s="1"/>
  <c r="I66" i="21"/>
  <c r="G66" i="21"/>
  <c r="K65" i="21"/>
  <c r="L65" i="21" s="1"/>
  <c r="I65" i="21"/>
  <c r="G65" i="21"/>
  <c r="K64" i="21"/>
  <c r="E64" i="21"/>
  <c r="I64" i="21" s="1"/>
  <c r="K63" i="21"/>
  <c r="E63" i="21"/>
  <c r="I63" i="21" s="1"/>
  <c r="K62" i="21"/>
  <c r="I62" i="21"/>
  <c r="G62" i="21"/>
  <c r="K61" i="21"/>
  <c r="I61" i="21"/>
  <c r="G61" i="21"/>
  <c r="E61" i="21"/>
  <c r="K60" i="21"/>
  <c r="I60" i="21"/>
  <c r="E60" i="21"/>
  <c r="G60" i="21" s="1"/>
  <c r="E59" i="21"/>
  <c r="K59" i="21" s="1"/>
  <c r="K58" i="21"/>
  <c r="I58" i="21"/>
  <c r="G58" i="21"/>
  <c r="E58" i="21"/>
  <c r="K57" i="21"/>
  <c r="I57" i="21"/>
  <c r="G57" i="21"/>
  <c r="E57" i="21"/>
  <c r="K56" i="21"/>
  <c r="E56" i="21"/>
  <c r="I56" i="21" s="1"/>
  <c r="K55" i="21"/>
  <c r="L55" i="21" s="1"/>
  <c r="I55" i="21"/>
  <c r="G55" i="21"/>
  <c r="E54" i="21"/>
  <c r="I54" i="21" s="1"/>
  <c r="K53" i="21"/>
  <c r="I53" i="21"/>
  <c r="G53" i="21"/>
  <c r="E53" i="21"/>
  <c r="K52" i="21"/>
  <c r="I52" i="21"/>
  <c r="E52" i="21"/>
  <c r="G52" i="21" s="1"/>
  <c r="E51" i="21"/>
  <c r="K51" i="21" s="1"/>
  <c r="K50" i="21"/>
  <c r="I50" i="21"/>
  <c r="G50" i="21"/>
  <c r="L50" i="21" s="1"/>
  <c r="E50" i="21"/>
  <c r="K49" i="21"/>
  <c r="I49" i="21"/>
  <c r="G49" i="21"/>
  <c r="E49" i="21"/>
  <c r="K48" i="21"/>
  <c r="I48" i="21"/>
  <c r="G48" i="21"/>
  <c r="K47" i="21"/>
  <c r="I47" i="21"/>
  <c r="E47" i="21"/>
  <c r="G47" i="21" s="1"/>
  <c r="E46" i="21"/>
  <c r="K46" i="21" s="1"/>
  <c r="K44" i="21"/>
  <c r="I44" i="21"/>
  <c r="G44" i="21"/>
  <c r="E44" i="21"/>
  <c r="K43" i="21"/>
  <c r="E43" i="21"/>
  <c r="E45" i="21" s="1"/>
  <c r="K42" i="21"/>
  <c r="I42" i="21"/>
  <c r="G42" i="21"/>
  <c r="E41" i="21"/>
  <c r="K41" i="21" s="1"/>
  <c r="K40" i="21"/>
  <c r="I40" i="21"/>
  <c r="G40" i="21"/>
  <c r="E40" i="21"/>
  <c r="K39" i="21"/>
  <c r="I39" i="21"/>
  <c r="G39" i="21"/>
  <c r="E39" i="21"/>
  <c r="K38" i="21"/>
  <c r="I38" i="21"/>
  <c r="G38" i="21"/>
  <c r="K37" i="21"/>
  <c r="I37" i="21"/>
  <c r="E37" i="21"/>
  <c r="G37" i="21" s="1"/>
  <c r="K36" i="21"/>
  <c r="I36" i="21"/>
  <c r="G36" i="21"/>
  <c r="K35" i="21"/>
  <c r="I35" i="21"/>
  <c r="G35" i="21"/>
  <c r="K34" i="21"/>
  <c r="I34" i="21"/>
  <c r="G34" i="21"/>
  <c r="K33" i="21"/>
  <c r="I33" i="21"/>
  <c r="L33" i="21" s="1"/>
  <c r="G33" i="21"/>
  <c r="E33" i="21"/>
  <c r="K32" i="21"/>
  <c r="I32" i="21"/>
  <c r="G32" i="21"/>
  <c r="E32" i="21"/>
  <c r="K31" i="21"/>
  <c r="E31" i="21"/>
  <c r="I31" i="21" s="1"/>
  <c r="K30" i="21"/>
  <c r="E30" i="21"/>
  <c r="I30" i="21" s="1"/>
  <c r="E29" i="21"/>
  <c r="G29" i="21" s="1"/>
  <c r="K28" i="21"/>
  <c r="I28" i="21"/>
  <c r="G28" i="21"/>
  <c r="K27" i="21"/>
  <c r="I27" i="21"/>
  <c r="G27" i="21"/>
  <c r="E27" i="21"/>
  <c r="K26" i="21"/>
  <c r="E26" i="21"/>
  <c r="I26" i="21" s="1"/>
  <c r="K25" i="21"/>
  <c r="E25" i="21"/>
  <c r="I25" i="21" s="1"/>
  <c r="E24" i="21"/>
  <c r="K24" i="21" s="1"/>
  <c r="K23" i="21"/>
  <c r="I23" i="21"/>
  <c r="G23" i="21"/>
  <c r="E23" i="21"/>
  <c r="K22" i="21"/>
  <c r="I22" i="21"/>
  <c r="G22" i="21"/>
  <c r="K21" i="21"/>
  <c r="E21" i="21"/>
  <c r="I21" i="21" s="1"/>
  <c r="K20" i="21"/>
  <c r="E20" i="21"/>
  <c r="I20" i="21" s="1"/>
  <c r="K19" i="21"/>
  <c r="I19" i="21"/>
  <c r="G19" i="21"/>
  <c r="K18" i="21"/>
  <c r="I18" i="21"/>
  <c r="G18" i="21"/>
  <c r="K17" i="21"/>
  <c r="I17" i="21"/>
  <c r="G17" i="21"/>
  <c r="K16" i="21"/>
  <c r="I16" i="21"/>
  <c r="G16" i="21"/>
  <c r="K15" i="21"/>
  <c r="I15" i="21"/>
  <c r="G15" i="21"/>
  <c r="K14" i="21"/>
  <c r="I14" i="21"/>
  <c r="L14" i="21" s="1"/>
  <c r="G14" i="21"/>
  <c r="K13" i="21"/>
  <c r="I13" i="21"/>
  <c r="G13" i="21"/>
  <c r="K12" i="21"/>
  <c r="I12" i="21"/>
  <c r="G12" i="21"/>
  <c r="K11" i="21"/>
  <c r="I11" i="21"/>
  <c r="G11" i="21"/>
  <c r="K10" i="21"/>
  <c r="I10" i="21"/>
  <c r="G10" i="21"/>
  <c r="L10" i="21" s="1"/>
  <c r="K9" i="21"/>
  <c r="I9" i="21"/>
  <c r="G9" i="21"/>
  <c r="K8" i="21"/>
  <c r="I8" i="21"/>
  <c r="G8" i="21"/>
  <c r="K7" i="21"/>
  <c r="I7" i="21"/>
  <c r="G7" i="21"/>
  <c r="L18" i="21" l="1"/>
  <c r="L36" i="21"/>
  <c r="L16" i="21"/>
  <c r="L12" i="21"/>
  <c r="L58" i="21"/>
  <c r="L40" i="21"/>
  <c r="L84" i="21"/>
  <c r="L8" i="21"/>
  <c r="L60" i="21"/>
  <c r="L71" i="21"/>
  <c r="L89" i="21"/>
  <c r="L38" i="21"/>
  <c r="L90" i="21"/>
  <c r="L81" i="21"/>
  <c r="L28" i="21"/>
  <c r="L48" i="21"/>
  <c r="L17" i="21"/>
  <c r="L32" i="21"/>
  <c r="L44" i="21"/>
  <c r="L53" i="21"/>
  <c r="L72" i="21"/>
  <c r="L80" i="21"/>
  <c r="L87" i="21"/>
  <c r="L22" i="21"/>
  <c r="L15" i="21"/>
  <c r="L39" i="21"/>
  <c r="L61" i="21"/>
  <c r="L67" i="21"/>
  <c r="L78" i="21"/>
  <c r="L85" i="21"/>
  <c r="L19" i="21"/>
  <c r="L74" i="21"/>
  <c r="L13" i="21"/>
  <c r="L42" i="21"/>
  <c r="L70" i="21"/>
  <c r="L83" i="21"/>
  <c r="L34" i="21"/>
  <c r="L82" i="21"/>
  <c r="L11" i="21"/>
  <c r="L23" i="21"/>
  <c r="L35" i="21"/>
  <c r="L49" i="21"/>
  <c r="L88" i="21"/>
  <c r="L69" i="21"/>
  <c r="L9" i="21"/>
  <c r="L27" i="21"/>
  <c r="L57" i="21"/>
  <c r="L68" i="21"/>
  <c r="L73" i="21"/>
  <c r="L37" i="21"/>
  <c r="K45" i="21"/>
  <c r="I45" i="21"/>
  <c r="G45" i="21"/>
  <c r="L62" i="21"/>
  <c r="L47" i="21"/>
  <c r="L52" i="21"/>
  <c r="G24" i="21"/>
  <c r="G54" i="21"/>
  <c r="G75" i="21"/>
  <c r="I24" i="21"/>
  <c r="I29" i="21"/>
  <c r="G46" i="21"/>
  <c r="G56" i="21"/>
  <c r="L56" i="21" s="1"/>
  <c r="G59" i="21"/>
  <c r="G21" i="21"/>
  <c r="L21" i="21" s="1"/>
  <c r="G26" i="21"/>
  <c r="L26" i="21" s="1"/>
  <c r="K29" i="21"/>
  <c r="G31" i="21"/>
  <c r="L31" i="21" s="1"/>
  <c r="I41" i="21"/>
  <c r="G43" i="21"/>
  <c r="I46" i="21"/>
  <c r="I51" i="21"/>
  <c r="K54" i="21"/>
  <c r="I59" i="21"/>
  <c r="L59" i="21" s="1"/>
  <c r="G64" i="21"/>
  <c r="L64" i="21" s="1"/>
  <c r="K75" i="21"/>
  <c r="G41" i="21"/>
  <c r="G51" i="21"/>
  <c r="L7" i="21"/>
  <c r="I43" i="21"/>
  <c r="G20" i="21"/>
  <c r="L20" i="21" s="1"/>
  <c r="G25" i="21"/>
  <c r="L25" i="21" s="1"/>
  <c r="G30" i="21"/>
  <c r="L30" i="21" s="1"/>
  <c r="G63" i="21"/>
  <c r="L63" i="21" s="1"/>
  <c r="G76" i="21"/>
  <c r="L76" i="21" s="1"/>
  <c r="L43" i="21" l="1"/>
  <c r="I92" i="21"/>
  <c r="L46" i="21"/>
  <c r="L51" i="21"/>
  <c r="L41" i="21"/>
  <c r="L75" i="21"/>
  <c r="L45" i="21"/>
  <c r="L29" i="21"/>
  <c r="L24" i="21"/>
  <c r="L54" i="21"/>
  <c r="G92" i="21"/>
  <c r="L93" i="21" s="1"/>
  <c r="K92" i="21"/>
  <c r="L92" i="21" l="1"/>
  <c r="L94" i="21" s="1"/>
  <c r="L95" i="21" s="1"/>
  <c r="L96" i="21" s="1"/>
  <c r="L97" i="21" l="1"/>
  <c r="L98" i="21" s="1"/>
  <c r="L99" i="21" l="1"/>
  <c r="L100" i="21" s="1"/>
  <c r="L101" i="21" l="1"/>
  <c r="L102" i="21" s="1"/>
  <c r="J2" i="21" s="1"/>
  <c r="E13" i="20" l="1"/>
  <c r="E24" i="20"/>
  <c r="E177" i="20"/>
  <c r="E194" i="20"/>
  <c r="E197" i="20"/>
  <c r="E198" i="20"/>
  <c r="K198" i="20" s="1"/>
  <c r="E211" i="20"/>
  <c r="E212" i="20"/>
  <c r="G198" i="20" l="1"/>
  <c r="I198" i="20"/>
  <c r="G324" i="20"/>
  <c r="I324" i="20"/>
  <c r="K324" i="20"/>
  <c r="G323" i="20"/>
  <c r="I323" i="20"/>
  <c r="K323" i="20"/>
  <c r="L324" i="20" l="1"/>
  <c r="L323" i="20"/>
  <c r="L198" i="20"/>
  <c r="K14" i="20"/>
  <c r="K15" i="20"/>
  <c r="K16" i="20"/>
  <c r="K17" i="20"/>
  <c r="K18" i="20"/>
  <c r="K19" i="20"/>
  <c r="K20" i="20"/>
  <c r="K21" i="20"/>
  <c r="K22" i="20"/>
  <c r="K23" i="20"/>
  <c r="K25" i="20"/>
  <c r="K26" i="20"/>
  <c r="K28" i="20"/>
  <c r="K31" i="20"/>
  <c r="K34" i="20"/>
  <c r="K35" i="20"/>
  <c r="K36" i="20"/>
  <c r="K37" i="20"/>
  <c r="K38" i="20"/>
  <c r="K44" i="20"/>
  <c r="K46" i="20"/>
  <c r="K48" i="20"/>
  <c r="K54" i="20"/>
  <c r="K56" i="20"/>
  <c r="K58" i="20"/>
  <c r="K64" i="20"/>
  <c r="K66" i="20"/>
  <c r="K68" i="20"/>
  <c r="K75" i="20"/>
  <c r="K77" i="20"/>
  <c r="K79" i="20"/>
  <c r="K86" i="20"/>
  <c r="K88" i="20"/>
  <c r="K90" i="20"/>
  <c r="K101" i="20"/>
  <c r="K118" i="20"/>
  <c r="K126" i="20"/>
  <c r="K149" i="20"/>
  <c r="K150" i="20"/>
  <c r="K157" i="20"/>
  <c r="K165" i="20"/>
  <c r="K171" i="20"/>
  <c r="K185" i="20"/>
  <c r="K193" i="20"/>
  <c r="K199" i="20"/>
  <c r="K205" i="20"/>
  <c r="K213" i="20"/>
  <c r="K225" i="20"/>
  <c r="K229" i="20"/>
  <c r="K231" i="20"/>
  <c r="K234" i="20"/>
  <c r="K242" i="20"/>
  <c r="K251" i="20"/>
  <c r="K263" i="20"/>
  <c r="K264" i="20"/>
  <c r="K267" i="20"/>
  <c r="K268" i="20"/>
  <c r="K270" i="20"/>
  <c r="K275" i="20"/>
  <c r="K280" i="20"/>
  <c r="K285" i="20"/>
  <c r="K290" i="20"/>
  <c r="K298" i="20"/>
  <c r="K299" i="20"/>
  <c r="K300" i="20"/>
  <c r="K301" i="20"/>
  <c r="K302" i="20"/>
  <c r="K303" i="20"/>
  <c r="K304" i="20"/>
  <c r="K305" i="20"/>
  <c r="K307" i="20"/>
  <c r="K312" i="20"/>
  <c r="K317" i="20"/>
  <c r="K318" i="20"/>
  <c r="K319" i="20"/>
  <c r="K320" i="20"/>
  <c r="K321" i="20"/>
  <c r="K322" i="20"/>
  <c r="K325" i="20"/>
  <c r="K326" i="20"/>
  <c r="K327" i="20"/>
  <c r="K328" i="20"/>
  <c r="K329" i="20"/>
  <c r="K331" i="20"/>
  <c r="K332" i="20"/>
  <c r="K333" i="20"/>
  <c r="K334" i="20"/>
  <c r="K335" i="20"/>
  <c r="K336" i="20"/>
  <c r="K337" i="20"/>
  <c r="K340" i="20"/>
  <c r="K341" i="20"/>
  <c r="K342" i="20"/>
  <c r="K343" i="20"/>
  <c r="K344" i="20"/>
  <c r="K345" i="20"/>
  <c r="K346" i="20"/>
  <c r="K347" i="20"/>
  <c r="K348" i="20"/>
  <c r="K349" i="20"/>
  <c r="K350" i="20"/>
  <c r="K351" i="20"/>
  <c r="K352" i="20"/>
  <c r="K353" i="20"/>
  <c r="K354" i="20"/>
  <c r="K355" i="20"/>
  <c r="K356" i="20"/>
  <c r="K357" i="20"/>
  <c r="K359" i="20"/>
  <c r="K360" i="20"/>
  <c r="K361" i="20"/>
  <c r="K362" i="20"/>
  <c r="K363" i="20"/>
  <c r="K364" i="20"/>
  <c r="K365" i="20"/>
  <c r="K366" i="20"/>
  <c r="K367" i="20"/>
  <c r="K368" i="20"/>
  <c r="K369" i="20"/>
  <c r="K370" i="20"/>
  <c r="K371" i="20"/>
  <c r="K372" i="20"/>
  <c r="K373" i="20"/>
  <c r="K374" i="20"/>
  <c r="K375" i="20"/>
  <c r="K376" i="20"/>
  <c r="K377" i="20"/>
  <c r="K378" i="20"/>
  <c r="K385" i="20"/>
  <c r="K389" i="20"/>
  <c r="K390" i="20"/>
  <c r="K391" i="20"/>
  <c r="K392" i="20"/>
  <c r="K393" i="20"/>
  <c r="K394" i="20"/>
  <c r="K395" i="20"/>
  <c r="K396" i="20"/>
  <c r="K397" i="20"/>
  <c r="K398" i="20"/>
  <c r="K399" i="20"/>
  <c r="K401" i="20"/>
  <c r="K402" i="20"/>
  <c r="K405" i="20"/>
  <c r="K406" i="20"/>
  <c r="I18" i="20"/>
  <c r="I35" i="20"/>
  <c r="I36" i="20"/>
  <c r="I37" i="20"/>
  <c r="I38" i="20"/>
  <c r="I44" i="20"/>
  <c r="I46" i="20"/>
  <c r="I48" i="20"/>
  <c r="I54" i="20"/>
  <c r="I56" i="20"/>
  <c r="I58" i="20"/>
  <c r="I64" i="20"/>
  <c r="I66" i="20"/>
  <c r="I68" i="20"/>
  <c r="I75" i="20"/>
  <c r="I77" i="20"/>
  <c r="I79" i="20"/>
  <c r="I86" i="20"/>
  <c r="I88" i="20"/>
  <c r="I90" i="20"/>
  <c r="I101" i="20"/>
  <c r="I118" i="20"/>
  <c r="I126" i="20"/>
  <c r="I149" i="20"/>
  <c r="I150" i="20"/>
  <c r="I157" i="20"/>
  <c r="I165" i="20"/>
  <c r="I171" i="20"/>
  <c r="I185" i="20"/>
  <c r="I193" i="20"/>
  <c r="I199" i="20"/>
  <c r="I205" i="20"/>
  <c r="I213" i="20"/>
  <c r="I225" i="20"/>
  <c r="I229" i="20"/>
  <c r="I231" i="20"/>
  <c r="I234" i="20"/>
  <c r="I242" i="20"/>
  <c r="I251" i="20"/>
  <c r="I263" i="20"/>
  <c r="I264" i="20"/>
  <c r="I267" i="20"/>
  <c r="I268" i="20"/>
  <c r="I270" i="20"/>
  <c r="I275" i="20"/>
  <c r="I280" i="20"/>
  <c r="I285" i="20"/>
  <c r="I290" i="20"/>
  <c r="I298" i="20"/>
  <c r="I299" i="20"/>
  <c r="I300" i="20"/>
  <c r="I301" i="20"/>
  <c r="I302" i="20"/>
  <c r="I303" i="20"/>
  <c r="I304" i="20"/>
  <c r="I305" i="20"/>
  <c r="I307" i="20"/>
  <c r="I312" i="20"/>
  <c r="I317" i="20"/>
  <c r="I318" i="20"/>
  <c r="I319" i="20"/>
  <c r="I320" i="20"/>
  <c r="I321" i="20"/>
  <c r="I322" i="20"/>
  <c r="I325" i="20"/>
  <c r="I326" i="20"/>
  <c r="I327" i="20"/>
  <c r="I328" i="20"/>
  <c r="I329" i="20"/>
  <c r="I330" i="20"/>
  <c r="I331" i="20"/>
  <c r="I334" i="20"/>
  <c r="I335" i="20"/>
  <c r="I340" i="20"/>
  <c r="I341" i="20"/>
  <c r="I346" i="20"/>
  <c r="I347" i="20"/>
  <c r="I348" i="20"/>
  <c r="I349" i="20"/>
  <c r="I350" i="20"/>
  <c r="I353" i="20"/>
  <c r="I355" i="20"/>
  <c r="I356" i="20"/>
  <c r="I357" i="20"/>
  <c r="I359" i="20"/>
  <c r="I360" i="20"/>
  <c r="I361" i="20"/>
  <c r="I362" i="20"/>
  <c r="I371" i="20"/>
  <c r="I375" i="20"/>
  <c r="I376" i="20"/>
  <c r="I377" i="20"/>
  <c r="I378" i="20"/>
  <c r="I389" i="20"/>
  <c r="I390" i="20"/>
  <c r="I391" i="20"/>
  <c r="I392" i="20"/>
  <c r="I393" i="20"/>
  <c r="I394" i="20"/>
  <c r="I395" i="20"/>
  <c r="I396" i="20"/>
  <c r="I397" i="20"/>
  <c r="I398" i="20"/>
  <c r="I401" i="20"/>
  <c r="I402" i="20"/>
  <c r="I405" i="20"/>
  <c r="I406" i="20"/>
  <c r="G14" i="20"/>
  <c r="G15" i="20"/>
  <c r="G16" i="20"/>
  <c r="G17" i="20"/>
  <c r="G18" i="20"/>
  <c r="G19" i="20"/>
  <c r="G20" i="20"/>
  <c r="G21" i="20"/>
  <c r="G22" i="20"/>
  <c r="G23" i="20"/>
  <c r="G25" i="20"/>
  <c r="G26" i="20"/>
  <c r="G28" i="20"/>
  <c r="G31" i="20"/>
  <c r="G34" i="20"/>
  <c r="G35" i="20"/>
  <c r="G36" i="20"/>
  <c r="G37" i="20"/>
  <c r="G38" i="20"/>
  <c r="G44" i="20"/>
  <c r="G48" i="20"/>
  <c r="G54" i="20"/>
  <c r="G58" i="20"/>
  <c r="G64" i="20"/>
  <c r="G68" i="20"/>
  <c r="G75" i="20"/>
  <c r="G79" i="20"/>
  <c r="G86" i="20"/>
  <c r="G90" i="20"/>
  <c r="G101" i="20"/>
  <c r="G118" i="20"/>
  <c r="G126" i="20"/>
  <c r="G149" i="20"/>
  <c r="G150" i="20"/>
  <c r="G157" i="20"/>
  <c r="G165" i="20"/>
  <c r="G171" i="20"/>
  <c r="G185" i="20"/>
  <c r="G193" i="20"/>
  <c r="G225" i="20"/>
  <c r="G229" i="20"/>
  <c r="G231" i="20"/>
  <c r="G234" i="20"/>
  <c r="G242" i="20"/>
  <c r="G263" i="20"/>
  <c r="G264" i="20"/>
  <c r="G267" i="20"/>
  <c r="G268" i="20"/>
  <c r="G270" i="20"/>
  <c r="G275" i="20"/>
  <c r="G280" i="20"/>
  <c r="G285" i="20"/>
  <c r="G290" i="20"/>
  <c r="G298" i="20"/>
  <c r="G299" i="20"/>
  <c r="G300" i="20"/>
  <c r="G301" i="20"/>
  <c r="G302" i="20"/>
  <c r="G303" i="20"/>
  <c r="G304" i="20"/>
  <c r="G305" i="20"/>
  <c r="G307" i="20"/>
  <c r="G312" i="20"/>
  <c r="G317" i="20"/>
  <c r="G318" i="20"/>
  <c r="G319" i="20"/>
  <c r="G320" i="20"/>
  <c r="G321" i="20"/>
  <c r="G322" i="20"/>
  <c r="G325" i="20"/>
  <c r="G326" i="20"/>
  <c r="G327" i="20"/>
  <c r="G328" i="20"/>
  <c r="G329" i="20"/>
  <c r="G332" i="20"/>
  <c r="G333" i="20"/>
  <c r="G334" i="20"/>
  <c r="G335" i="20"/>
  <c r="G336" i="20"/>
  <c r="G337" i="20"/>
  <c r="G340" i="20"/>
  <c r="G341" i="20"/>
  <c r="G346" i="20"/>
  <c r="G348" i="20"/>
  <c r="G349" i="20"/>
  <c r="G350" i="20"/>
  <c r="G351" i="20"/>
  <c r="G352" i="20"/>
  <c r="G353" i="20"/>
  <c r="G354" i="20"/>
  <c r="G355" i="20"/>
  <c r="G356" i="20"/>
  <c r="G357" i="20"/>
  <c r="G359" i="20"/>
  <c r="G360" i="20"/>
  <c r="G361" i="20"/>
  <c r="G362" i="20"/>
  <c r="G363" i="20"/>
  <c r="G364" i="20"/>
  <c r="G365" i="20"/>
  <c r="G366" i="20"/>
  <c r="G367" i="20"/>
  <c r="G368" i="20"/>
  <c r="G369" i="20"/>
  <c r="G370" i="20"/>
  <c r="G371" i="20"/>
  <c r="G372" i="20"/>
  <c r="G373" i="20"/>
  <c r="G374" i="20"/>
  <c r="G376" i="20"/>
  <c r="G377" i="20"/>
  <c r="G378" i="20"/>
  <c r="G384" i="20"/>
  <c r="G385" i="20"/>
  <c r="G389" i="20"/>
  <c r="G390" i="20"/>
  <c r="G391" i="20"/>
  <c r="G392" i="20"/>
  <c r="G393" i="20"/>
  <c r="G394" i="20"/>
  <c r="G395" i="20"/>
  <c r="G396" i="20"/>
  <c r="G397" i="20"/>
  <c r="G398" i="20"/>
  <c r="G399" i="20"/>
  <c r="G401" i="20"/>
  <c r="G402" i="20"/>
  <c r="G405" i="20"/>
  <c r="G406" i="20"/>
  <c r="E407" i="20"/>
  <c r="G407" i="20" s="1"/>
  <c r="E404" i="20"/>
  <c r="K404" i="20" s="1"/>
  <c r="E403" i="20"/>
  <c r="K403" i="20" s="1"/>
  <c r="I385" i="20"/>
  <c r="E400" i="20"/>
  <c r="K400" i="20" s="1"/>
  <c r="I399" i="20"/>
  <c r="K388" i="20"/>
  <c r="I388" i="20"/>
  <c r="G388" i="20"/>
  <c r="G387" i="20"/>
  <c r="G386" i="20"/>
  <c r="K387" i="20"/>
  <c r="I387" i="20"/>
  <c r="K386" i="20"/>
  <c r="I386" i="20"/>
  <c r="K384" i="20"/>
  <c r="I384" i="20"/>
  <c r="K383" i="20"/>
  <c r="I383" i="20"/>
  <c r="G383" i="20"/>
  <c r="K382" i="20"/>
  <c r="I382" i="20"/>
  <c r="G382" i="20"/>
  <c r="E381" i="20"/>
  <c r="E380" i="20"/>
  <c r="K380" i="20" s="1"/>
  <c r="E379" i="20"/>
  <c r="G379" i="20" s="1"/>
  <c r="L328" i="20" l="1"/>
  <c r="L399" i="20"/>
  <c r="L149" i="20"/>
  <c r="G400" i="20"/>
  <c r="I404" i="20"/>
  <c r="L397" i="20"/>
  <c r="L389" i="20"/>
  <c r="L305" i="20"/>
  <c r="L301" i="20"/>
  <c r="L263" i="20"/>
  <c r="L231" i="20"/>
  <c r="I400" i="20"/>
  <c r="G380" i="20"/>
  <c r="K407" i="20"/>
  <c r="L312" i="20"/>
  <c r="G409" i="20"/>
  <c r="L383" i="20"/>
  <c r="I381" i="20"/>
  <c r="K381" i="20"/>
  <c r="G381" i="20"/>
  <c r="L384" i="20"/>
  <c r="L402" i="20"/>
  <c r="L388" i="20"/>
  <c r="L385" i="20"/>
  <c r="I407" i="20"/>
  <c r="I403" i="20"/>
  <c r="I380" i="20"/>
  <c r="L376" i="20"/>
  <c r="K379" i="20"/>
  <c r="L371" i="20"/>
  <c r="L359" i="20"/>
  <c r="L355" i="20"/>
  <c r="L335" i="20"/>
  <c r="L327" i="20"/>
  <c r="L321" i="20"/>
  <c r="L317" i="20"/>
  <c r="L275" i="20"/>
  <c r="L268" i="20"/>
  <c r="L361" i="20"/>
  <c r="I379" i="20"/>
  <c r="L405" i="20"/>
  <c r="L395" i="20"/>
  <c r="L391" i="20"/>
  <c r="L362" i="20"/>
  <c r="L350" i="20"/>
  <c r="L346" i="20"/>
  <c r="L334" i="20"/>
  <c r="L326" i="20"/>
  <c r="L320" i="20"/>
  <c r="L303" i="20"/>
  <c r="L299" i="20"/>
  <c r="L280" i="20"/>
  <c r="G404" i="20"/>
  <c r="L404" i="20" s="1"/>
  <c r="L382" i="20"/>
  <c r="G403" i="20"/>
  <c r="L398" i="20"/>
  <c r="L394" i="20"/>
  <c r="L390" i="20"/>
  <c r="L307" i="20"/>
  <c r="L285" i="20"/>
  <c r="L157" i="20"/>
  <c r="L126" i="20"/>
  <c r="L58" i="20"/>
  <c r="L165" i="20"/>
  <c r="L101" i="20"/>
  <c r="L37" i="20"/>
  <c r="L406" i="20"/>
  <c r="L401" i="20"/>
  <c r="L377" i="20"/>
  <c r="L357" i="20"/>
  <c r="L353" i="20"/>
  <c r="L349" i="20"/>
  <c r="L341" i="20"/>
  <c r="L329" i="20"/>
  <c r="L325" i="20"/>
  <c r="L319" i="20"/>
  <c r="L304" i="20"/>
  <c r="L300" i="20"/>
  <c r="L267" i="20"/>
  <c r="L229" i="20"/>
  <c r="L193" i="20"/>
  <c r="L90" i="20"/>
  <c r="L234" i="20"/>
  <c r="L118" i="20"/>
  <c r="L54" i="20"/>
  <c r="L38" i="20"/>
  <c r="L264" i="20"/>
  <c r="L225" i="20"/>
  <c r="L150" i="20"/>
  <c r="L86" i="20"/>
  <c r="L396" i="20"/>
  <c r="L392" i="20"/>
  <c r="L360" i="20"/>
  <c r="L356" i="20"/>
  <c r="L348" i="20"/>
  <c r="L340" i="20"/>
  <c r="L322" i="20"/>
  <c r="L318" i="20"/>
  <c r="L302" i="20"/>
  <c r="L298" i="20"/>
  <c r="L290" i="20"/>
  <c r="L270" i="20"/>
  <c r="L242" i="20"/>
  <c r="L185" i="20"/>
  <c r="L18" i="20"/>
  <c r="L68" i="20"/>
  <c r="L64" i="20"/>
  <c r="L48" i="20"/>
  <c r="L44" i="20"/>
  <c r="L36" i="20"/>
  <c r="L171" i="20"/>
  <c r="L79" i="20"/>
  <c r="L75" i="20"/>
  <c r="L35" i="20"/>
  <c r="L393" i="20"/>
  <c r="L387" i="20"/>
  <c r="L386" i="20"/>
  <c r="L378" i="20"/>
  <c r="I367" i="20"/>
  <c r="L367" i="20" s="1"/>
  <c r="I365" i="20"/>
  <c r="L365" i="20" s="1"/>
  <c r="L400" i="20" l="1"/>
  <c r="L380" i="20"/>
  <c r="L379" i="20"/>
  <c r="L407" i="20"/>
  <c r="L403" i="20"/>
  <c r="L381" i="20"/>
  <c r="E100" i="20"/>
  <c r="E99" i="20"/>
  <c r="E98" i="20"/>
  <c r="E97" i="20"/>
  <c r="E96" i="20"/>
  <c r="E95" i="20"/>
  <c r="E94" i="20"/>
  <c r="E93" i="20"/>
  <c r="E92" i="20"/>
  <c r="E91" i="20"/>
  <c r="E84" i="20"/>
  <c r="E89" i="20"/>
  <c r="G88" i="20"/>
  <c r="L88" i="20" s="1"/>
  <c r="E87" i="20"/>
  <c r="E85" i="20"/>
  <c r="E83" i="20"/>
  <c r="E82" i="20"/>
  <c r="E81" i="20"/>
  <c r="E80" i="20"/>
  <c r="E73" i="20"/>
  <c r="E72" i="20"/>
  <c r="E71" i="20"/>
  <c r="E78" i="20"/>
  <c r="G77" i="20"/>
  <c r="L77" i="20" s="1"/>
  <c r="E76" i="20"/>
  <c r="E74" i="20"/>
  <c r="E70" i="20"/>
  <c r="E69" i="20"/>
  <c r="E62" i="20"/>
  <c r="E61" i="20"/>
  <c r="E67" i="20"/>
  <c r="G66" i="20"/>
  <c r="L66" i="20" s="1"/>
  <c r="E65" i="20"/>
  <c r="E63" i="20"/>
  <c r="E60" i="20"/>
  <c r="E59" i="20"/>
  <c r="E57" i="20"/>
  <c r="G56" i="20"/>
  <c r="L56" i="20" s="1"/>
  <c r="E55" i="20"/>
  <c r="E53" i="20"/>
  <c r="E52" i="20"/>
  <c r="E51" i="20"/>
  <c r="E50" i="20"/>
  <c r="E49" i="20"/>
  <c r="I80" i="20" l="1"/>
  <c r="I69" i="20"/>
  <c r="I91" i="20"/>
  <c r="G63" i="20"/>
  <c r="G98" i="20"/>
  <c r="K49" i="20"/>
  <c r="G49" i="20"/>
  <c r="K52" i="20"/>
  <c r="I52" i="20"/>
  <c r="G52" i="20"/>
  <c r="I59" i="20"/>
  <c r="I49" i="20"/>
  <c r="K53" i="20"/>
  <c r="I53" i="20"/>
  <c r="K60" i="20"/>
  <c r="G60" i="20"/>
  <c r="I60" i="20"/>
  <c r="G65" i="20"/>
  <c r="K62" i="20"/>
  <c r="G62" i="20"/>
  <c r="I62" i="20"/>
  <c r="K74" i="20"/>
  <c r="I74" i="20"/>
  <c r="K73" i="20"/>
  <c r="I73" i="20"/>
  <c r="G73" i="20"/>
  <c r="K82" i="20"/>
  <c r="I82" i="20"/>
  <c r="G82" i="20"/>
  <c r="K87" i="20"/>
  <c r="I87" i="20"/>
  <c r="K84" i="20"/>
  <c r="I84" i="20"/>
  <c r="G84" i="20"/>
  <c r="K93" i="20"/>
  <c r="I93" i="20"/>
  <c r="K96" i="20"/>
  <c r="I96" i="20"/>
  <c r="G96" i="20"/>
  <c r="K99" i="20"/>
  <c r="G99" i="20"/>
  <c r="I99" i="20"/>
  <c r="K50" i="20"/>
  <c r="G50" i="20"/>
  <c r="I50" i="20"/>
  <c r="G53" i="20"/>
  <c r="K57" i="20"/>
  <c r="I57" i="20"/>
  <c r="G57" i="20"/>
  <c r="K63" i="20"/>
  <c r="I63" i="20"/>
  <c r="K69" i="20"/>
  <c r="G69" i="20"/>
  <c r="G74" i="20"/>
  <c r="K78" i="20"/>
  <c r="I78" i="20"/>
  <c r="G78" i="20"/>
  <c r="K80" i="20"/>
  <c r="G80" i="20"/>
  <c r="K83" i="20"/>
  <c r="G83" i="20"/>
  <c r="I83" i="20"/>
  <c r="G87" i="20"/>
  <c r="K91" i="20"/>
  <c r="G91" i="20"/>
  <c r="G93" i="20"/>
  <c r="K97" i="20"/>
  <c r="I97" i="20"/>
  <c r="G97" i="20"/>
  <c r="K100" i="20"/>
  <c r="G100" i="20"/>
  <c r="I100" i="20"/>
  <c r="K51" i="20"/>
  <c r="G51" i="20"/>
  <c r="I51" i="20"/>
  <c r="K55" i="20"/>
  <c r="I55" i="20"/>
  <c r="K59" i="20"/>
  <c r="G59" i="20"/>
  <c r="K67" i="20"/>
  <c r="G67" i="20"/>
  <c r="I67" i="20"/>
  <c r="K76" i="20"/>
  <c r="I76" i="20"/>
  <c r="K71" i="20"/>
  <c r="G71" i="20"/>
  <c r="I71" i="20"/>
  <c r="K85" i="20"/>
  <c r="I85" i="20"/>
  <c r="K94" i="20"/>
  <c r="I94" i="20"/>
  <c r="G94" i="20"/>
  <c r="K98" i="20"/>
  <c r="I98" i="20"/>
  <c r="G55" i="20"/>
  <c r="K65" i="20"/>
  <c r="I65" i="20"/>
  <c r="K61" i="20"/>
  <c r="I61" i="20"/>
  <c r="G61" i="20"/>
  <c r="K70" i="20"/>
  <c r="I70" i="20"/>
  <c r="G70" i="20"/>
  <c r="G76" i="20"/>
  <c r="K72" i="20"/>
  <c r="G72" i="20"/>
  <c r="I72" i="20"/>
  <c r="K81" i="20"/>
  <c r="I81" i="20"/>
  <c r="G81" i="20"/>
  <c r="G85" i="20"/>
  <c r="K89" i="20"/>
  <c r="I89" i="20"/>
  <c r="G89" i="20"/>
  <c r="K92" i="20"/>
  <c r="I92" i="20"/>
  <c r="G92" i="20"/>
  <c r="K95" i="20"/>
  <c r="G95" i="20"/>
  <c r="I95" i="20"/>
  <c r="E42" i="20"/>
  <c r="E41" i="20"/>
  <c r="E47" i="20"/>
  <c r="G46" i="20"/>
  <c r="L46" i="20" s="1"/>
  <c r="E45" i="20"/>
  <c r="E43" i="20"/>
  <c r="E40" i="20"/>
  <c r="E39" i="20"/>
  <c r="L76" i="20" l="1"/>
  <c r="L93" i="20"/>
  <c r="I39" i="20"/>
  <c r="L72" i="20"/>
  <c r="L70" i="20"/>
  <c r="L98" i="20"/>
  <c r="L71" i="20"/>
  <c r="L51" i="20"/>
  <c r="L96" i="20"/>
  <c r="L53" i="20"/>
  <c r="G43" i="20"/>
  <c r="K47" i="20"/>
  <c r="I47" i="20"/>
  <c r="G47" i="20"/>
  <c r="L89" i="20"/>
  <c r="L81" i="20"/>
  <c r="L65" i="20"/>
  <c r="L85" i="20"/>
  <c r="L67" i="20"/>
  <c r="L55" i="20"/>
  <c r="L91" i="20"/>
  <c r="L83" i="20"/>
  <c r="L69" i="20"/>
  <c r="L99" i="20"/>
  <c r="L84" i="20"/>
  <c r="L73" i="20"/>
  <c r="L52" i="20"/>
  <c r="K43" i="20"/>
  <c r="I43" i="20"/>
  <c r="K45" i="20"/>
  <c r="I45" i="20"/>
  <c r="L97" i="20"/>
  <c r="L78" i="20"/>
  <c r="L57" i="20"/>
  <c r="L50" i="20"/>
  <c r="L82" i="20"/>
  <c r="L62" i="20"/>
  <c r="L60" i="20"/>
  <c r="K39" i="20"/>
  <c r="G39" i="20"/>
  <c r="K41" i="20"/>
  <c r="I41" i="20"/>
  <c r="G41" i="20"/>
  <c r="L92" i="20"/>
  <c r="K40" i="20"/>
  <c r="G40" i="20"/>
  <c r="I40" i="20"/>
  <c r="G45" i="20"/>
  <c r="K42" i="20"/>
  <c r="I42" i="20"/>
  <c r="G42" i="20"/>
  <c r="L95" i="20"/>
  <c r="L61" i="20"/>
  <c r="L94" i="20"/>
  <c r="L59" i="20"/>
  <c r="L100" i="20"/>
  <c r="L80" i="20"/>
  <c r="L63" i="20"/>
  <c r="L87" i="20"/>
  <c r="L74" i="20"/>
  <c r="L49" i="20"/>
  <c r="E30" i="20"/>
  <c r="G330" i="20"/>
  <c r="G331" i="20"/>
  <c r="L331" i="20" s="1"/>
  <c r="E239" i="20"/>
  <c r="E238" i="20"/>
  <c r="E235" i="20"/>
  <c r="E218" i="20"/>
  <c r="E215" i="20"/>
  <c r="E201" i="20"/>
  <c r="L43" i="20" l="1"/>
  <c r="L47" i="20"/>
  <c r="K238" i="20"/>
  <c r="I238" i="20"/>
  <c r="G238" i="20"/>
  <c r="K177" i="20"/>
  <c r="I177" i="20"/>
  <c r="G177" i="20"/>
  <c r="K215" i="20"/>
  <c r="I215" i="20"/>
  <c r="G215" i="20"/>
  <c r="K239" i="20"/>
  <c r="I239" i="20"/>
  <c r="G239" i="20"/>
  <c r="L39" i="20"/>
  <c r="K201" i="20"/>
  <c r="I201" i="20"/>
  <c r="G201" i="20"/>
  <c r="K218" i="20"/>
  <c r="I218" i="20"/>
  <c r="G218" i="20"/>
  <c r="K30" i="20"/>
  <c r="I30" i="20"/>
  <c r="G30" i="20"/>
  <c r="L45" i="20"/>
  <c r="I194" i="20"/>
  <c r="K194" i="20"/>
  <c r="G194" i="20"/>
  <c r="K235" i="20"/>
  <c r="I235" i="20"/>
  <c r="G235" i="20"/>
  <c r="L42" i="20"/>
  <c r="L40" i="20"/>
  <c r="L41" i="20"/>
  <c r="E113" i="20"/>
  <c r="L201" i="20" l="1"/>
  <c r="L194" i="20"/>
  <c r="L218" i="20"/>
  <c r="L235" i="20"/>
  <c r="L239" i="20"/>
  <c r="L215" i="20"/>
  <c r="L177" i="20"/>
  <c r="L30" i="20"/>
  <c r="L238" i="20"/>
  <c r="K113" i="20"/>
  <c r="I113" i="20"/>
  <c r="G113" i="20"/>
  <c r="I34" i="20"/>
  <c r="L34" i="20" s="1"/>
  <c r="I31" i="20"/>
  <c r="L31" i="20" s="1"/>
  <c r="E33" i="20"/>
  <c r="E32" i="20"/>
  <c r="I28" i="20"/>
  <c r="L28" i="20" s="1"/>
  <c r="I26" i="20"/>
  <c r="L26" i="20" s="1"/>
  <c r="I25" i="20"/>
  <c r="L25" i="20" s="1"/>
  <c r="I23" i="20"/>
  <c r="L23" i="20" s="1"/>
  <c r="I22" i="20"/>
  <c r="L22" i="20" s="1"/>
  <c r="I21" i="20"/>
  <c r="L21" i="20" s="1"/>
  <c r="I20" i="20"/>
  <c r="L20" i="20" s="1"/>
  <c r="I19" i="20"/>
  <c r="L19" i="20" s="1"/>
  <c r="I17" i="20"/>
  <c r="L17" i="20" s="1"/>
  <c r="I14" i="20"/>
  <c r="L14" i="20" s="1"/>
  <c r="I16" i="20"/>
  <c r="L16" i="20" s="1"/>
  <c r="I15" i="20"/>
  <c r="L15" i="20" s="1"/>
  <c r="E29" i="20"/>
  <c r="K29" i="20" l="1"/>
  <c r="G29" i="20"/>
  <c r="I29" i="20"/>
  <c r="I33" i="20"/>
  <c r="L113" i="20"/>
  <c r="K32" i="20"/>
  <c r="I32" i="20"/>
  <c r="G32" i="20"/>
  <c r="K33" i="20"/>
  <c r="G33" i="20"/>
  <c r="E243" i="20"/>
  <c r="E176" i="20"/>
  <c r="I370" i="20"/>
  <c r="L370" i="20" s="1"/>
  <c r="I372" i="20"/>
  <c r="L372" i="20" s="1"/>
  <c r="I373" i="20"/>
  <c r="L373" i="20" s="1"/>
  <c r="L33" i="20" l="1"/>
  <c r="L29" i="20"/>
  <c r="K176" i="20"/>
  <c r="I176" i="20"/>
  <c r="G176" i="20"/>
  <c r="L32" i="20"/>
  <c r="K243" i="20"/>
  <c r="I243" i="20"/>
  <c r="G243" i="20"/>
  <c r="E173" i="20"/>
  <c r="E175" i="20"/>
  <c r="E174" i="20"/>
  <c r="E172" i="20"/>
  <c r="I374" i="20"/>
  <c r="I368" i="20"/>
  <c r="L368" i="20" s="1"/>
  <c r="E232" i="20"/>
  <c r="E233" i="20"/>
  <c r="E230" i="20"/>
  <c r="E223" i="20"/>
  <c r="E220" i="20"/>
  <c r="K230" i="20" l="1"/>
  <c r="G230" i="20"/>
  <c r="I230" i="20"/>
  <c r="K173" i="20"/>
  <c r="I173" i="20"/>
  <c r="G173" i="20"/>
  <c r="K172" i="20"/>
  <c r="G172" i="20"/>
  <c r="I172" i="20"/>
  <c r="K220" i="20"/>
  <c r="G220" i="20"/>
  <c r="I220" i="20"/>
  <c r="K232" i="20"/>
  <c r="G232" i="20"/>
  <c r="I232" i="20"/>
  <c r="K174" i="20"/>
  <c r="G174" i="20"/>
  <c r="I174" i="20"/>
  <c r="K223" i="20"/>
  <c r="I223" i="20"/>
  <c r="G223" i="20"/>
  <c r="K175" i="20"/>
  <c r="G175" i="20"/>
  <c r="I175" i="20"/>
  <c r="L243" i="20"/>
  <c r="L176" i="20"/>
  <c r="K233" i="20"/>
  <c r="I233" i="20"/>
  <c r="G233" i="20"/>
  <c r="L374" i="20"/>
  <c r="G375" i="20"/>
  <c r="L375" i="20" s="1"/>
  <c r="E219" i="20"/>
  <c r="E222" i="20"/>
  <c r="E216" i="20"/>
  <c r="E217" i="20"/>
  <c r="E221" i="20"/>
  <c r="E224" i="20"/>
  <c r="L173" i="20" l="1"/>
  <c r="L223" i="20"/>
  <c r="L172" i="20"/>
  <c r="L175" i="20"/>
  <c r="K217" i="20"/>
  <c r="I217" i="20"/>
  <c r="G217" i="20"/>
  <c r="L220" i="20"/>
  <c r="K221" i="20"/>
  <c r="G221" i="20"/>
  <c r="I221" i="20"/>
  <c r="K216" i="20"/>
  <c r="G216" i="20"/>
  <c r="I216" i="20"/>
  <c r="L233" i="20"/>
  <c r="L232" i="20"/>
  <c r="K219" i="20"/>
  <c r="I219" i="20"/>
  <c r="G219" i="20"/>
  <c r="G224" i="20"/>
  <c r="K224" i="20"/>
  <c r="I224" i="20"/>
  <c r="K222" i="20"/>
  <c r="I222" i="20"/>
  <c r="G222" i="20"/>
  <c r="L174" i="20"/>
  <c r="L230" i="20"/>
  <c r="E210" i="20"/>
  <c r="G213" i="20"/>
  <c r="L213" i="20" s="1"/>
  <c r="K211" i="20" l="1"/>
  <c r="I211" i="20"/>
  <c r="G211" i="20"/>
  <c r="L224" i="20"/>
  <c r="L221" i="20"/>
  <c r="L217" i="20"/>
  <c r="K212" i="20"/>
  <c r="G212" i="20"/>
  <c r="I212" i="20"/>
  <c r="L216" i="20"/>
  <c r="L222" i="20"/>
  <c r="K210" i="20"/>
  <c r="I210" i="20"/>
  <c r="G210" i="20"/>
  <c r="L219" i="20"/>
  <c r="E207" i="20"/>
  <c r="L210" i="20" l="1"/>
  <c r="L212" i="20"/>
  <c r="K207" i="20"/>
  <c r="I207" i="20"/>
  <c r="G207" i="20"/>
  <c r="L211" i="20"/>
  <c r="E214" i="20"/>
  <c r="E208" i="20"/>
  <c r="E209" i="20"/>
  <c r="L207" i="20" l="1"/>
  <c r="K214" i="20"/>
  <c r="I214" i="20"/>
  <c r="G214" i="20"/>
  <c r="K209" i="20"/>
  <c r="G209" i="20"/>
  <c r="I209" i="20"/>
  <c r="K208" i="20"/>
  <c r="G208" i="20"/>
  <c r="I208" i="20"/>
  <c r="G205" i="20"/>
  <c r="L205" i="20" s="1"/>
  <c r="L214" i="20" l="1"/>
  <c r="L209" i="20"/>
  <c r="L208" i="20"/>
  <c r="E206" i="20"/>
  <c r="E204" i="20"/>
  <c r="E203" i="20"/>
  <c r="E202" i="20"/>
  <c r="K204" i="20" l="1"/>
  <c r="G204" i="20"/>
  <c r="I204" i="20"/>
  <c r="K206" i="20"/>
  <c r="I206" i="20"/>
  <c r="G206" i="20"/>
  <c r="K202" i="20"/>
  <c r="G202" i="20"/>
  <c r="I202" i="20"/>
  <c r="K197" i="20"/>
  <c r="I197" i="20"/>
  <c r="G197" i="20"/>
  <c r="K203" i="20"/>
  <c r="I203" i="20"/>
  <c r="G203" i="20"/>
  <c r="E168" i="20"/>
  <c r="L197" i="20" l="1"/>
  <c r="L203" i="20"/>
  <c r="L204" i="20"/>
  <c r="K168" i="20"/>
  <c r="I168" i="20"/>
  <c r="G168" i="20"/>
  <c r="L206" i="20"/>
  <c r="L202" i="20"/>
  <c r="E132" i="20"/>
  <c r="E128" i="20"/>
  <c r="E131" i="20"/>
  <c r="E11" i="20"/>
  <c r="E12" i="20"/>
  <c r="K24" i="20" l="1"/>
  <c r="G24" i="20"/>
  <c r="I24" i="20"/>
  <c r="L168" i="20"/>
  <c r="K132" i="20"/>
  <c r="I132" i="20"/>
  <c r="G132" i="20"/>
  <c r="K131" i="20"/>
  <c r="G131" i="20"/>
  <c r="I131" i="20"/>
  <c r="K12" i="20"/>
  <c r="G12" i="20"/>
  <c r="I12" i="20"/>
  <c r="K13" i="20"/>
  <c r="G13" i="20"/>
  <c r="I13" i="20"/>
  <c r="K128" i="20"/>
  <c r="G128" i="20"/>
  <c r="I128" i="20"/>
  <c r="E27" i="20"/>
  <c r="K11" i="20"/>
  <c r="G11" i="20"/>
  <c r="I11" i="20"/>
  <c r="E129" i="20"/>
  <c r="E133" i="20"/>
  <c r="E127" i="20"/>
  <c r="E130" i="20"/>
  <c r="L13" i="20" l="1"/>
  <c r="K127" i="20"/>
  <c r="G127" i="20"/>
  <c r="I127" i="20"/>
  <c r="K133" i="20"/>
  <c r="I133" i="20"/>
  <c r="G133" i="20"/>
  <c r="L128" i="20"/>
  <c r="L132" i="20"/>
  <c r="L24" i="20"/>
  <c r="K129" i="20"/>
  <c r="I129" i="20"/>
  <c r="G129" i="20"/>
  <c r="K27" i="20"/>
  <c r="G27" i="20"/>
  <c r="I27" i="20"/>
  <c r="L131" i="20"/>
  <c r="K130" i="20"/>
  <c r="I130" i="20"/>
  <c r="G130" i="20"/>
  <c r="L12" i="20"/>
  <c r="E102" i="20"/>
  <c r="L11" i="20"/>
  <c r="G199" i="20"/>
  <c r="L199" i="20" s="1"/>
  <c r="I369" i="20"/>
  <c r="L369" i="20" s="1"/>
  <c r="I366" i="20"/>
  <c r="L366" i="20" s="1"/>
  <c r="I364" i="20"/>
  <c r="L364" i="20" s="1"/>
  <c r="I363" i="20"/>
  <c r="L363" i="20" s="1"/>
  <c r="I354" i="20"/>
  <c r="L354" i="20" s="1"/>
  <c r="I352" i="20"/>
  <c r="L352" i="20" s="1"/>
  <c r="I351" i="20"/>
  <c r="L351" i="20" s="1"/>
  <c r="I345" i="20"/>
  <c r="I344" i="20"/>
  <c r="I343" i="20"/>
  <c r="I337" i="20"/>
  <c r="L337" i="20" s="1"/>
  <c r="I336" i="20"/>
  <c r="L336" i="20" s="1"/>
  <c r="I333" i="20"/>
  <c r="L333" i="20" s="1"/>
  <c r="I332" i="20"/>
  <c r="L332" i="20" s="1"/>
  <c r="L133" i="20" l="1"/>
  <c r="L127" i="20"/>
  <c r="K102" i="20"/>
  <c r="I102" i="20"/>
  <c r="G102" i="20"/>
  <c r="L129" i="20"/>
  <c r="L130" i="20"/>
  <c r="L27" i="20"/>
  <c r="E108" i="20"/>
  <c r="E109" i="20"/>
  <c r="E112" i="20" s="1"/>
  <c r="E134" i="20"/>
  <c r="E107" i="20"/>
  <c r="E104" i="20"/>
  <c r="E103" i="20"/>
  <c r="E105" i="20"/>
  <c r="E358" i="20"/>
  <c r="G347" i="20"/>
  <c r="L347" i="20" s="1"/>
  <c r="G345" i="20"/>
  <c r="L345" i="20" s="1"/>
  <c r="G344" i="20"/>
  <c r="L344" i="20" s="1"/>
  <c r="G343" i="20"/>
  <c r="L343" i="20" s="1"/>
  <c r="I342" i="20"/>
  <c r="G342" i="20"/>
  <c r="E338" i="20"/>
  <c r="K330" i="20"/>
  <c r="L330" i="20" s="1"/>
  <c r="E316" i="20"/>
  <c r="E315" i="20"/>
  <c r="E314" i="20"/>
  <c r="E313" i="20"/>
  <c r="E311" i="20"/>
  <c r="E310" i="20"/>
  <c r="E309" i="20"/>
  <c r="E308" i="20"/>
  <c r="E295" i="20"/>
  <c r="E294" i="20"/>
  <c r="E293" i="20"/>
  <c r="E292" i="20"/>
  <c r="E291" i="20"/>
  <c r="E289" i="20"/>
  <c r="E288" i="20"/>
  <c r="E287" i="20"/>
  <c r="E286" i="20"/>
  <c r="E284" i="20"/>
  <c r="E283" i="20"/>
  <c r="E282" i="20"/>
  <c r="E281" i="20"/>
  <c r="E279" i="20"/>
  <c r="E278" i="20"/>
  <c r="E277" i="20"/>
  <c r="E276" i="20"/>
  <c r="E274" i="20"/>
  <c r="E273" i="20"/>
  <c r="E272" i="20"/>
  <c r="E271" i="20"/>
  <c r="E269" i="20"/>
  <c r="E266" i="20"/>
  <c r="E265" i="20"/>
  <c r="E253" i="20"/>
  <c r="E252" i="20"/>
  <c r="G251" i="20"/>
  <c r="L251" i="20" s="1"/>
  <c r="E250" i="20"/>
  <c r="E249" i="20"/>
  <c r="E248" i="20"/>
  <c r="E247" i="20"/>
  <c r="E246" i="20"/>
  <c r="E245" i="20"/>
  <c r="E244" i="20"/>
  <c r="E228" i="20"/>
  <c r="E227" i="20"/>
  <c r="E226" i="20"/>
  <c r="E192" i="20"/>
  <c r="E191" i="20"/>
  <c r="E190" i="20"/>
  <c r="E189" i="20"/>
  <c r="E188" i="20"/>
  <c r="E187" i="20"/>
  <c r="E186" i="20"/>
  <c r="E170" i="20"/>
  <c r="E169" i="20"/>
  <c r="E167" i="20"/>
  <c r="E166" i="20"/>
  <c r="E164" i="20"/>
  <c r="E163" i="20"/>
  <c r="E162" i="20"/>
  <c r="E161" i="20"/>
  <c r="E160" i="20"/>
  <c r="E159" i="20"/>
  <c r="E158" i="20"/>
  <c r="E156" i="20"/>
  <c r="E155" i="20"/>
  <c r="E154" i="20"/>
  <c r="E153" i="20"/>
  <c r="E152" i="20"/>
  <c r="E151" i="20"/>
  <c r="E117" i="20"/>
  <c r="E116" i="20"/>
  <c r="E115" i="20"/>
  <c r="E114" i="20"/>
  <c r="E111" i="20" l="1"/>
  <c r="G190" i="20"/>
  <c r="I286" i="20"/>
  <c r="I313" i="20"/>
  <c r="K111" i="20"/>
  <c r="G111" i="20"/>
  <c r="I111" i="20"/>
  <c r="K116" i="20"/>
  <c r="I116" i="20"/>
  <c r="G116" i="20"/>
  <c r="K153" i="20"/>
  <c r="I153" i="20"/>
  <c r="G153" i="20"/>
  <c r="K158" i="20"/>
  <c r="G158" i="20"/>
  <c r="I158" i="20"/>
  <c r="K162" i="20"/>
  <c r="I162" i="20"/>
  <c r="G162" i="20"/>
  <c r="K167" i="20"/>
  <c r="G167" i="20"/>
  <c r="I167" i="20"/>
  <c r="K187" i="20"/>
  <c r="G187" i="20"/>
  <c r="I187" i="20"/>
  <c r="K227" i="20"/>
  <c r="I227" i="20"/>
  <c r="G227" i="20"/>
  <c r="K246" i="20"/>
  <c r="I246" i="20"/>
  <c r="G246" i="20"/>
  <c r="K250" i="20"/>
  <c r="I250" i="20"/>
  <c r="G250" i="20"/>
  <c r="K265" i="20"/>
  <c r="G265" i="20"/>
  <c r="I265" i="20"/>
  <c r="K272" i="20"/>
  <c r="I272" i="20"/>
  <c r="G272" i="20"/>
  <c r="I277" i="20"/>
  <c r="G277" i="20"/>
  <c r="K277" i="20"/>
  <c r="K282" i="20"/>
  <c r="I282" i="20"/>
  <c r="G282" i="20"/>
  <c r="K291" i="20"/>
  <c r="I291" i="20"/>
  <c r="G291" i="20"/>
  <c r="K295" i="20"/>
  <c r="I295" i="20"/>
  <c r="G295" i="20"/>
  <c r="K309" i="20"/>
  <c r="I309" i="20"/>
  <c r="G309" i="20"/>
  <c r="G358" i="20"/>
  <c r="I358" i="20"/>
  <c r="K358" i="20"/>
  <c r="K107" i="20"/>
  <c r="G107" i="20"/>
  <c r="I107" i="20"/>
  <c r="K112" i="20"/>
  <c r="G112" i="20"/>
  <c r="I112" i="20"/>
  <c r="K117" i="20"/>
  <c r="I117" i="20"/>
  <c r="G117" i="20"/>
  <c r="K154" i="20"/>
  <c r="G154" i="20"/>
  <c r="I154" i="20"/>
  <c r="K159" i="20"/>
  <c r="G159" i="20"/>
  <c r="I159" i="20"/>
  <c r="K163" i="20"/>
  <c r="G163" i="20"/>
  <c r="I163" i="20"/>
  <c r="K169" i="20"/>
  <c r="I169" i="20"/>
  <c r="G169" i="20"/>
  <c r="K188" i="20"/>
  <c r="I188" i="20"/>
  <c r="G188" i="20"/>
  <c r="K191" i="20"/>
  <c r="G191" i="20"/>
  <c r="I191" i="20"/>
  <c r="K228" i="20"/>
  <c r="G228" i="20"/>
  <c r="I228" i="20"/>
  <c r="I247" i="20"/>
  <c r="G247" i="20"/>
  <c r="K247" i="20"/>
  <c r="K266" i="20"/>
  <c r="I266" i="20"/>
  <c r="G266" i="20"/>
  <c r="G273" i="20"/>
  <c r="K273" i="20"/>
  <c r="I273" i="20"/>
  <c r="K278" i="20"/>
  <c r="I278" i="20"/>
  <c r="G278" i="20"/>
  <c r="I283" i="20"/>
  <c r="K283" i="20"/>
  <c r="G283" i="20"/>
  <c r="K287" i="20"/>
  <c r="G287" i="20"/>
  <c r="I287" i="20"/>
  <c r="K292" i="20"/>
  <c r="I292" i="20"/>
  <c r="G292" i="20"/>
  <c r="K310" i="20"/>
  <c r="I310" i="20"/>
  <c r="G310" i="20"/>
  <c r="K314" i="20"/>
  <c r="I314" i="20"/>
  <c r="G314" i="20"/>
  <c r="K338" i="20"/>
  <c r="I338" i="20"/>
  <c r="G338" i="20"/>
  <c r="K105" i="20"/>
  <c r="I105" i="20"/>
  <c r="G105" i="20"/>
  <c r="K134" i="20"/>
  <c r="I134" i="20"/>
  <c r="G134" i="20"/>
  <c r="K114" i="20"/>
  <c r="G114" i="20"/>
  <c r="I114" i="20"/>
  <c r="K151" i="20"/>
  <c r="G151" i="20"/>
  <c r="I151" i="20"/>
  <c r="K155" i="20"/>
  <c r="G155" i="20"/>
  <c r="I155" i="20"/>
  <c r="K160" i="20"/>
  <c r="G160" i="20"/>
  <c r="I160" i="20"/>
  <c r="K164" i="20"/>
  <c r="G164" i="20"/>
  <c r="I164" i="20"/>
  <c r="K170" i="20"/>
  <c r="G170" i="20"/>
  <c r="I170" i="20"/>
  <c r="K189" i="20"/>
  <c r="I189" i="20"/>
  <c r="G189" i="20"/>
  <c r="K192" i="20"/>
  <c r="I192" i="20"/>
  <c r="G192" i="20"/>
  <c r="K244" i="20"/>
  <c r="G244" i="20"/>
  <c r="I244" i="20"/>
  <c r="K248" i="20"/>
  <c r="I248" i="20"/>
  <c r="G248" i="20"/>
  <c r="I252" i="20"/>
  <c r="K252" i="20"/>
  <c r="G252" i="20"/>
  <c r="K269" i="20"/>
  <c r="G269" i="20"/>
  <c r="I269" i="20"/>
  <c r="K274" i="20"/>
  <c r="I274" i="20"/>
  <c r="G274" i="20"/>
  <c r="K279" i="20"/>
  <c r="I279" i="20"/>
  <c r="G279" i="20"/>
  <c r="K284" i="20"/>
  <c r="I284" i="20"/>
  <c r="G284" i="20"/>
  <c r="I288" i="20"/>
  <c r="K288" i="20"/>
  <c r="G288" i="20"/>
  <c r="G293" i="20"/>
  <c r="K293" i="20"/>
  <c r="I293" i="20"/>
  <c r="K308" i="20"/>
  <c r="G308" i="20"/>
  <c r="I311" i="20"/>
  <c r="G311" i="20"/>
  <c r="K311" i="20"/>
  <c r="K315" i="20"/>
  <c r="G315" i="20"/>
  <c r="I315" i="20"/>
  <c r="K103" i="20"/>
  <c r="G103" i="20"/>
  <c r="I103" i="20"/>
  <c r="K109" i="20"/>
  <c r="I109" i="20"/>
  <c r="G109" i="20"/>
  <c r="E110" i="20"/>
  <c r="K115" i="20"/>
  <c r="G115" i="20"/>
  <c r="I115" i="20"/>
  <c r="K152" i="20"/>
  <c r="I152" i="20"/>
  <c r="G152" i="20"/>
  <c r="K156" i="20"/>
  <c r="G156" i="20"/>
  <c r="I156" i="20"/>
  <c r="K161" i="20"/>
  <c r="I161" i="20"/>
  <c r="G161" i="20"/>
  <c r="K166" i="20"/>
  <c r="G166" i="20"/>
  <c r="I166" i="20"/>
  <c r="K186" i="20"/>
  <c r="G186" i="20"/>
  <c r="I186" i="20"/>
  <c r="K190" i="20"/>
  <c r="I190" i="20"/>
  <c r="K226" i="20"/>
  <c r="G226" i="20"/>
  <c r="I226" i="20"/>
  <c r="K245" i="20"/>
  <c r="G245" i="20"/>
  <c r="I245" i="20"/>
  <c r="K249" i="20"/>
  <c r="G249" i="20"/>
  <c r="I249" i="20"/>
  <c r="K253" i="20"/>
  <c r="G253" i="20"/>
  <c r="I253" i="20"/>
  <c r="K271" i="20"/>
  <c r="G271" i="20"/>
  <c r="I271" i="20"/>
  <c r="K276" i="20"/>
  <c r="G276" i="20"/>
  <c r="I276" i="20"/>
  <c r="K281" i="20"/>
  <c r="G281" i="20"/>
  <c r="I281" i="20"/>
  <c r="K286" i="20"/>
  <c r="G286" i="20"/>
  <c r="G289" i="20"/>
  <c r="I289" i="20"/>
  <c r="K289" i="20"/>
  <c r="K294" i="20"/>
  <c r="I294" i="20"/>
  <c r="G294" i="20"/>
  <c r="I308" i="20"/>
  <c r="K313" i="20"/>
  <c r="G313" i="20"/>
  <c r="I316" i="20"/>
  <c r="K316" i="20"/>
  <c r="G316" i="20"/>
  <c r="L342" i="20"/>
  <c r="K104" i="20"/>
  <c r="I104" i="20"/>
  <c r="G104" i="20"/>
  <c r="K108" i="20"/>
  <c r="G108" i="20"/>
  <c r="I108" i="20"/>
  <c r="L102" i="20"/>
  <c r="E106" i="20"/>
  <c r="E139" i="20"/>
  <c r="E135" i="20"/>
  <c r="E140" i="20"/>
  <c r="E138" i="20"/>
  <c r="E136" i="20"/>
  <c r="E137" i="20"/>
  <c r="E123" i="20"/>
  <c r="E183" i="20"/>
  <c r="E297" i="20"/>
  <c r="E184" i="20"/>
  <c r="E339" i="20"/>
  <c r="E121" i="20"/>
  <c r="E200" i="20"/>
  <c r="E240" i="20"/>
  <c r="E122" i="20"/>
  <c r="E296" i="20"/>
  <c r="I296" i="20" s="1"/>
  <c r="E182" i="20"/>
  <c r="E306" i="20"/>
  <c r="E181" i="20"/>
  <c r="E178" i="20"/>
  <c r="E179" i="20"/>
  <c r="E180" i="20"/>
  <c r="E196" i="20"/>
  <c r="E195" i="20"/>
  <c r="E124" i="20"/>
  <c r="E120" i="20"/>
  <c r="E119" i="20"/>
  <c r="E125" i="20"/>
  <c r="E254" i="20"/>
  <c r="E241" i="20"/>
  <c r="E237" i="20"/>
  <c r="E236" i="20"/>
  <c r="L288" i="20" l="1"/>
  <c r="L308" i="20"/>
  <c r="L287" i="20"/>
  <c r="L273" i="20"/>
  <c r="L266" i="20"/>
  <c r="L188" i="20"/>
  <c r="L154" i="20"/>
  <c r="L282" i="20"/>
  <c r="L250" i="20"/>
  <c r="L167" i="20"/>
  <c r="L116" i="20"/>
  <c r="L109" i="20"/>
  <c r="L284" i="20"/>
  <c r="L189" i="20"/>
  <c r="L155" i="20"/>
  <c r="L105" i="20"/>
  <c r="L247" i="20"/>
  <c r="L277" i="20"/>
  <c r="L108" i="20"/>
  <c r="L276" i="20"/>
  <c r="L245" i="20"/>
  <c r="L186" i="20"/>
  <c r="L152" i="20"/>
  <c r="K237" i="20"/>
  <c r="I237" i="20"/>
  <c r="G237" i="20"/>
  <c r="K119" i="20"/>
  <c r="G119" i="20"/>
  <c r="I119" i="20"/>
  <c r="K181" i="20"/>
  <c r="I181" i="20"/>
  <c r="G181" i="20"/>
  <c r="K122" i="20"/>
  <c r="I122" i="20"/>
  <c r="G122" i="20"/>
  <c r="G339" i="20"/>
  <c r="I339" i="20"/>
  <c r="K339" i="20"/>
  <c r="K123" i="20"/>
  <c r="G123" i="20"/>
  <c r="I123" i="20"/>
  <c r="K140" i="20"/>
  <c r="G140" i="20"/>
  <c r="I140" i="20"/>
  <c r="K110" i="20"/>
  <c r="G110" i="20"/>
  <c r="I110" i="20"/>
  <c r="K241" i="20"/>
  <c r="G241" i="20"/>
  <c r="I241" i="20"/>
  <c r="K120" i="20"/>
  <c r="I120" i="20"/>
  <c r="G120" i="20"/>
  <c r="G180" i="20"/>
  <c r="K180" i="20"/>
  <c r="I180" i="20"/>
  <c r="K240" i="20"/>
  <c r="I240" i="20"/>
  <c r="G240" i="20"/>
  <c r="K137" i="20"/>
  <c r="I137" i="20"/>
  <c r="G137" i="20"/>
  <c r="L294" i="20"/>
  <c r="L281" i="20"/>
  <c r="L190" i="20"/>
  <c r="L156" i="20"/>
  <c r="L293" i="20"/>
  <c r="L134" i="20"/>
  <c r="L310" i="20"/>
  <c r="L292" i="20"/>
  <c r="L191" i="20"/>
  <c r="L159" i="20"/>
  <c r="L107" i="20"/>
  <c r="L291" i="20"/>
  <c r="L265" i="20"/>
  <c r="L187" i="20"/>
  <c r="L153" i="20"/>
  <c r="K254" i="20"/>
  <c r="I254" i="20"/>
  <c r="G254" i="20"/>
  <c r="K124" i="20"/>
  <c r="G124" i="20"/>
  <c r="I124" i="20"/>
  <c r="K179" i="20"/>
  <c r="G179" i="20"/>
  <c r="I179" i="20"/>
  <c r="K182" i="20"/>
  <c r="I182" i="20"/>
  <c r="G182" i="20"/>
  <c r="K200" i="20"/>
  <c r="G200" i="20"/>
  <c r="I200" i="20"/>
  <c r="I297" i="20"/>
  <c r="G297" i="20"/>
  <c r="K297" i="20"/>
  <c r="K136" i="20"/>
  <c r="I136" i="20"/>
  <c r="G136" i="20"/>
  <c r="K139" i="20"/>
  <c r="G139" i="20"/>
  <c r="I139" i="20"/>
  <c r="L316" i="20"/>
  <c r="L289" i="20"/>
  <c r="L286" i="20"/>
  <c r="L253" i="20"/>
  <c r="L161" i="20"/>
  <c r="L315" i="20"/>
  <c r="L274" i="20"/>
  <c r="L244" i="20"/>
  <c r="L164" i="20"/>
  <c r="L114" i="20"/>
  <c r="L314" i="20"/>
  <c r="L283" i="20"/>
  <c r="L278" i="20"/>
  <c r="L228" i="20"/>
  <c r="L163" i="20"/>
  <c r="L112" i="20"/>
  <c r="L358" i="20"/>
  <c r="L295" i="20"/>
  <c r="L272" i="20"/>
  <c r="L227" i="20"/>
  <c r="L158" i="20"/>
  <c r="K196" i="20"/>
  <c r="G196" i="20"/>
  <c r="I196" i="20"/>
  <c r="G306" i="20"/>
  <c r="K306" i="20"/>
  <c r="I306" i="20"/>
  <c r="K184" i="20"/>
  <c r="I184" i="20"/>
  <c r="G184" i="20"/>
  <c r="K135" i="20"/>
  <c r="G135" i="20"/>
  <c r="I135" i="20"/>
  <c r="L313" i="20"/>
  <c r="L249" i="20"/>
  <c r="L269" i="20"/>
  <c r="L192" i="20"/>
  <c r="L160" i="20"/>
  <c r="K236" i="20"/>
  <c r="G236" i="20"/>
  <c r="I236" i="20"/>
  <c r="K125" i="20"/>
  <c r="I125" i="20"/>
  <c r="G125" i="20"/>
  <c r="K195" i="20"/>
  <c r="G195" i="20"/>
  <c r="I195" i="20"/>
  <c r="K178" i="20"/>
  <c r="G178" i="20"/>
  <c r="I178" i="20"/>
  <c r="K296" i="20"/>
  <c r="G296" i="20"/>
  <c r="K121" i="20"/>
  <c r="I121" i="20"/>
  <c r="G121" i="20"/>
  <c r="K183" i="20"/>
  <c r="G183" i="20"/>
  <c r="I183" i="20"/>
  <c r="K138" i="20"/>
  <c r="I138" i="20"/>
  <c r="G138" i="20"/>
  <c r="I106" i="20"/>
  <c r="G106" i="20"/>
  <c r="K106" i="20"/>
  <c r="L104" i="20"/>
  <c r="L271" i="20"/>
  <c r="L226" i="20"/>
  <c r="L166" i="20"/>
  <c r="L115" i="20"/>
  <c r="L103" i="20"/>
  <c r="L311" i="20"/>
  <c r="L279" i="20"/>
  <c r="L252" i="20"/>
  <c r="L248" i="20"/>
  <c r="L170" i="20"/>
  <c r="L151" i="20"/>
  <c r="L338" i="20"/>
  <c r="L169" i="20"/>
  <c r="L117" i="20"/>
  <c r="L309" i="20"/>
  <c r="L246" i="20"/>
  <c r="L162" i="20"/>
  <c r="L111" i="20"/>
  <c r="E147" i="20"/>
  <c r="E143" i="20"/>
  <c r="E146" i="20"/>
  <c r="E145" i="20"/>
  <c r="E142" i="20"/>
  <c r="E148" i="20"/>
  <c r="E144" i="20"/>
  <c r="E141" i="20"/>
  <c r="E259" i="20"/>
  <c r="E262" i="20"/>
  <c r="E258" i="20"/>
  <c r="E261" i="20"/>
  <c r="E257" i="20"/>
  <c r="E260" i="20"/>
  <c r="E255" i="20"/>
  <c r="E256" i="20"/>
  <c r="L296" i="20" l="1"/>
  <c r="L179" i="20"/>
  <c r="L236" i="20"/>
  <c r="L138" i="20"/>
  <c r="L137" i="20"/>
  <c r="L136" i="20"/>
  <c r="L241" i="20"/>
  <c r="L237" i="20"/>
  <c r="L125" i="20"/>
  <c r="L306" i="20"/>
  <c r="L196" i="20"/>
  <c r="L139" i="20"/>
  <c r="L297" i="20"/>
  <c r="L182" i="20"/>
  <c r="L180" i="20"/>
  <c r="L120" i="20"/>
  <c r="L123" i="20"/>
  <c r="L119" i="20"/>
  <c r="K258" i="20"/>
  <c r="I258" i="20"/>
  <c r="G258" i="20"/>
  <c r="K260" i="20"/>
  <c r="I260" i="20"/>
  <c r="G260" i="20"/>
  <c r="K262" i="20"/>
  <c r="I262" i="20"/>
  <c r="G262" i="20"/>
  <c r="K148" i="20"/>
  <c r="I148" i="20"/>
  <c r="G148" i="20"/>
  <c r="K143" i="20"/>
  <c r="G143" i="20"/>
  <c r="I143" i="20"/>
  <c r="L121" i="20"/>
  <c r="L195" i="20"/>
  <c r="L200" i="20"/>
  <c r="L254" i="20"/>
  <c r="L140" i="20"/>
  <c r="L339" i="20"/>
  <c r="L181" i="20"/>
  <c r="I257" i="20"/>
  <c r="G257" i="20"/>
  <c r="K257" i="20"/>
  <c r="K259" i="20"/>
  <c r="I259" i="20"/>
  <c r="G259" i="20"/>
  <c r="K142" i="20"/>
  <c r="G142" i="20"/>
  <c r="I142" i="20"/>
  <c r="K147" i="20"/>
  <c r="G147" i="20"/>
  <c r="I147" i="20"/>
  <c r="L106" i="20"/>
  <c r="L183" i="20"/>
  <c r="L178" i="20"/>
  <c r="L184" i="20"/>
  <c r="L124" i="20"/>
  <c r="L240" i="20"/>
  <c r="L110" i="20"/>
  <c r="L122" i="20"/>
  <c r="K255" i="20"/>
  <c r="G255" i="20"/>
  <c r="I255" i="20"/>
  <c r="K144" i="20"/>
  <c r="G144" i="20"/>
  <c r="I144" i="20"/>
  <c r="K146" i="20"/>
  <c r="I146" i="20"/>
  <c r="G146" i="20"/>
  <c r="K256" i="20"/>
  <c r="G256" i="20"/>
  <c r="I256" i="20"/>
  <c r="K261" i="20"/>
  <c r="G261" i="20"/>
  <c r="I261" i="20"/>
  <c r="K141" i="20"/>
  <c r="G141" i="20"/>
  <c r="I141" i="20"/>
  <c r="K145" i="20"/>
  <c r="I145" i="20"/>
  <c r="G145" i="20"/>
  <c r="L135" i="20"/>
  <c r="G408" i="20"/>
  <c r="L410" i="20" s="1"/>
  <c r="I408" i="20" l="1"/>
  <c r="L260" i="20"/>
  <c r="L141" i="20"/>
  <c r="L144" i="20"/>
  <c r="L262" i="20"/>
  <c r="L145" i="20"/>
  <c r="L146" i="20"/>
  <c r="L142" i="20"/>
  <c r="L257" i="20"/>
  <c r="L148" i="20"/>
  <c r="L259" i="20"/>
  <c r="L256" i="20"/>
  <c r="L261" i="20"/>
  <c r="L255" i="20"/>
  <c r="K408" i="20"/>
  <c r="L147" i="20"/>
  <c r="L143" i="20"/>
  <c r="L258" i="20"/>
  <c r="L408" i="20" l="1"/>
  <c r="L411" i="20" s="1"/>
  <c r="L412" i="20" s="1"/>
  <c r="L413" i="20" s="1"/>
  <c r="L414" i="20" s="1"/>
  <c r="L415" i="20" s="1"/>
  <c r="L416" i="20" s="1"/>
  <c r="L417" i="20" s="1"/>
  <c r="L418" i="20" s="1"/>
  <c r="L419" i="20" s="1"/>
  <c r="J6" i="20" s="1"/>
</calcChain>
</file>

<file path=xl/sharedStrings.xml><?xml version="1.0" encoding="utf-8"?>
<sst xmlns="http://schemas.openxmlformats.org/spreadsheetml/2006/main" count="1044" uniqueCount="354">
  <si>
    <t>სამუშაოების დასახელება</t>
  </si>
  <si>
    <t>განზ</t>
  </si>
  <si>
    <t>რაოდენობა</t>
  </si>
  <si>
    <t>ხელფასი</t>
  </si>
  <si>
    <t>ჯამი</t>
  </si>
  <si>
    <t>ტნ</t>
  </si>
  <si>
    <t>ლარი</t>
  </si>
  <si>
    <t>კგ</t>
  </si>
  <si>
    <t>ზედნადები ხარჯი</t>
  </si>
  <si>
    <t>სულ ჯამი</t>
  </si>
  <si>
    <t>გაუთვალისწინებელი ხარჯები</t>
  </si>
  <si>
    <t xml:space="preserve">სახარჯთაღრიცხვო  ღირ-ბა              </t>
  </si>
  <si>
    <t>ცალი</t>
  </si>
  <si>
    <t>კომპლ</t>
  </si>
  <si>
    <t>მასალები</t>
  </si>
  <si>
    <t>სხვა მასალები</t>
  </si>
  <si>
    <t>მ³</t>
  </si>
  <si>
    <t xml:space="preserve">ერთ ფასი </t>
  </si>
  <si>
    <t xml:space="preserve">მანქანა-მექანიზმები </t>
  </si>
  <si>
    <t>ნორმატიული რესურსი</t>
  </si>
  <si>
    <t>პროექტ</t>
  </si>
  <si>
    <t xml:space="preserve">სხვა მასალები   </t>
  </si>
  <si>
    <t xml:space="preserve">ქვიშა                 </t>
  </si>
  <si>
    <t xml:space="preserve">ცემენტი  M400      </t>
  </si>
  <si>
    <t>გრძ.მ.</t>
  </si>
  <si>
    <t>მანქანები</t>
  </si>
  <si>
    <t>მ²</t>
  </si>
  <si>
    <t xml:space="preserve">სხვა მასალები  </t>
  </si>
  <si>
    <t>დღგ</t>
  </si>
  <si>
    <t>N</t>
  </si>
  <si>
    <t>გრძ.მ</t>
  </si>
  <si>
    <t>შრომის დანახარჯები</t>
  </si>
  <si>
    <t xml:space="preserve">ფითხი   </t>
  </si>
  <si>
    <t xml:space="preserve">ზუმფარა     </t>
  </si>
  <si>
    <t xml:space="preserve">საღებავის გრუნტი, </t>
  </si>
  <si>
    <t>სამღებრო  წებვადი ლენტი (ქაღალდის სკოჩი)  50.0მ</t>
  </si>
  <si>
    <t xml:space="preserve">სამღებრო კუთხოვანა  </t>
  </si>
  <si>
    <t xml:space="preserve">საიზოლაზიო მემბრანა </t>
  </si>
  <si>
    <t xml:space="preserve">ფუგა     </t>
  </si>
  <si>
    <t>კომპ</t>
  </si>
  <si>
    <t>საიზოლაციო მასალა  ქვაბამბა 50 მმ</t>
  </si>
  <si>
    <t>70მმ  პროფილები დგარის CW 75*0,5 მმ, მიმმართვ. UW75*0,5; სწრაფმონტირებადი რახნები TN25 და TN35, გამჭედი დუბელი და სხვა მასალები 1მ² ტიხარზე</t>
  </si>
  <si>
    <t xml:space="preserve">თაბ.მუყ. ფილა  ნესტგამძლე სისქე 12.5მმ  </t>
  </si>
  <si>
    <t>70მმ პროფილები დგარის CW 75*0,5 მმ, მიმმართვ. UW75*0,5; სწრაფმონტირებადი რახნები TN25 და TN35, გამჭედი დუბელი და სხვა მასალები 1მ² ტიხარზე</t>
  </si>
  <si>
    <t>50მმ პროფილები დგარის CD 75*0,5 მმ, მიმმართვ. UD75*0,5; სწრაფმონტირებადი რახნები TN25 და TN35, გამჭედი დუბელი და სხვა მასალები 1მ² ტიხარზე</t>
  </si>
  <si>
    <t xml:space="preserve">წებოცემენტი   </t>
  </si>
  <si>
    <t>ფილების სამონტაჟო დეტალები პლასტიკატის</t>
  </si>
  <si>
    <t>კაფელის მოწყობა კედლებზე სველ წერტილებში</t>
  </si>
  <si>
    <t>ორკომპონენტიანი ჰიდროსაიზოლაციო მასალა</t>
  </si>
  <si>
    <t>სამონტაჟო მაკომპლექტებელი პლასტმასის</t>
  </si>
  <si>
    <t xml:space="preserve">ფუგა   </t>
  </si>
  <si>
    <t xml:space="preserve">სამღებრო ბადე ლენტა  </t>
  </si>
  <si>
    <t>ფასონური ნაწილები</t>
  </si>
  <si>
    <t xml:space="preserve">ჰიდროსაიზოლაციო მემბრანის მოწყობა  </t>
  </si>
  <si>
    <t>IP ვიდეოკამერა 1/3'' პიქსელი დღე/ღამის ხედვით, 1/2.8'' გაშლით, ქსელის POE კომუტატორთან თავსებადი, ღამის ხედვით</t>
  </si>
  <si>
    <t>RJ-45 კომპიუტერული როზეტი ორ როზეტზე</t>
  </si>
  <si>
    <t>ქსელის კაბელი (ნაცრისფერი)  ვიდეომეთვალყურეობისათვის FTR cat,5</t>
  </si>
  <si>
    <t>პლასტმასის საკაბელო არხი 20x20</t>
  </si>
  <si>
    <t>პლასტმასის საკაბელო არხი 20x20 აქსესუარი (მუხლი, გამაშტოებელი)</t>
  </si>
  <si>
    <t>სამონტაჟო ქაფი 800-1000გრ</t>
  </si>
  <si>
    <t>ერთ მარყუჟიანი სახანძრო პანელის მონტაჟი</t>
  </si>
  <si>
    <t>სამისამართო კვამლის დეტექტორების მონტაჟი</t>
  </si>
  <si>
    <t>სამისამართო ხელის ღილაკის მონტაჟი</t>
  </si>
  <si>
    <t>სამისამართო საყვირი (ციმციმა) მონტაჟი</t>
  </si>
  <si>
    <t>ცეცხლმედეგი კაბელი LSZH   2x1.5</t>
  </si>
  <si>
    <t>აკუმულაორი 12ვ, 7ამპ.</t>
  </si>
  <si>
    <t>სამაგრი კაბელებისათვის  (კომპლექტში 100ცალი)</t>
  </si>
  <si>
    <t>პლასტმასის ხამუთი</t>
  </si>
  <si>
    <t xml:space="preserve">ჩასატარებელი სამუშაოების ხარჯთაღრიცხვა </t>
  </si>
  <si>
    <t xml:space="preserve"> სადემონტაჟო სამუშაოები </t>
  </si>
  <si>
    <t xml:space="preserve">სველ წერტილებში ამორტიზირებული გამწოვი ვენტილატორების  დემონტაჟი  </t>
  </si>
  <si>
    <t>სამუშაოების დასრულების შემდეგ ფართის დასუფთავება</t>
  </si>
  <si>
    <t xml:space="preserve"> სამონტაჟო სამუშაოები</t>
  </si>
  <si>
    <t xml:space="preserve">სველ წერტილებში ტრაპების  დემონტაჟი  </t>
  </si>
  <si>
    <t>სველ წერტილებში   კაფელის ფილების მოხსნა</t>
  </si>
  <si>
    <t>პროფილები, სწრაფმონტირებადი რახნები TN25 და TN35, გამჭედი დუბელი და სხვა მასალები 1მ² ჭერზე</t>
  </si>
  <si>
    <t>კედლების და ტიხრების დამუშავება და შეღებვა სილიკონური რეცხვადი ანტიბაქტერიული წყალემულსიური  საღებავით</t>
  </si>
  <si>
    <t xml:space="preserve">სილიკონური რეცხვადი წყალემულსიური, ანტიბაქტერიული   საღებავი </t>
  </si>
  <si>
    <t>ტრაპი   დ50მმ</t>
  </si>
  <si>
    <t>კანალიზაციის პლასტმასის მილის  დ50მმ</t>
  </si>
  <si>
    <t>კანალიზაციის დ 100 მმ. მილების მონტაჟი  ფასონური დელატებით</t>
  </si>
  <si>
    <t>კანალიზაციის პლასტმასის მილის  დ110მმ</t>
  </si>
  <si>
    <t>პლასტმასის მუხლი დ100 მმ</t>
  </si>
  <si>
    <t>პლასტმასის მუხლი დ50 მმ</t>
  </si>
  <si>
    <t>პლასტმასის სამაგრი დ100</t>
  </si>
  <si>
    <t>პლასტმასის სამაგრი დ50</t>
  </si>
  <si>
    <t>წყალგაყვანილობის დ 20 მმ. (ცივი და ცხელი წყლის მილების მონტაჟი)  ფასონური დეტალებით</t>
  </si>
  <si>
    <t>გრ.მ</t>
  </si>
  <si>
    <t xml:space="preserve">პოლიპროპილენის  დ20მმ     </t>
  </si>
  <si>
    <t>წყალგაყვანილობის დ 25 მმ. (ცივი და ცხელი წყლის მილების მონტაჟი) ფასონური დელატებით</t>
  </si>
  <si>
    <t>ლ</t>
  </si>
  <si>
    <t xml:space="preserve">პოლიპროპილენის  დ25მმ  ცივი და ცხელი წყლის  </t>
  </si>
  <si>
    <t>პლასტმასის სამკაპი  დ25/25</t>
  </si>
  <si>
    <t>პლასტმასის სამკაპი  დ25/20</t>
  </si>
  <si>
    <t>პლასტმასის სამკაპი  დ20/20</t>
  </si>
  <si>
    <t>პლასტმასის მუხლი დ25</t>
  </si>
  <si>
    <t>პლასტმასის მუხლი დ20</t>
  </si>
  <si>
    <t>პლასტმასის გადამყვანი  დ25/20</t>
  </si>
  <si>
    <t>ვენტილი დ25</t>
  </si>
  <si>
    <t>ვენტილი დ20</t>
  </si>
  <si>
    <t>ელექტრო როზეტი ორპოლუსიანი დამიწების კონტაქტით, სამონტაჟო კოლოფებით</t>
  </si>
  <si>
    <t>ჩამრთველი ერთკლავიშა, სამონტაჟო კოლოფებით</t>
  </si>
  <si>
    <t>სპილენძის ძარღვიანი კაბელი, ორმაგი არაალებადი იზოლაციის, კვეთით 3X1,5 მმ² გოფრირებულ მილში გატარებით</t>
  </si>
  <si>
    <t>იგივე 3X2,5 მმ²  გოფრირებულ მილში გატარებით</t>
  </si>
  <si>
    <t>სპილენძის ძარღვიანი კაბელი, ორმაგი არაალებადი იზოლაციის, კვეთით 5X10 მმ² გოფრირებულ მილში გატარებით</t>
  </si>
  <si>
    <t>ელექტრო გამანაწილებლი კოლოფები</t>
  </si>
  <si>
    <t>გოფრირებული არაალებადი პლასტმასის მილები</t>
  </si>
  <si>
    <t>სხვა დამხმარე მასალები და ხარჯები</t>
  </si>
  <si>
    <t>პლასტმასის უნაგირიანი ლურსმანი</t>
  </si>
  <si>
    <t xml:space="preserve">პლასტმასის სამაგრი კაბელის 25mm </t>
  </si>
  <si>
    <t xml:space="preserve"> საკიდ-სამაგრები და სხვა დამხმარე სამონტაჟო მასალები  (ჰაერსატარების ღირებულების 30%)</t>
  </si>
  <si>
    <t>სახანძრო სიგნალიზაცია</t>
  </si>
  <si>
    <t xml:space="preserve">სამშენებლო მასალების დაცლა, დასაწყობება, ატანა სამუშაო ადგილზე </t>
  </si>
  <si>
    <t>დ=100მმ და დ=50მმ კანალიზაციის მილგაყვანილობის დემონტაჟი</t>
  </si>
  <si>
    <t>დ=20მმ და დ=25მმ ცივი და ცხელი მილგაყვანილობის დემონტაჟი</t>
  </si>
  <si>
    <t xml:space="preserve">თაბ.მუყ. ფილა  ჩვეულებრივი სისქე 12.5მმ   (49.0მ²)  </t>
  </si>
  <si>
    <t>ფანჯრის რაფის მოწყობა  სიგანით 25 სმ-მდე</t>
  </si>
  <si>
    <t>თაბაშირ/მუყაოს შეკიდული ჭერის დამუშავება და შეღებვა სილიკონური რეცხვადი წყალემულსიური ანტიბაქტერიული  საღებავით</t>
  </si>
  <si>
    <r>
      <t xml:space="preserve">წებოცემენტი      </t>
    </r>
    <r>
      <rPr>
        <sz val="10"/>
        <color rgb="FFFF0000"/>
        <rFont val="Sylfaen"/>
        <family val="1"/>
      </rPr>
      <t xml:space="preserve"> </t>
    </r>
  </si>
  <si>
    <t>პლასტმასის სამკაპი   90°        დ100/100 მმ</t>
  </si>
  <si>
    <t>პლასტმასის სამკაპი   90°       დ100/50 მმ</t>
  </si>
  <si>
    <t>პლასტმასის სამკაპი   90°        დ50/50 მმ</t>
  </si>
  <si>
    <t>პლასტმასის სამკაპი   45°       დ50/50 მმ</t>
  </si>
  <si>
    <t xml:space="preserve">ფანჯრის რაფა   სიგანით 25 სმ  </t>
  </si>
  <si>
    <t xml:space="preserve">მეთლახის ფილა  ზომით 45x45 სმ      </t>
  </si>
  <si>
    <r>
      <t>მ</t>
    </r>
    <r>
      <rPr>
        <sz val="10"/>
        <color theme="1"/>
        <rFont val="Calibri"/>
        <family val="2"/>
      </rPr>
      <t>²</t>
    </r>
  </si>
  <si>
    <t xml:space="preserve">ხის ვიტრაჟის დემონტაჟი: (2.60x2.70)მ -1 ცალი, </t>
  </si>
  <si>
    <t>შემინული ხის კარის ბლოკების დემონტაჟი: (1.40x2.30)მ -4 ცალი,  (0.90x2.30)მ -5 ცალი,</t>
  </si>
  <si>
    <t>სისტ</t>
  </si>
  <si>
    <t>არსებული ამორტიზებული ელ სისტემის დემონტაჟი (სანათები, ჩამრთველები, როზეტები, ელ სადენები და სხვა)</t>
  </si>
  <si>
    <t>სველ წერტილებში  ხელსაბანის  და სარეცხი ნიჟარების  დემონტაჟი  შემრევთან ერთად</t>
  </si>
  <si>
    <t xml:space="preserve">ტუალეტებში  ამორტიზებული უნიტაზის   დემონტაჟი  </t>
  </si>
  <si>
    <t xml:space="preserve">ქვიშა-ცემენტის მჭიმის დემონტაჟი და იატაკის გასუფთავება </t>
  </si>
  <si>
    <t xml:space="preserve">აგურის ტიხრის დემონტაჟი </t>
  </si>
  <si>
    <r>
      <t>მ</t>
    </r>
    <r>
      <rPr>
        <sz val="10"/>
        <color theme="1"/>
        <rFont val="Calibri"/>
        <family val="2"/>
      </rPr>
      <t>³</t>
    </r>
  </si>
  <si>
    <t>სამშენებლო ნაგვის შეგროვება, გამოტანა შენობიდან  და დატვირთვა ა/მანქანაზე</t>
  </si>
  <si>
    <t xml:space="preserve">სამშენებლო ნაგვის  გატანა ნაგავსაყრელზე 35 კმ-მდე მანძილზე </t>
  </si>
  <si>
    <t xml:space="preserve">სველ წერტილებში და აივანზე  კერამიკული ფილების იატაკის საფარის მოხსნა </t>
  </si>
  <si>
    <t xml:space="preserve">სველ წერტილებში იატაკზე მეთლახის  ფილების დაგება </t>
  </si>
  <si>
    <t xml:space="preserve">აივანზე იატაკზე ყინვაგამძლე მეთლახის  ფილების დაგება   </t>
  </si>
  <si>
    <r>
      <t xml:space="preserve">წებოცემენტი ყინვაგამძლე       </t>
    </r>
    <r>
      <rPr>
        <sz val="10"/>
        <color rgb="FFFF0000"/>
        <rFont val="Sylfaen"/>
        <family val="1"/>
      </rPr>
      <t xml:space="preserve"> </t>
    </r>
  </si>
  <si>
    <t xml:space="preserve">იატაკის დამუშავება თვითგამასწორებელი ხსნარით  </t>
  </si>
  <si>
    <r>
      <t>მ</t>
    </r>
    <r>
      <rPr>
        <sz val="10"/>
        <color theme="1"/>
        <rFont val="Calibri"/>
        <family val="2"/>
        <charset val="204"/>
      </rPr>
      <t>²</t>
    </r>
  </si>
  <si>
    <t>თვითსწორებადი იატაკის ფხვნილი</t>
  </si>
  <si>
    <t>გრუნტი (თვითსწორებდზე)</t>
  </si>
  <si>
    <t xml:space="preserve">ვინილი  სამედიცინო დანიშნულების </t>
  </si>
  <si>
    <t>ძაფი პოლივინილქლორიდის</t>
  </si>
  <si>
    <t xml:space="preserve">ვინილის წებო უზინი ან მსგავსი    </t>
  </si>
  <si>
    <t xml:space="preserve">წებო ბიზონკიტი ან მსგავსი </t>
  </si>
  <si>
    <t xml:space="preserve">წებო გრაფიტის </t>
  </si>
  <si>
    <t>კომბინირებული თაბაშირ მუყაოს ტიხრის მოწყობა იზოლაციით,  ორმაგი თ/მ  ფილებით</t>
  </si>
  <si>
    <t>თაბაშირ მუყაოს ტიხრის მოწყობა ქვაბამბის იზოლაციით ორმაგი თ/მ ფილებით</t>
  </si>
  <si>
    <t xml:space="preserve">თაბ.მუყ. ფილა  სისქე 12.5მმ  </t>
  </si>
  <si>
    <t xml:space="preserve">თაბ.მუყ. ფილა   სისქე 12.5მმ   </t>
  </si>
  <si>
    <r>
      <t>მ</t>
    </r>
    <r>
      <rPr>
        <b/>
        <sz val="10"/>
        <color theme="1"/>
        <rFont val="Calibri"/>
        <family val="2"/>
      </rPr>
      <t>²</t>
    </r>
  </si>
  <si>
    <t xml:space="preserve">ალუმინის შავი ფერის  ფანჯრის ბლოკი (1.40X2.00)მ -  2ცალი, </t>
  </si>
  <si>
    <r>
      <t>მ</t>
    </r>
    <r>
      <rPr>
        <b/>
        <sz val="10"/>
        <color theme="1"/>
        <rFont val="Calibri"/>
        <family val="2"/>
        <charset val="204"/>
      </rPr>
      <t>²</t>
    </r>
  </si>
  <si>
    <t>ელექტროდი</t>
  </si>
  <si>
    <t>ნაწრთობი  10 მმ სისქის მინის (ტიხრების) მოწყობა სან კვანძებში (1.10x2.0)მ 2 ცალი</t>
  </si>
  <si>
    <t>ნაწრთობი  10 მმ სისქის მინის ტიხარი  (1.10x2.0)მ 2 ცალი</t>
  </si>
  <si>
    <t>ფანჯრის საცრემლის მოწყობა  სიგანით 25 სმ-მდე</t>
  </si>
  <si>
    <t xml:space="preserve">მარმარილოს 20მმ სისქის ფილა  სიგანით 25 სმ  </t>
  </si>
  <si>
    <t xml:space="preserve">წებოცემენტი ყინვაგამძლე        </t>
  </si>
  <si>
    <t xml:space="preserve">კანალიზაციის დ 50 მმ. მილების მონტაჟი  ფასონური დელატებით </t>
  </si>
  <si>
    <t xml:space="preserve">ელ. გამანაწილებელი კარადის   მონტაჟი (ავტომატებით კომპლექტში) </t>
  </si>
  <si>
    <t xml:space="preserve"> სან კვანძებში გამწოვი სავენტილაციო ვენტილატორის მონტაჟი L=110მ³/სთ  (D=125) </t>
  </si>
  <si>
    <t xml:space="preserve">მოქნილი ჰაერსატარი იზოლაციით (დ=125)   მონტაჟი </t>
  </si>
  <si>
    <t xml:space="preserve">მოქნილი ჰაერსატარის იზოლაციით (Ф=160) მონტაჟი </t>
  </si>
  <si>
    <t xml:space="preserve">მოქნილი ჰაერსატარის იზოლაციით (Ф=200) მონტაჟი </t>
  </si>
  <si>
    <t>სატრანსპორტო ხარჯი (მასალის ღირებულების)</t>
  </si>
  <si>
    <t xml:space="preserve">მეთლახის ფილა   </t>
  </si>
  <si>
    <t>3. ტიხრები და შიდა კედლები</t>
  </si>
  <si>
    <t>4. კარები და ვიტრაჟები</t>
  </si>
  <si>
    <t>5. ჭერები</t>
  </si>
  <si>
    <t>6. სამღებრო სამუშაოები</t>
  </si>
  <si>
    <t>7. სანტექნიკური სამუშაოები</t>
  </si>
  <si>
    <t>8. ელ. სამონტაჟო სამუშაოები</t>
  </si>
  <si>
    <t xml:space="preserve">9. სუსტი დენები </t>
  </si>
  <si>
    <t xml:space="preserve"> კომპიუტერული ქსელი და ვიდეომეთვალყურეობის  სისტემა</t>
  </si>
  <si>
    <t>ჰაერის მარეგულირებელი სარქველი (200x200)მმ</t>
  </si>
  <si>
    <t>სახანძრო სარქველი   (150x150)მმ</t>
  </si>
  <si>
    <t>მოდინებითი და გამწოვი სავენტილაციო დანადგარებიდ გამართვა-გაშვების სამუშაოები (დანადგარების სამონტაჟო სამუშაოების ღირებულებიდან 30%)</t>
  </si>
  <si>
    <t>ფოლადის მოთუთიებული ჰაერსატარი 0.55მმ</t>
  </si>
  <si>
    <t>კაუჩუკის თვითწებვადი ლენტი (H=9მმ) თუნუქის ჰაერსატარისათვის</t>
  </si>
  <si>
    <t xml:space="preserve">თაბ.მუყ. ფილა  ნესტგამძლე  სისქე 12.5მმ   (49.0მ²)  </t>
  </si>
  <si>
    <t>სპლიტ კონდიციონერის BTU 18000 შიდა და გარე ბლოკის დემონტაჟი</t>
  </si>
  <si>
    <t>კიბის მოსაწყობი ღიობში იატაკზე (2.60x4.58)მ  დამათბუნებელი პემზის 8სმ სისქის ფენის მოხსნა</t>
  </si>
  <si>
    <t xml:space="preserve">იატაკზე პარკეტის საფარის  მოხსნა  პლინტუსებთან ერთად  </t>
  </si>
  <si>
    <t xml:space="preserve">იატაკზე ლინოლიუმის საფარის  მოხსნა  პლინტუსებთან ერთად  </t>
  </si>
  <si>
    <t>გათბობის სისტემის დემონტაჟი (კედლის ქვაბი, პანელური რადიატორები (800x600)მ -2 ცალი, (1000x600)მ -2 ცალი, პოლიპროპილენის მილები და სხვა)</t>
  </si>
  <si>
    <t xml:space="preserve">ქვიშა-ცემენტის მჭიმის მოწყობა იატაკებზე სისქე 84მმ მარკით M100 </t>
  </si>
  <si>
    <t>ქვიშის ტრანსპორტირება 20 კმ-ზე</t>
  </si>
  <si>
    <t>ჰიდრიოზოლაციის მოწყობა ორკომპონენტიანი ჰიდროსაიზოლაციო მასალით  სველ წერტილებში და აივანზე</t>
  </si>
  <si>
    <r>
      <t>ვინილის  საფარის  მოწყობა იატაკებზე პლინტუსებით  100.8მ</t>
    </r>
    <r>
      <rPr>
        <b/>
        <sz val="10"/>
        <color theme="1"/>
        <rFont val="Calibri"/>
        <family val="2"/>
      </rPr>
      <t>²</t>
    </r>
    <r>
      <rPr>
        <b/>
        <sz val="8.5"/>
        <color theme="1"/>
        <rFont val="Sylfaen"/>
        <family val="1"/>
        <charset val="204"/>
      </rPr>
      <t>x1.05</t>
    </r>
  </si>
  <si>
    <r>
      <t>მ</t>
    </r>
    <r>
      <rPr>
        <b/>
        <sz val="10"/>
        <color theme="1"/>
        <rFont val="Cambria"/>
        <family val="1"/>
        <charset val="204"/>
      </rPr>
      <t>³</t>
    </r>
  </si>
  <si>
    <t xml:space="preserve">მანქანები     </t>
  </si>
  <si>
    <t xml:space="preserve">ბეტონი  B25            </t>
  </si>
  <si>
    <r>
      <t>მ</t>
    </r>
    <r>
      <rPr>
        <sz val="10"/>
        <color theme="1"/>
        <rFont val="Cambria"/>
        <family val="1"/>
        <charset val="204"/>
      </rPr>
      <t>³</t>
    </r>
  </si>
  <si>
    <r>
      <t xml:space="preserve">დახერხილი ხის მასალა </t>
    </r>
    <r>
      <rPr>
        <sz val="10"/>
        <color theme="1"/>
        <rFont val="Sylfaen"/>
        <family val="1"/>
        <charset val="204"/>
      </rPr>
      <t>II</t>
    </r>
    <r>
      <rPr>
        <sz val="10"/>
        <color theme="1"/>
        <rFont val="Sylfaen"/>
        <family val="1"/>
      </rPr>
      <t xml:space="preserve"> ხარისხ.   </t>
    </r>
  </si>
  <si>
    <r>
      <t xml:space="preserve">ლითონის ტელესკოპური დგარების   დაქირავება   (12 დღე </t>
    </r>
    <r>
      <rPr>
        <sz val="10"/>
        <color theme="1"/>
        <rFont val="Calibri"/>
        <family val="2"/>
        <charset val="204"/>
      </rPr>
      <t>x</t>
    </r>
    <r>
      <rPr>
        <sz val="10"/>
        <color theme="1"/>
        <rFont val="Sylfaen"/>
        <family val="1"/>
      </rPr>
      <t xml:space="preserve"> 0.25ლ)</t>
    </r>
  </si>
  <si>
    <t xml:space="preserve">ელექტროდი 4მმ  </t>
  </si>
  <si>
    <t xml:space="preserve">სხვა მასალები    </t>
  </si>
  <si>
    <t>არმატურა Ф12 B500B          0.2302 *კ=10%</t>
  </si>
  <si>
    <t>არმატურა Ф10 B500B          0.0193 *კ=10%</t>
  </si>
  <si>
    <t>არმატურა Ф8 B500B        0.03594*კ=10%</t>
  </si>
  <si>
    <t>მონოლითური რკ/ბეტონის შიდა კიბე-ს  მოწყობა B25   ბეტონით</t>
  </si>
  <si>
    <t xml:space="preserve">კედლების  შემოსვა ორმაგი ნესგამძლე თაბაშირ მუყაოს   ფილებით (ღიობების ფერდილების ჩათვლით) </t>
  </si>
  <si>
    <t>კედლების  შემოსვა  ორმაგი  თაბაშირ მუყაოს   ფილებით (ღიობების ფერდილების ჩათვლით)</t>
  </si>
  <si>
    <t>კერამიკული ფილა კაფელი ( გლუვი ზედაპირით, ღია ტონალობაში)</t>
  </si>
  <si>
    <t xml:space="preserve">MDF-ის ერთფრთიანი კარის ბლოკი (0.80 X 2.30)მ -5ც. </t>
  </si>
  <si>
    <t xml:space="preserve">MDF-ის ერთფრთიანი კარის ბლოკი სან/კვანძებისათვის (0.80 X 2.30)მ -3ც. </t>
  </si>
  <si>
    <r>
      <t xml:space="preserve">ერთფრთიანი მდფ-ის კარის ბლოკის მონტაჟი:  </t>
    </r>
    <r>
      <rPr>
        <b/>
        <sz val="10"/>
        <rFont val="Sylfaen"/>
        <family val="1"/>
      </rPr>
      <t xml:space="preserve">  (0.80 X 2.30)მ -3ც. სან/კვანძებისათვის</t>
    </r>
  </si>
  <si>
    <r>
      <t xml:space="preserve">მდფ-ის კარის ბლოკის მონტაჟი:  </t>
    </r>
    <r>
      <rPr>
        <b/>
        <sz val="10"/>
        <rFont val="Sylfaen"/>
        <family val="1"/>
      </rPr>
      <t xml:space="preserve">  (0.80 X 2.30)მ -5ც.  (1.40 X 2.30)მ -1ც. </t>
    </r>
  </si>
  <si>
    <t xml:space="preserve">ალუმინის შავი ფერის   ფანჯრის ბლოკებისა და ვიტრაჟების მონტაჟი   (1.4x2.00)მ-2ც;  (3.63x2.70)მ-1ც; (5.15x2.70)მ-1ც; </t>
  </si>
  <si>
    <t xml:space="preserve">ალუმინის შავი ფერის  ვიტრაჟი (3.63X2.70)მ -  1ცალი, </t>
  </si>
  <si>
    <r>
      <t>თაბ.მუყაოს შეკიდული ჭერის მოწყობა (მათ შორის 11.1მ</t>
    </r>
    <r>
      <rPr>
        <b/>
        <sz val="10"/>
        <color theme="1"/>
        <rFont val="Calibri"/>
        <family val="2"/>
      </rPr>
      <t>²</t>
    </r>
    <r>
      <rPr>
        <b/>
        <sz val="8.5"/>
        <color theme="1"/>
        <rFont val="Sylfaen"/>
        <family val="1"/>
      </rPr>
      <t xml:space="preserve"> სან/კვანძებში ნესტგამძლე ფილებით)</t>
    </r>
  </si>
  <si>
    <t>თაბ.მუყ. ფილა  ნესტგამძლე   სისქე 12.5მმ  სან/კვანძებში  (11.1 მ²x1.05)</t>
  </si>
  <si>
    <t>თაბ.მუყ. ფილა   სისქე 12.5მმ  (100.8 მ²x1.05)</t>
  </si>
  <si>
    <t>რელსური სანათების მონტაჟი</t>
  </si>
  <si>
    <t>ტრეკის სისტემის დასაკიდი სანათის მონტაჟი</t>
  </si>
  <si>
    <t>სართულშუა გადახურვის რკ/ბეტონის 22 სმ სისქის რკ/ბეტონის გადახურვის ფილაში კიბისათვის  (1.92x4.70)მ  ღიობის მონგრევა სანგრევი ჩაქუჩის გამოყენებით (I სართულზე მტვრისაგან დამცავი ფირებისა და ბარიერის მოწყობით)</t>
  </si>
  <si>
    <t>ლითონის დამხმარე სამონტაჟი დეტალები</t>
  </si>
  <si>
    <t>ლითონის საჭრელი დისკი დ=230მმ</t>
  </si>
  <si>
    <t>ლითონის ფურცელი 200x100x10  0.0176* კ=5%</t>
  </si>
  <si>
    <t>კუთხოვანა 100x100x8   0.1799ტნ * კ=5%</t>
  </si>
  <si>
    <t>ანკერი დ12მმ   L=139მმ</t>
  </si>
  <si>
    <t>(1.39x2.60)მ ღიობის გამაგრება ლითონის კონსტრუქციებით მოჩარჩოება</t>
  </si>
  <si>
    <t>(1.82x2.60)მ ღიობის გამაგრება ლითონის კონსტრუქციებით მოჩარჩოება</t>
  </si>
  <si>
    <t>კუთხოვანა 100x100x8   0.1904ტნ * კ=5%</t>
  </si>
  <si>
    <t>ლითონის ფურცელი 200x100x10  0.0208* კ=5%</t>
  </si>
  <si>
    <t>(4.32x2.60)მ ღიობის გამაგრება ლითონის კონსტრუქციებით მოჩარჩოება</t>
  </si>
  <si>
    <t>კუთხოვანა 100x100x8   0.1269ტნ * კ=5%</t>
  </si>
  <si>
    <t>ლითონის ფურცელი 200x100x10  0.0272* კ=5%</t>
  </si>
  <si>
    <t>შველერი №30     0.3129* კ=5%</t>
  </si>
  <si>
    <t>(4.58x2.60)მ ღიობის გამაგრება ლითონის კონსტრუქციებით მოჩარჩოება</t>
  </si>
  <si>
    <t>შველერი №30     0.3294* კ=5%</t>
  </si>
  <si>
    <t>6</t>
  </si>
  <si>
    <t>2. იატაკები</t>
  </si>
  <si>
    <t>1. კონსტრუქციული  სამუშაოები</t>
  </si>
  <si>
    <t xml:space="preserve"> ქ. თბილისი, ზ. ფალიაშვილის ქ. №41  საცხ. სახლის  II სართულზე</t>
  </si>
  <si>
    <t>ობიექტი: ქ. თბილისი, ზ. ფალიაშვილის ქ. №41,  საცხ. სახლის  II სართული</t>
  </si>
  <si>
    <t>ჩასაშენებელი საშხაპე შემრევი</t>
  </si>
  <si>
    <t>ჩასაშენებელი უნიტაზი  ჩამრეცხი ავზით აქსესუარებით კომპლექტში</t>
  </si>
  <si>
    <t>ხელსაბანი ნიჟარის მონტაჟი,  ჩასაშენებელი შემრევით,  აქსესუარებით  კომპლექტში</t>
  </si>
  <si>
    <t>ხელსაბანი ნიჟარა (0.80x0.60)მ, ჩასაშენებელი შემრევით, აქსესუარებით  კომპლექტში</t>
  </si>
  <si>
    <t>ხელსაბანი ნიჟარა (0.60x0.60)მ, ჩასაშენებელი შემრევით, აქსესუარებით  კომპლექტში</t>
  </si>
  <si>
    <t>ჩასაშენებელი უნიტაზის მონტაჟი ჩამრეცხი ავზით ( აქსესუარებით)</t>
  </si>
  <si>
    <t xml:space="preserve">ჩასაშენებელი საშხაპე შემრევის მონტაჟი </t>
  </si>
  <si>
    <t xml:space="preserve">დ 50 მმ.  ტრაპის მონტაჟი </t>
  </si>
  <si>
    <r>
      <t>ცენტრალური მოდინებითი-გამწოვი სავენტილაციო დანადგარი წარმადობა L=850 მ</t>
    </r>
    <r>
      <rPr>
        <b/>
        <sz val="10"/>
        <color theme="1"/>
        <rFont val="Calibri"/>
        <family val="2"/>
      </rPr>
      <t>³</t>
    </r>
    <r>
      <rPr>
        <b/>
        <sz val="8.5"/>
        <color theme="1"/>
        <rFont val="Sylfaen"/>
        <family val="1"/>
      </rPr>
      <t>/სთ, აღჭურვილი: სრული ავტომატიკით, მართვის პულტით, სამსვლიანი სარქველებით, ჰაერის შემრევი სექციით, ჰაერის გამწმენდი ფილტრით, ფირფიტოვანი რეკუპირატორის სექციით.</t>
    </r>
  </si>
  <si>
    <t>მოდინებითი სავენტილაციო დიფუზორი ჰაერის რეგულირებადი დამპერითა და პლენუმ ბოქსით L=150მ³/სთ (დ=160მმ)</t>
  </si>
  <si>
    <t>გამწოვი სავენტილაციო დიფუზორი ჰაერის რეგულირებადი დამპერითა და პლენუმ ბოქსით L=150მ³/სთ (დ=160მმ)</t>
  </si>
  <si>
    <t>მოდინებითი სავენტილაციო დიფუზორი ჰაერის რეგულირებადი დამპერითა და პლენუმ ბოქსით L=200მ³/სთ (დ=200მმ)</t>
  </si>
  <si>
    <t>გამწოვი სავენტილაციო დიფუზორი ჰაერის რეგულირებადი დამპერითა და პლენუმ ბოქსით L=200მ³/სთ (დ=200მმ)</t>
  </si>
  <si>
    <t>სხვა ხარჯები</t>
  </si>
  <si>
    <t>გათბობა</t>
  </si>
  <si>
    <t>ბუნებრივ აირზე მომუშავე, დახურული წვის კამერიანი კედლის  წყალგამთბობი ქვაბი,აღჭურვილი: გამაფართოებელი ავზით, გათბობის საცირკულაციო ტუმბოთი,  მართვის პანელით და სრული ავტომატიკით 32 კვტ</t>
  </si>
  <si>
    <t xml:space="preserve">ჰაერგამშვები ვენტილი </t>
  </si>
  <si>
    <t>დამცლელი ვენტილი  დ=25მმ</t>
  </si>
  <si>
    <t>პ/პ მინაბოჭკოვანი მილები  დ=20*3.5მმ</t>
  </si>
  <si>
    <t>პ/პ მინაბოჭკოვანი მილები  დ=25*4.2მმ</t>
  </si>
  <si>
    <t>წყლის ფილტრი დ=25მმ</t>
  </si>
  <si>
    <t>ალუმინის რადიატორის სექცია (600H)</t>
  </si>
  <si>
    <t>ჩამკეტ-მარეგულირებელი ვენტილი (ფოლადის პანელური რადიატორებისათვის) დ=20მმ</t>
  </si>
  <si>
    <t>მუხლი 90°  პ/პ  მილისათვის  დ=20მმ</t>
  </si>
  <si>
    <t>მუხლი 90°  პ/პ  მილისათვის  დ=25მმ</t>
  </si>
  <si>
    <t>სამკაპი პ/პ მილების  20x20x20</t>
  </si>
  <si>
    <t>სამკაპი პ/პ მილების  25x25x25</t>
  </si>
  <si>
    <t>ქურო პ/პ მილების დ=20*3.5მმ</t>
  </si>
  <si>
    <t>ქურო პ/პ მილების დ=25*4.2მმ</t>
  </si>
  <si>
    <t>სამაგრი დ=20*3.5მმ</t>
  </si>
  <si>
    <t>სამაგრი დ=25*4.2მმ</t>
  </si>
  <si>
    <t xml:space="preserve">კაუჩუკის თბოიზოლაცია  დ=20*43.5 (H=9მმ) პ/პ მილებისათვის </t>
  </si>
  <si>
    <t xml:space="preserve">კაუჩუკის თბოიზოლაცია  დ=25*4.2 (H=9მმ) პ/პ მილებისათვის </t>
  </si>
  <si>
    <t>საქვაბის მოწყობისა და გამართვა-გაშვების სამუშაოები  (დანადგარების სამონტაჟო სამუშაოების ღირებულებიდან  30%)</t>
  </si>
  <si>
    <t>სხვა დამხმარე სამონტაჟო მასალები    ( მილგაყვანილობის  ღირებულების 30%)</t>
  </si>
  <si>
    <t>ვენტილაცია</t>
  </si>
  <si>
    <t xml:space="preserve">გაგრილება </t>
  </si>
  <si>
    <t xml:space="preserve">10. ვენტილაცია, გათბობა, გაგრილება </t>
  </si>
  <si>
    <t>კედლის სპლიტ სისტემის კონდენციონერის  18000 BTU შიდა და გარე ბლოკის მონტაჟი (დამკვეთთან შეთანხმებით)</t>
  </si>
  <si>
    <t>კედლის სპლიტ სისტემის კონდენციონერის  12000 BTU შიდა და გარე ბლოკის მონტაჟი (დამკვეთთან შეთანხმებით)</t>
  </si>
  <si>
    <t xml:space="preserve">6მმ სისქის ნაწრთობი მინით შემინული ალუმინის  ვიტრაჟების (ტიხრების)  გასაგორებელი, დასაკეცი კარის ბლოკებით </t>
  </si>
  <si>
    <t>დანადგარები</t>
  </si>
  <si>
    <t>გეგმიური დაგროვება (თანხიდან დანადგარების ღირებულების  გარეშე)</t>
  </si>
  <si>
    <t>ნაწრთობი 6მმ სისქის მინით შემინული ალუმინის  ვიტრაჟები (ტიხრები)  გასაწევი, დასაკეცი (სლაიდური)  კარის ბლოკებით, გამღები მექანიზმით, საკეტით და სახელურით</t>
  </si>
  <si>
    <t>ალუმინის შავი ფერის  ვიტრაჟი ბლოკი (5.15X2.70)მ -  1ცალი, ((0.90x2.70)მ კარით)</t>
  </si>
  <si>
    <t xml:space="preserve">MDF-ის ერთფრთიანი კარის ბლოკი (1.40 X 2.30)მ -1ც. </t>
  </si>
  <si>
    <t>კაფელის მოწყობა კედლებზე ფართუკები ხელსაბანებთან (5ცალი)</t>
  </si>
  <si>
    <t>ხის ფანჯრის ბლოკების დემონტაჟი (1.40x2.00)მ -2 ცალი, (3.63x2.70)მ -1 ცალი,   (5.15x2.70)მ -1 ცალი, (ფანჯრის რაფებისა და საცრემლეებთან ერთად)</t>
  </si>
  <si>
    <t>თბილისი ფალიაშვილის 41, ვაკე, ესთეთიკური ცენტრი-კარაპს მედლაინის ფართის სარემონტო სამუშაოების ხარჯთაღრიცხვა</t>
  </si>
  <si>
    <t>2025 წლის 22 იანვარი</t>
  </si>
  <si>
    <t xml:space="preserve">სამშენებლო </t>
  </si>
  <si>
    <t>აგურის 55 სმ ტიხრში კარის ღიობის ამოჭრა (დაზუსტდეს ადგილზე დამკვეთთნ შეთანხმებით)</t>
  </si>
  <si>
    <t>თაბ.მუყ. ტიხრების დემონტაჟი</t>
  </si>
  <si>
    <t>მდფ კარის კარის ბლოკების დემონტაჟი დაუზიანებლად 220*90 სმ</t>
  </si>
  <si>
    <t>საშხაპის, ხელსაბანისა და უნიტაზის დემონტაჟი დაუზიანებლად</t>
  </si>
  <si>
    <t>სარკის რემონტაჟი ტუალეტში</t>
  </si>
  <si>
    <t>ვინილის იატაკების დემონტაჟი</t>
  </si>
  <si>
    <t>აგურის კედელის ღიობის გამაგრება მოჩარჩოება ფოლადის კუთხოვანებით შელესვა ქვიშაცემენტით</t>
  </si>
  <si>
    <r>
      <t>მ</t>
    </r>
    <r>
      <rPr>
        <sz val="10"/>
        <color theme="1"/>
        <rFont val="Arial"/>
        <family val="2"/>
        <charset val="204"/>
      </rPr>
      <t>²</t>
    </r>
  </si>
  <si>
    <t xml:space="preserve">ფოლადის კუთხოვანა 75x75x6 მმ </t>
  </si>
  <si>
    <t>მ</t>
  </si>
  <si>
    <t>ლითონის ანკერი</t>
  </si>
  <si>
    <t>ფოლადის ზოლოვანა 60x4 მმ</t>
  </si>
  <si>
    <t>ელექტრდი</t>
  </si>
  <si>
    <t>ლითონის საჭრელი დისკი</t>
  </si>
  <si>
    <t>ქვიშა</t>
  </si>
  <si>
    <r>
      <t>მ</t>
    </r>
    <r>
      <rPr>
        <sz val="10"/>
        <rFont val="Calibri"/>
        <family val="2"/>
      </rPr>
      <t>³</t>
    </r>
  </si>
  <si>
    <t>ცემენტი</t>
  </si>
  <si>
    <t>ტონ</t>
  </si>
  <si>
    <t>თაბაშირ მუყაოს ტიხრის მოწყობა ბგერა/თბო იზოლაციით</t>
  </si>
  <si>
    <t xml:space="preserve">თაბ.მუყ. ფილა   სისქე 12.5მმ  </t>
  </si>
  <si>
    <t>ნესტგამძლე თაბაშირ მუყაოს ტიხრის მოწყობა ბგერა/თბო იზოლაციით</t>
  </si>
  <si>
    <t xml:space="preserve">თაბ.მუყ. ფილა ნესტგამძლე სისქე 12.5მმ  </t>
  </si>
  <si>
    <t xml:space="preserve">მდფ-ის კარის ბლოკის მონტაჟი </t>
  </si>
  <si>
    <t xml:space="preserve">არსებული ერთფრთიანი მდფ-ის კარის ბლოკი  </t>
  </si>
  <si>
    <r>
      <t>ერთფრთიანი მდფ-ის კარის ბლოკი  (0,8</t>
    </r>
    <r>
      <rPr>
        <sz val="10"/>
        <color theme="1"/>
        <rFont val="Calibri"/>
        <family val="2"/>
        <charset val="204"/>
      </rPr>
      <t>x</t>
    </r>
    <r>
      <rPr>
        <sz val="10"/>
        <color theme="1"/>
        <rFont val="Sylfaen"/>
        <family val="1"/>
        <charset val="204"/>
      </rPr>
      <t xml:space="preserve">2.10) ანჯამა, სამონტაჟო დეტალები სრული კომპლექტაცია (დამკვეთთან შეთანხმებით)   </t>
    </r>
  </si>
  <si>
    <t>11</t>
  </si>
  <si>
    <t xml:space="preserve">თვითსწორებადი იატაკის მოწყობა </t>
  </si>
  <si>
    <t xml:space="preserve">თვითსწორებადის ფხვნილი </t>
  </si>
  <si>
    <t>12</t>
  </si>
  <si>
    <t>ვინილის იატაკის მოწყობა პალატებში 8 სმ პლინტუსუსის ჩათვლით</t>
  </si>
  <si>
    <t xml:space="preserve">ვინილი სამედიცინო დანიშნულების </t>
  </si>
  <si>
    <t xml:space="preserve">ვინილის გრუნტი,  წებო </t>
  </si>
  <si>
    <t>ვინილის შესაკერებელი ძაფი</t>
  </si>
  <si>
    <t xml:space="preserve">კაფელის მოწყობა კედლებზე </t>
  </si>
  <si>
    <t xml:space="preserve">კერამიკული ფილა კაფელი თეთრი გლუვი,  RAL 9003 (დამკვეთთან შეთანხმებით)   </t>
  </si>
  <si>
    <t>ჭერის, კედლების და ტიხრების დამუშავება და შეღებვა სილიკონური რეცხვადი საღებავით</t>
  </si>
  <si>
    <t xml:space="preserve">სილიკონური რეცხვადი   საღებავი  (დამკვეთთან შეთანხმებით)   </t>
  </si>
  <si>
    <t>სან. ტექნიკა</t>
  </si>
  <si>
    <t>ხელსაბანის მონტაჟი</t>
  </si>
  <si>
    <t>ხელსაბანი ფაიფურის ჩამოსაკიდი, უფეხო, შემრევი ონკანით (სიფონით, დრეკადი მილებით)</t>
  </si>
  <si>
    <t>ხელსაბანი არსებულის მსგავსი სრული კომპლექტაციით (დამკვეთთან შეთანხმებით)</t>
  </si>
  <si>
    <t>არსებული ხელსაბანები</t>
  </si>
  <si>
    <t>უნიტაზი</t>
  </si>
  <si>
    <t>უნიტაზის მონტაჟი ჩამრეცხი ავზით ( გოფრით, დრეკადი მილებით)</t>
  </si>
  <si>
    <t>ტრაპი  დ=50მმ</t>
  </si>
  <si>
    <t>ტრაპი  დ=50მმ სრული კომპლექტაციით</t>
  </si>
  <si>
    <t xml:space="preserve">საშხაპე  </t>
  </si>
  <si>
    <t>არსებული საშხაპე  (დამკვეთთან შეთანხმება)</t>
  </si>
  <si>
    <t>ფასონური დეტალები და დაამხმარე მასალები</t>
  </si>
  <si>
    <t>ელექტროობა</t>
  </si>
  <si>
    <t xml:space="preserve">როზეტი დამიწების კონტურით   </t>
  </si>
  <si>
    <t xml:space="preserve">ჩამრთველი  1-იანი  </t>
  </si>
  <si>
    <t xml:space="preserve">როზეტის და ჩამრთველის კოლოფი  </t>
  </si>
  <si>
    <t>გამანაწილებელი კოლოფი</t>
  </si>
  <si>
    <t>სანათი   LED წერტილოვანი 12ვატი</t>
  </si>
  <si>
    <r>
      <t>კაბელი Cu  3x2.5 მმ</t>
    </r>
    <r>
      <rPr>
        <sz val="10"/>
        <color theme="1"/>
        <rFont val="Calibri"/>
        <family val="2"/>
        <charset val="204"/>
      </rPr>
      <t xml:space="preserve">²  </t>
    </r>
  </si>
  <si>
    <r>
      <t>კაბელი Cu  2x1.5 მმ</t>
    </r>
    <r>
      <rPr>
        <sz val="10"/>
        <color theme="1"/>
        <rFont val="Calibri"/>
        <family val="2"/>
        <charset val="204"/>
      </rPr>
      <t xml:space="preserve">²  </t>
    </r>
  </si>
  <si>
    <t xml:space="preserve">სხვა სახარჯი მასალები </t>
  </si>
  <si>
    <t>სამშენებლო მასალების შეზიდვა</t>
  </si>
  <si>
    <t>სამშენებლო ნარჩენების გატანა, დატვირთვა ა/მ -ზე და ტრანსპორტირება 20 კმ მანძილზე</t>
  </si>
  <si>
    <t>სატრანსპორტო ხარჯი</t>
  </si>
  <si>
    <t>გეგმიური დაგროვება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</si>
</sst>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00"/>
    <numFmt numFmtId="165" formatCode="0.0000"/>
    <numFmt numFmtId="166" formatCode="0.0"/>
  </numFmts>
  <fonts count="42" x14ac:knownFonts="1">
    <font>
      <sz val="11"/>
      <color theme="1"/>
      <name val="Calibri"/>
      <family val="2"/>
      <scheme val="minor"/>
    </font>
    <font>
      <sz val="10"/>
      <color theme="1"/>
      <name val="Sylfaen"/>
      <family val="1"/>
    </font>
    <font>
      <b/>
      <sz val="10"/>
      <color theme="1"/>
      <name val="Sylfaen"/>
      <family val="1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Sylfaen"/>
      <family val="1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Sylfaen"/>
      <family val="1"/>
      <charset val="204"/>
    </font>
    <font>
      <sz val="10"/>
      <name val="Arial Tur"/>
      <charset val="162"/>
    </font>
    <font>
      <b/>
      <sz val="10"/>
      <name val="Sylfaen"/>
      <family val="1"/>
    </font>
    <font>
      <sz val="9"/>
      <color theme="1"/>
      <name val="Sylfaen"/>
      <family val="1"/>
    </font>
    <font>
      <sz val="11"/>
      <color theme="1"/>
      <name val="Sylfaen"/>
      <family val="1"/>
    </font>
    <font>
      <b/>
      <sz val="9"/>
      <color theme="1"/>
      <name val="Sylfaen"/>
      <family val="1"/>
    </font>
    <font>
      <b/>
      <sz val="12"/>
      <color theme="1"/>
      <name val="Sylfaen"/>
      <family val="1"/>
    </font>
    <font>
      <b/>
      <sz val="11"/>
      <color theme="1"/>
      <name val="Sylfaen"/>
      <family val="1"/>
    </font>
    <font>
      <sz val="10"/>
      <color rgb="FFFF0000"/>
      <name val="Sylfaen"/>
      <family val="1"/>
    </font>
    <font>
      <b/>
      <i/>
      <sz val="11"/>
      <color theme="1"/>
      <name val="Sylfaen"/>
      <family val="1"/>
    </font>
    <font>
      <b/>
      <sz val="10"/>
      <color theme="1"/>
      <name val="Sylfaen"/>
      <family val="1"/>
      <charset val="204"/>
    </font>
    <font>
      <sz val="10"/>
      <color theme="1"/>
      <name val="Sylfaen"/>
      <family val="1"/>
      <charset val="204"/>
    </font>
    <font>
      <sz val="10"/>
      <color theme="1"/>
      <name val="Calibri"/>
      <family val="2"/>
    </font>
    <font>
      <sz val="11"/>
      <color theme="1"/>
      <name val="Sylfaen"/>
      <family val="1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</font>
    <font>
      <b/>
      <sz val="8.5"/>
      <color theme="1"/>
      <name val="Sylfaen"/>
      <family val="1"/>
      <charset val="204"/>
    </font>
    <font>
      <b/>
      <sz val="10"/>
      <color theme="1"/>
      <name val="Calibri"/>
      <family val="2"/>
      <charset val="204"/>
    </font>
    <font>
      <b/>
      <sz val="8.5"/>
      <color theme="1"/>
      <name val="Sylfaen"/>
      <family val="1"/>
    </font>
    <font>
      <b/>
      <sz val="10"/>
      <color theme="1"/>
      <name val="Cambria"/>
      <family val="1"/>
      <charset val="204"/>
    </font>
    <font>
      <sz val="10"/>
      <color theme="1"/>
      <name val="Cambria"/>
      <family val="1"/>
      <charset val="204"/>
    </font>
    <font>
      <sz val="10"/>
      <name val="Sylfaen"/>
      <family val="1"/>
      <charset val="204"/>
    </font>
    <font>
      <b/>
      <sz val="9"/>
      <color theme="1"/>
      <name val="Sylfaen"/>
      <family val="1"/>
      <charset val="1"/>
    </font>
    <font>
      <sz val="9"/>
      <color theme="1"/>
      <name val="Sylfaen"/>
      <family val="1"/>
      <charset val="1"/>
    </font>
    <font>
      <sz val="9"/>
      <name val="Sylfaen"/>
      <family val="1"/>
      <charset val="1"/>
    </font>
    <font>
      <b/>
      <sz val="9"/>
      <name val="Sylfaen"/>
      <family val="1"/>
      <charset val="1"/>
    </font>
    <font>
      <sz val="9"/>
      <name val="Sylfaen"/>
      <family val="1"/>
    </font>
    <font>
      <sz val="8"/>
      <color theme="1"/>
      <name val="Sylfaen"/>
      <family val="1"/>
    </font>
    <font>
      <sz val="10"/>
      <color theme="1"/>
      <name val="Arial"/>
      <family val="2"/>
      <charset val="204"/>
    </font>
    <font>
      <sz val="10"/>
      <name val="Calibri"/>
      <family val="2"/>
    </font>
    <font>
      <sz val="9"/>
      <color theme="1"/>
      <name val="Sylfaen"/>
      <family val="1"/>
      <charset val="204"/>
    </font>
    <font>
      <b/>
      <sz val="9"/>
      <color theme="1"/>
      <name val="Sylfaen"/>
      <family val="1"/>
      <charset val="204"/>
    </font>
    <font>
      <b/>
      <i/>
      <sz val="11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3" fillId="0" borderId="0"/>
    <xf numFmtId="0" fontId="9" fillId="0" borderId="0"/>
  </cellStyleXfs>
  <cellXfs count="28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/>
    <xf numFmtId="0" fontId="2" fillId="3" borderId="1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top"/>
    </xf>
    <xf numFmtId="2" fontId="1" fillId="2" borderId="5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66" fontId="1" fillId="2" borderId="5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top"/>
    </xf>
    <xf numFmtId="0" fontId="12" fillId="0" borderId="0" xfId="0" applyFont="1"/>
    <xf numFmtId="0" fontId="1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4" fontId="1" fillId="2" borderId="0" xfId="0" applyNumberFormat="1" applyFont="1" applyFill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/>
    </xf>
    <xf numFmtId="0" fontId="5" fillId="2" borderId="1" xfId="0" applyFont="1" applyFill="1" applyBorder="1" applyAlignment="1">
      <alignment horizontal="left" wrapText="1"/>
    </xf>
    <xf numFmtId="43" fontId="1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15" fillId="6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vertical="center"/>
    </xf>
    <xf numFmtId="49" fontId="1" fillId="2" borderId="6" xfId="0" applyNumberFormat="1" applyFont="1" applyFill="1" applyBorder="1" applyAlignment="1">
      <alignment horizontal="left" vertical="center" wrapText="1"/>
    </xf>
    <xf numFmtId="165" fontId="1" fillId="2" borderId="5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2" fillId="3" borderId="6" xfId="0" applyNumberFormat="1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2" fontId="10" fillId="3" borderId="5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3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wrapText="1"/>
    </xf>
    <xf numFmtId="0" fontId="1" fillId="0" borderId="5" xfId="0" applyFont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" fillId="2" borderId="8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43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  <xf numFmtId="0" fontId="12" fillId="2" borderId="0" xfId="0" applyFont="1" applyFill="1"/>
    <xf numFmtId="49" fontId="1" fillId="2" borderId="1" xfId="0" applyNumberFormat="1" applyFont="1" applyFill="1" applyBorder="1" applyAlignment="1">
      <alignment wrapText="1"/>
    </xf>
    <xf numFmtId="9" fontId="11" fillId="2" borderId="1" xfId="0" applyNumberFormat="1" applyFont="1" applyFill="1" applyBorder="1" applyAlignment="1">
      <alignment horizontal="center" vertical="center" wrapText="1"/>
    </xf>
    <xf numFmtId="43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9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2" fillId="2" borderId="1" xfId="0" applyFont="1" applyFill="1" applyBorder="1"/>
    <xf numFmtId="0" fontId="18" fillId="3" borderId="5" xfId="0" applyFont="1" applyFill="1" applyBorder="1" applyAlignment="1">
      <alignment horizontal="center" vertical="center"/>
    </xf>
    <xf numFmtId="2" fontId="18" fillId="3" borderId="5" xfId="0" applyNumberFormat="1" applyFont="1" applyFill="1" applyBorder="1" applyAlignment="1">
      <alignment horizontal="center" vertical="center"/>
    </xf>
    <xf numFmtId="2" fontId="19" fillId="2" borderId="5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 wrapText="1"/>
    </xf>
    <xf numFmtId="2" fontId="18" fillId="3" borderId="1" xfId="0" applyNumberFormat="1" applyFont="1" applyFill="1" applyBorder="1" applyAlignment="1">
      <alignment horizontal="center" vertical="center" wrapText="1"/>
    </xf>
    <xf numFmtId="2" fontId="21" fillId="0" borderId="1" xfId="0" applyNumberFormat="1" applyFont="1" applyBorder="1" applyAlignment="1">
      <alignment vertical="center"/>
    </xf>
    <xf numFmtId="0" fontId="19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/>
    </xf>
    <xf numFmtId="2" fontId="19" fillId="2" borderId="1" xfId="0" applyNumberFormat="1" applyFont="1" applyFill="1" applyBorder="1" applyAlignment="1">
      <alignment horizontal="center" vertical="center" wrapText="1"/>
    </xf>
    <xf numFmtId="2" fontId="19" fillId="2" borderId="1" xfId="0" applyNumberFormat="1" applyFont="1" applyFill="1" applyBorder="1" applyAlignment="1">
      <alignment horizontal="center" vertical="center"/>
    </xf>
    <xf numFmtId="49" fontId="19" fillId="2" borderId="6" xfId="0" applyNumberFormat="1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165" fontId="19" fillId="2" borderId="5" xfId="0" applyNumberFormat="1" applyFont="1" applyFill="1" applyBorder="1" applyAlignment="1">
      <alignment horizontal="center" vertical="center" wrapText="1"/>
    </xf>
    <xf numFmtId="2" fontId="19" fillId="2" borderId="5" xfId="0" applyNumberFormat="1" applyFont="1" applyFill="1" applyBorder="1" applyAlignment="1">
      <alignment horizontal="center" vertical="center" wrapText="1"/>
    </xf>
    <xf numFmtId="49" fontId="18" fillId="3" borderId="2" xfId="0" applyNumberFormat="1" applyFont="1" applyFill="1" applyBorder="1" applyAlignment="1">
      <alignment horizontal="left" vertical="center" wrapText="1"/>
    </xf>
    <xf numFmtId="49" fontId="19" fillId="2" borderId="2" xfId="0" applyNumberFormat="1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49" fontId="18" fillId="3" borderId="1" xfId="0" applyNumberFormat="1" applyFont="1" applyFill="1" applyBorder="1" applyAlignment="1">
      <alignment horizontal="left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wrapText="1"/>
    </xf>
    <xf numFmtId="2" fontId="18" fillId="3" borderId="1" xfId="0" applyNumberFormat="1" applyFont="1" applyFill="1" applyBorder="1" applyAlignment="1">
      <alignment horizontal="center" vertical="center"/>
    </xf>
    <xf numFmtId="164" fontId="19" fillId="2" borderId="5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0" fillId="2" borderId="1" xfId="0" applyFill="1" applyBorder="1"/>
    <xf numFmtId="49" fontId="19" fillId="0" borderId="1" xfId="0" applyNumberFormat="1" applyFont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 wrapText="1"/>
    </xf>
    <xf numFmtId="2" fontId="18" fillId="3" borderId="5" xfId="0" applyNumberFormat="1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17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43" fontId="15" fillId="4" borderId="1" xfId="0" applyNumberFormat="1" applyFont="1" applyFill="1" applyBorder="1" applyAlignment="1">
      <alignment horizontal="center" vertical="center" wrapText="1"/>
    </xf>
    <xf numFmtId="49" fontId="10" fillId="0" borderId="5" xfId="1" applyNumberFormat="1" applyFont="1" applyBorder="1" applyAlignment="1">
      <alignment horizontal="center" vertical="top" wrapText="1"/>
    </xf>
    <xf numFmtId="0" fontId="10" fillId="0" borderId="5" xfId="1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164" fontId="19" fillId="2" borderId="1" xfId="0" applyNumberFormat="1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left" vertical="center" wrapText="1"/>
    </xf>
    <xf numFmtId="164" fontId="18" fillId="3" borderId="1" xfId="0" applyNumberFormat="1" applyFont="1" applyFill="1" applyBorder="1" applyAlignment="1">
      <alignment horizontal="center" vertical="center"/>
    </xf>
    <xf numFmtId="2" fontId="19" fillId="0" borderId="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165" fontId="2" fillId="3" borderId="5" xfId="0" applyNumberFormat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10" fillId="0" borderId="1" xfId="1" applyNumberFormat="1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3" fontId="2" fillId="2" borderId="1" xfId="0" applyNumberFormat="1" applyFont="1" applyFill="1" applyBorder="1" applyAlignment="1">
      <alignment horizontal="center" vertical="center" wrapText="1"/>
    </xf>
    <xf numFmtId="43" fontId="12" fillId="4" borderId="1" xfId="0" applyNumberFormat="1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30" fillId="3" borderId="5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left" vertical="center" wrapText="1"/>
    </xf>
    <xf numFmtId="0" fontId="31" fillId="2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left" vertical="center" wrapText="1"/>
    </xf>
    <xf numFmtId="0" fontId="32" fillId="2" borderId="5" xfId="0" applyFont="1" applyFill="1" applyBorder="1" applyAlignment="1">
      <alignment horizontal="center" vertical="center"/>
    </xf>
    <xf numFmtId="2" fontId="29" fillId="2" borderId="5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" fillId="4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left" vertical="center" wrapText="1"/>
    </xf>
    <xf numFmtId="0" fontId="33" fillId="3" borderId="5" xfId="0" applyFont="1" applyFill="1" applyBorder="1" applyAlignment="1">
      <alignment horizontal="center" vertical="center"/>
    </xf>
    <xf numFmtId="2" fontId="10" fillId="3" borderId="5" xfId="0" applyNumberFormat="1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0" fontId="34" fillId="2" borderId="5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right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0" fontId="21" fillId="0" borderId="0" xfId="0" applyFont="1"/>
    <xf numFmtId="0" fontId="11" fillId="2" borderId="6" xfId="0" applyFont="1" applyFill="1" applyBorder="1" applyAlignment="1">
      <alignment vertical="center"/>
    </xf>
    <xf numFmtId="0" fontId="35" fillId="2" borderId="4" xfId="0" applyFont="1" applyFill="1" applyBorder="1" applyAlignment="1">
      <alignment horizontal="center" vertical="center"/>
    </xf>
    <xf numFmtId="0" fontId="35" fillId="2" borderId="4" xfId="0" applyFont="1" applyFill="1" applyBorder="1" applyAlignment="1">
      <alignment horizontal="center" vertical="center" wrapText="1"/>
    </xf>
    <xf numFmtId="0" fontId="35" fillId="2" borderId="7" xfId="0" applyFont="1" applyFill="1" applyBorder="1" applyAlignment="1">
      <alignment horizontal="center" vertical="center"/>
    </xf>
    <xf numFmtId="0" fontId="35" fillId="2" borderId="3" xfId="0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35" fillId="2" borderId="5" xfId="0" applyFont="1" applyFill="1" applyBorder="1" applyAlignment="1">
      <alignment horizontal="center" vertical="center"/>
    </xf>
    <xf numFmtId="0" fontId="35" fillId="2" borderId="5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35" fillId="2" borderId="1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" fillId="7" borderId="6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center"/>
    </xf>
    <xf numFmtId="0" fontId="18" fillId="2" borderId="6" xfId="0" applyFont="1" applyFill="1" applyBorder="1" applyAlignment="1">
      <alignment horizontal="left" vertical="center" wrapText="1"/>
    </xf>
    <xf numFmtId="49" fontId="18" fillId="2" borderId="6" xfId="0" applyNumberFormat="1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center" vertical="center"/>
    </xf>
    <xf numFmtId="0" fontId="34" fillId="2" borderId="1" xfId="1" applyFont="1" applyFill="1" applyBorder="1" applyAlignment="1">
      <alignment vertical="top" wrapText="1"/>
    </xf>
    <xf numFmtId="0" fontId="29" fillId="2" borderId="1" xfId="3" applyFont="1" applyFill="1" applyBorder="1" applyAlignment="1">
      <alignment horizontal="center" vertical="center"/>
    </xf>
    <xf numFmtId="49" fontId="34" fillId="2" borderId="1" xfId="1" applyNumberFormat="1" applyFont="1" applyFill="1" applyBorder="1" applyAlignment="1">
      <alignment vertical="top" wrapText="1"/>
    </xf>
    <xf numFmtId="0" fontId="19" fillId="3" borderId="1" xfId="0" applyFont="1" applyFill="1" applyBorder="1" applyAlignment="1">
      <alignment horizontal="center" vertical="center" wrapText="1"/>
    </xf>
    <xf numFmtId="166" fontId="19" fillId="3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top"/>
    </xf>
    <xf numFmtId="0" fontId="18" fillId="3" borderId="6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2" fontId="19" fillId="3" borderId="5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2" fontId="19" fillId="3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horizontal="left" vertical="center" wrapText="1"/>
    </xf>
    <xf numFmtId="2" fontId="19" fillId="0" borderId="1" xfId="0" applyNumberFormat="1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29" fillId="2" borderId="1" xfId="0" applyFont="1" applyFill="1" applyBorder="1"/>
    <xf numFmtId="0" fontId="38" fillId="2" borderId="1" xfId="0" applyFont="1" applyFill="1" applyBorder="1" applyAlignment="1">
      <alignment horizontal="center" vertical="center"/>
    </xf>
    <xf numFmtId="2" fontId="29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/>
    <xf numFmtId="2" fontId="19" fillId="0" borderId="1" xfId="0" applyNumberFormat="1" applyFont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/>
    </xf>
    <xf numFmtId="2" fontId="1" fillId="3" borderId="1" xfId="0" applyNumberFormat="1" applyFont="1" applyFill="1" applyBorder="1" applyAlignment="1">
      <alignment horizontal="center" vertical="center"/>
    </xf>
    <xf numFmtId="2" fontId="18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18" fillId="2" borderId="1" xfId="0" applyFont="1" applyFill="1" applyBorder="1" applyAlignment="1">
      <alignment vertical="center"/>
    </xf>
    <xf numFmtId="0" fontId="19" fillId="2" borderId="1" xfId="0" applyFont="1" applyFill="1" applyBorder="1" applyAlignment="1">
      <alignment vertical="top"/>
    </xf>
    <xf numFmtId="0" fontId="19" fillId="2" borderId="1" xfId="0" applyFont="1" applyFill="1" applyBorder="1" applyAlignment="1">
      <alignment horizontal="center" vertical="top"/>
    </xf>
    <xf numFmtId="2" fontId="19" fillId="2" borderId="1" xfId="0" applyNumberFormat="1" applyFont="1" applyFill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0" fontId="19" fillId="2" borderId="1" xfId="0" applyFont="1" applyFill="1" applyBorder="1" applyAlignment="1">
      <alignment wrapText="1"/>
    </xf>
    <xf numFmtId="2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wrapText="1"/>
    </xf>
    <xf numFmtId="0" fontId="19" fillId="2" borderId="0" xfId="0" applyFont="1" applyFill="1" applyAlignment="1">
      <alignment wrapText="1"/>
    </xf>
    <xf numFmtId="0" fontId="1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39" fillId="2" borderId="1" xfId="0" applyFont="1" applyFill="1" applyBorder="1" applyAlignment="1">
      <alignment horizontal="center" vertical="center"/>
    </xf>
    <xf numFmtId="4" fontId="18" fillId="2" borderId="1" xfId="0" applyNumberFormat="1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wrapText="1"/>
    </xf>
    <xf numFmtId="9" fontId="38" fillId="2" borderId="1" xfId="0" applyNumberFormat="1" applyFont="1" applyFill="1" applyBorder="1" applyAlignment="1">
      <alignment horizontal="center" vertical="center" wrapText="1"/>
    </xf>
    <xf numFmtId="43" fontId="19" fillId="2" borderId="1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wrapText="1"/>
    </xf>
    <xf numFmtId="0" fontId="38" fillId="2" borderId="1" xfId="0" applyFont="1" applyFill="1" applyBorder="1" applyAlignment="1">
      <alignment horizontal="center" vertical="center" wrapText="1"/>
    </xf>
    <xf numFmtId="0" fontId="40" fillId="8" borderId="1" xfId="0" applyFont="1" applyFill="1" applyBorder="1" applyAlignment="1">
      <alignment horizontal="center" vertical="center"/>
    </xf>
    <xf numFmtId="0" fontId="21" fillId="8" borderId="1" xfId="0" applyFont="1" applyFill="1" applyBorder="1" applyAlignment="1">
      <alignment horizontal="center" vertical="center" wrapText="1"/>
    </xf>
    <xf numFmtId="2" fontId="21" fillId="8" borderId="1" xfId="0" applyNumberFormat="1" applyFont="1" applyFill="1" applyBorder="1" applyAlignment="1">
      <alignment horizontal="center" vertical="center" wrapText="1"/>
    </xf>
    <xf numFmtId="43" fontId="41" fillId="8" borderId="1" xfId="0" applyNumberFormat="1" applyFont="1" applyFill="1" applyBorder="1" applyAlignment="1">
      <alignment horizontal="center" vertical="center" wrapText="1"/>
    </xf>
  </cellXfs>
  <cellStyles count="8">
    <cellStyle name="Normal" xfId="0" builtinId="0"/>
    <cellStyle name="Normal 16 2" xfId="2" xr:uid="{00000000-0005-0000-0000-000001000000}"/>
    <cellStyle name="Normal 2 3" xfId="6" xr:uid="{00000000-0005-0000-0000-000002000000}"/>
    <cellStyle name="Normal 3" xfId="4" xr:uid="{00000000-0005-0000-0000-000003000000}"/>
    <cellStyle name="Normal 3 2" xfId="1" xr:uid="{00000000-0005-0000-0000-000004000000}"/>
    <cellStyle name="Normal 6" xfId="7" xr:uid="{00000000-0005-0000-0000-000005000000}"/>
    <cellStyle name="silfain" xfId="5" xr:uid="{00000000-0005-0000-0000-000006000000}"/>
    <cellStyle name="Обычный_Лист1" xfId="3" xr:uid="{00000000-0005-0000-0000-000007000000}"/>
  </cellStyles>
  <dxfs count="4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H470"/>
  <sheetViews>
    <sheetView tabSelected="1" zoomScale="80" zoomScaleNormal="80" workbookViewId="0">
      <selection sqref="A1:L1"/>
    </sheetView>
  </sheetViews>
  <sheetFormatPr defaultColWidth="9.08984375" defaultRowHeight="14.5" x14ac:dyDescent="0.35"/>
  <cols>
    <col min="1" max="1" width="4.36328125" style="36" customWidth="1"/>
    <col min="2" max="2" width="67.08984375" style="31" customWidth="1"/>
    <col min="3" max="3" width="7.54296875" style="39" customWidth="1"/>
    <col min="4" max="4" width="9.54296875" style="39" customWidth="1"/>
    <col min="5" max="5" width="10.453125" style="39" customWidth="1"/>
    <col min="6" max="6" width="7.6328125" style="39" customWidth="1"/>
    <col min="7" max="7" width="15" style="39" customWidth="1"/>
    <col min="8" max="8" width="7.90625" style="39" customWidth="1"/>
    <col min="9" max="9" width="15.6328125" style="39" customWidth="1"/>
    <col min="10" max="10" width="7.36328125" style="39" customWidth="1"/>
    <col min="11" max="11" width="15.90625" style="39" customWidth="1"/>
    <col min="12" max="12" width="16.453125" style="39" customWidth="1"/>
    <col min="13" max="16384" width="9.08984375" style="31"/>
  </cols>
  <sheetData>
    <row r="1" spans="1:12" x14ac:dyDescent="0.35">
      <c r="A1" s="208" t="s">
        <v>240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</row>
    <row r="2" spans="1:12" x14ac:dyDescent="0.35">
      <c r="A2" s="32"/>
      <c r="B2" s="209" t="s">
        <v>239</v>
      </c>
      <c r="C2" s="209"/>
      <c r="D2" s="209"/>
      <c r="E2" s="209"/>
      <c r="F2" s="209"/>
      <c r="G2" s="209"/>
      <c r="H2" s="209"/>
      <c r="I2" s="209"/>
      <c r="J2" s="209"/>
      <c r="K2" s="209"/>
      <c r="L2" s="209"/>
    </row>
    <row r="3" spans="1:12" x14ac:dyDescent="0.35">
      <c r="A3" s="32"/>
      <c r="B3" s="209" t="s">
        <v>68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</row>
    <row r="4" spans="1:12" x14ac:dyDescent="0.35">
      <c r="A4" s="32"/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</row>
    <row r="5" spans="1:12" ht="16" x14ac:dyDescent="0.35">
      <c r="A5" s="210"/>
      <c r="B5" s="210"/>
      <c r="C5" s="33"/>
      <c r="D5" s="33"/>
      <c r="E5" s="33"/>
      <c r="F5" s="33"/>
      <c r="G5" s="34"/>
      <c r="H5" s="34"/>
      <c r="I5" s="34"/>
      <c r="J5" s="34"/>
      <c r="K5" s="34"/>
      <c r="L5" s="34"/>
    </row>
    <row r="6" spans="1:12" x14ac:dyDescent="0.35">
      <c r="A6" s="197"/>
      <c r="B6" s="197"/>
      <c r="C6" s="197"/>
      <c r="D6" s="197"/>
      <c r="E6" s="197"/>
      <c r="F6" s="197"/>
      <c r="G6" s="198" t="s">
        <v>11</v>
      </c>
      <c r="H6" s="198"/>
      <c r="I6" s="198"/>
      <c r="J6" s="199">
        <f>L419</f>
        <v>0</v>
      </c>
      <c r="K6" s="200"/>
      <c r="L6" s="35" t="s">
        <v>6</v>
      </c>
    </row>
    <row r="7" spans="1:12" s="36" customFormat="1" ht="30" customHeight="1" x14ac:dyDescent="0.35">
      <c r="A7" s="195" t="s">
        <v>29</v>
      </c>
      <c r="B7" s="195" t="s">
        <v>0</v>
      </c>
      <c r="C7" s="195" t="s">
        <v>1</v>
      </c>
      <c r="D7" s="201" t="s">
        <v>19</v>
      </c>
      <c r="E7" s="201" t="s">
        <v>2</v>
      </c>
      <c r="F7" s="203" t="s">
        <v>14</v>
      </c>
      <c r="G7" s="204"/>
      <c r="H7" s="205" t="s">
        <v>3</v>
      </c>
      <c r="I7" s="204"/>
      <c r="J7" s="206" t="s">
        <v>18</v>
      </c>
      <c r="K7" s="207"/>
      <c r="L7" s="195" t="s">
        <v>4</v>
      </c>
    </row>
    <row r="8" spans="1:12" s="38" customFormat="1" ht="27" x14ac:dyDescent="0.35">
      <c r="A8" s="196"/>
      <c r="B8" s="196"/>
      <c r="C8" s="196"/>
      <c r="D8" s="202"/>
      <c r="E8" s="202"/>
      <c r="F8" s="37" t="s">
        <v>17</v>
      </c>
      <c r="G8" s="37" t="s">
        <v>4</v>
      </c>
      <c r="H8" s="37" t="s">
        <v>17</v>
      </c>
      <c r="I8" s="37" t="s">
        <v>4</v>
      </c>
      <c r="J8" s="37" t="s">
        <v>17</v>
      </c>
      <c r="K8" s="37" t="s">
        <v>4</v>
      </c>
      <c r="L8" s="196"/>
    </row>
    <row r="9" spans="1:12" s="39" customFormat="1" ht="15" thickBot="1" x14ac:dyDescent="0.4">
      <c r="A9" s="112">
        <v>1</v>
      </c>
      <c r="B9" s="112">
        <v>2</v>
      </c>
      <c r="C9" s="112">
        <v>3</v>
      </c>
      <c r="D9" s="112">
        <v>4</v>
      </c>
      <c r="E9" s="112">
        <v>5</v>
      </c>
      <c r="F9" s="112">
        <v>6</v>
      </c>
      <c r="G9" s="112">
        <v>7</v>
      </c>
      <c r="H9" s="112">
        <v>8</v>
      </c>
      <c r="I9" s="112">
        <v>9</v>
      </c>
      <c r="J9" s="112">
        <v>10</v>
      </c>
      <c r="K9" s="112">
        <v>11</v>
      </c>
      <c r="L9" s="112">
        <v>12</v>
      </c>
    </row>
    <row r="10" spans="1:12" s="39" customFormat="1" ht="20.149999999999999" customHeight="1" x14ac:dyDescent="0.35">
      <c r="A10" s="45"/>
      <c r="B10" s="140" t="s">
        <v>69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</row>
    <row r="11" spans="1:12" s="39" customFormat="1" ht="27" x14ac:dyDescent="0.35">
      <c r="A11" s="27">
        <v>1</v>
      </c>
      <c r="B11" s="4" t="s">
        <v>127</v>
      </c>
      <c r="C11" s="3" t="s">
        <v>125</v>
      </c>
      <c r="D11" s="3"/>
      <c r="E11" s="2">
        <f>1.4*2.3*4+0.9*2.3*5</f>
        <v>23.229999999999997</v>
      </c>
      <c r="F11" s="2"/>
      <c r="G11" s="41">
        <f>F11*E11</f>
        <v>0</v>
      </c>
      <c r="H11" s="2"/>
      <c r="I11" s="41">
        <f>H11*E11</f>
        <v>0</v>
      </c>
      <c r="J11" s="2"/>
      <c r="K11" s="41">
        <f>J11*E11</f>
        <v>0</v>
      </c>
      <c r="L11" s="41">
        <f>K11+I11+G11</f>
        <v>0</v>
      </c>
    </row>
    <row r="12" spans="1:12" s="39" customFormat="1" x14ac:dyDescent="0.35">
      <c r="A12" s="27">
        <v>2</v>
      </c>
      <c r="B12" s="4" t="s">
        <v>126</v>
      </c>
      <c r="C12" s="3" t="s">
        <v>125</v>
      </c>
      <c r="D12" s="3"/>
      <c r="E12" s="2">
        <f>2.6*2.7</f>
        <v>7.0200000000000005</v>
      </c>
      <c r="F12" s="2"/>
      <c r="G12" s="41">
        <f t="shared" ref="G12:G75" si="0">F12*E12</f>
        <v>0</v>
      </c>
      <c r="H12" s="2"/>
      <c r="I12" s="41">
        <f t="shared" ref="I12:I75" si="1">H12*E12</f>
        <v>0</v>
      </c>
      <c r="J12" s="2"/>
      <c r="K12" s="41">
        <f t="shared" ref="K12:K75" si="2">J12*E12</f>
        <v>0</v>
      </c>
      <c r="L12" s="41">
        <f t="shared" ref="L12:L75" si="3">K12+I12+G12</f>
        <v>0</v>
      </c>
    </row>
    <row r="13" spans="1:12" s="39" customFormat="1" ht="40.5" x14ac:dyDescent="0.35">
      <c r="A13" s="27">
        <v>3</v>
      </c>
      <c r="B13" s="4" t="s">
        <v>288</v>
      </c>
      <c r="C13" s="3" t="s">
        <v>125</v>
      </c>
      <c r="D13" s="3"/>
      <c r="E13" s="2">
        <f>1.4*2+3.63*2.7+5.15*2.7</f>
        <v>26.506</v>
      </c>
      <c r="F13" s="2"/>
      <c r="G13" s="41">
        <f t="shared" si="0"/>
        <v>0</v>
      </c>
      <c r="H13" s="2"/>
      <c r="I13" s="41">
        <f t="shared" si="1"/>
        <v>0</v>
      </c>
      <c r="J13" s="2"/>
      <c r="K13" s="41">
        <f t="shared" si="2"/>
        <v>0</v>
      </c>
      <c r="L13" s="41">
        <f t="shared" si="3"/>
        <v>0</v>
      </c>
    </row>
    <row r="14" spans="1:12" s="39" customFormat="1" ht="27" x14ac:dyDescent="0.35">
      <c r="A14" s="27">
        <v>4</v>
      </c>
      <c r="B14" s="4" t="s">
        <v>129</v>
      </c>
      <c r="C14" s="3" t="s">
        <v>128</v>
      </c>
      <c r="D14" s="3"/>
      <c r="E14" s="2">
        <v>1</v>
      </c>
      <c r="F14" s="2"/>
      <c r="G14" s="41">
        <f t="shared" si="0"/>
        <v>0</v>
      </c>
      <c r="H14" s="2"/>
      <c r="I14" s="41">
        <f t="shared" si="1"/>
        <v>0</v>
      </c>
      <c r="J14" s="2"/>
      <c r="K14" s="41">
        <f t="shared" si="2"/>
        <v>0</v>
      </c>
      <c r="L14" s="41">
        <f t="shared" si="3"/>
        <v>0</v>
      </c>
    </row>
    <row r="15" spans="1:12" s="39" customFormat="1" x14ac:dyDescent="0.35">
      <c r="A15" s="27">
        <v>5</v>
      </c>
      <c r="B15" s="4" t="s">
        <v>185</v>
      </c>
      <c r="C15" s="3" t="s">
        <v>13</v>
      </c>
      <c r="D15" s="3"/>
      <c r="E15" s="2">
        <v>1</v>
      </c>
      <c r="F15" s="2"/>
      <c r="G15" s="41">
        <f t="shared" si="0"/>
        <v>0</v>
      </c>
      <c r="H15" s="2"/>
      <c r="I15" s="41">
        <f t="shared" si="1"/>
        <v>0</v>
      </c>
      <c r="J15" s="2"/>
      <c r="K15" s="41">
        <f t="shared" si="2"/>
        <v>0</v>
      </c>
      <c r="L15" s="41">
        <f t="shared" si="3"/>
        <v>0</v>
      </c>
    </row>
    <row r="16" spans="1:12" s="39" customFormat="1" ht="40.5" x14ac:dyDescent="0.35">
      <c r="A16" s="27">
        <v>6</v>
      </c>
      <c r="B16" s="4" t="s">
        <v>189</v>
      </c>
      <c r="C16" s="3" t="s">
        <v>128</v>
      </c>
      <c r="D16" s="3"/>
      <c r="E16" s="2">
        <v>1</v>
      </c>
      <c r="F16" s="2"/>
      <c r="G16" s="41">
        <f t="shared" si="0"/>
        <v>0</v>
      </c>
      <c r="H16" s="2"/>
      <c r="I16" s="41">
        <f t="shared" si="1"/>
        <v>0</v>
      </c>
      <c r="J16" s="2"/>
      <c r="K16" s="41">
        <f t="shared" si="2"/>
        <v>0</v>
      </c>
      <c r="L16" s="41">
        <f t="shared" si="3"/>
        <v>0</v>
      </c>
    </row>
    <row r="17" spans="1:12" s="39" customFormat="1" ht="27" x14ac:dyDescent="0.35">
      <c r="A17" s="27">
        <v>7</v>
      </c>
      <c r="B17" s="40" t="s">
        <v>70</v>
      </c>
      <c r="C17" s="9" t="s">
        <v>12</v>
      </c>
      <c r="D17" s="9"/>
      <c r="E17" s="2">
        <v>2</v>
      </c>
      <c r="F17" s="2"/>
      <c r="G17" s="41">
        <f t="shared" si="0"/>
        <v>0</v>
      </c>
      <c r="H17" s="2"/>
      <c r="I17" s="41">
        <f t="shared" si="1"/>
        <v>0</v>
      </c>
      <c r="J17" s="2"/>
      <c r="K17" s="41">
        <f t="shared" si="2"/>
        <v>0</v>
      </c>
      <c r="L17" s="41">
        <f t="shared" si="3"/>
        <v>0</v>
      </c>
    </row>
    <row r="18" spans="1:12" s="39" customFormat="1" ht="27" x14ac:dyDescent="0.35">
      <c r="A18" s="27">
        <v>8</v>
      </c>
      <c r="B18" s="12" t="s">
        <v>130</v>
      </c>
      <c r="C18" s="3" t="s">
        <v>13</v>
      </c>
      <c r="D18" s="3"/>
      <c r="E18" s="2">
        <v>2</v>
      </c>
      <c r="F18" s="2"/>
      <c r="G18" s="41">
        <f t="shared" si="0"/>
        <v>0</v>
      </c>
      <c r="H18" s="2"/>
      <c r="I18" s="41">
        <f t="shared" si="1"/>
        <v>0</v>
      </c>
      <c r="J18" s="2"/>
      <c r="K18" s="41">
        <f t="shared" si="2"/>
        <v>0</v>
      </c>
      <c r="L18" s="41">
        <f t="shared" si="3"/>
        <v>0</v>
      </c>
    </row>
    <row r="19" spans="1:12" s="39" customFormat="1" x14ac:dyDescent="0.35">
      <c r="A19" s="27">
        <v>9</v>
      </c>
      <c r="B19" s="12" t="s">
        <v>131</v>
      </c>
      <c r="C19" s="3" t="s">
        <v>13</v>
      </c>
      <c r="D19" s="3"/>
      <c r="E19" s="2">
        <v>2</v>
      </c>
      <c r="F19" s="2"/>
      <c r="G19" s="41">
        <f t="shared" si="0"/>
        <v>0</v>
      </c>
      <c r="H19" s="2"/>
      <c r="I19" s="41">
        <f t="shared" si="1"/>
        <v>0</v>
      </c>
      <c r="J19" s="2"/>
      <c r="K19" s="41">
        <f t="shared" si="2"/>
        <v>0</v>
      </c>
      <c r="L19" s="41">
        <f t="shared" si="3"/>
        <v>0</v>
      </c>
    </row>
    <row r="20" spans="1:12" s="39" customFormat="1" x14ac:dyDescent="0.35">
      <c r="A20" s="27">
        <v>10</v>
      </c>
      <c r="B20" s="12" t="s">
        <v>73</v>
      </c>
      <c r="C20" s="3" t="s">
        <v>13</v>
      </c>
      <c r="D20" s="3"/>
      <c r="E20" s="2">
        <v>2</v>
      </c>
      <c r="F20" s="2"/>
      <c r="G20" s="41">
        <f t="shared" si="0"/>
        <v>0</v>
      </c>
      <c r="H20" s="2"/>
      <c r="I20" s="41">
        <f t="shared" si="1"/>
        <v>0</v>
      </c>
      <c r="J20" s="2"/>
      <c r="K20" s="41">
        <f t="shared" si="2"/>
        <v>0</v>
      </c>
      <c r="L20" s="41">
        <f t="shared" si="3"/>
        <v>0</v>
      </c>
    </row>
    <row r="21" spans="1:12" s="39" customFormat="1" x14ac:dyDescent="0.35">
      <c r="A21" s="27">
        <v>11</v>
      </c>
      <c r="B21" s="12" t="s">
        <v>113</v>
      </c>
      <c r="C21" s="3" t="s">
        <v>24</v>
      </c>
      <c r="D21" s="3"/>
      <c r="E21" s="2">
        <v>8</v>
      </c>
      <c r="F21" s="2"/>
      <c r="G21" s="41">
        <f t="shared" si="0"/>
        <v>0</v>
      </c>
      <c r="H21" s="2"/>
      <c r="I21" s="41">
        <f t="shared" si="1"/>
        <v>0</v>
      </c>
      <c r="J21" s="2"/>
      <c r="K21" s="41">
        <f t="shared" si="2"/>
        <v>0</v>
      </c>
      <c r="L21" s="41">
        <f t="shared" si="3"/>
        <v>0</v>
      </c>
    </row>
    <row r="22" spans="1:12" s="39" customFormat="1" x14ac:dyDescent="0.35">
      <c r="A22" s="27">
        <v>12</v>
      </c>
      <c r="B22" s="12" t="s">
        <v>114</v>
      </c>
      <c r="C22" s="3" t="s">
        <v>24</v>
      </c>
      <c r="D22" s="3"/>
      <c r="E22" s="2">
        <v>8</v>
      </c>
      <c r="F22" s="2"/>
      <c r="G22" s="41">
        <f t="shared" si="0"/>
        <v>0</v>
      </c>
      <c r="H22" s="2"/>
      <c r="I22" s="41">
        <f t="shared" si="1"/>
        <v>0</v>
      </c>
      <c r="J22" s="2"/>
      <c r="K22" s="41">
        <f t="shared" si="2"/>
        <v>0</v>
      </c>
      <c r="L22" s="41">
        <f t="shared" si="3"/>
        <v>0</v>
      </c>
    </row>
    <row r="23" spans="1:12" s="39" customFormat="1" x14ac:dyDescent="0.35">
      <c r="A23" s="27">
        <v>13</v>
      </c>
      <c r="B23" s="12" t="s">
        <v>74</v>
      </c>
      <c r="C23" s="3" t="s">
        <v>26</v>
      </c>
      <c r="D23" s="3"/>
      <c r="E23" s="2">
        <v>34</v>
      </c>
      <c r="F23" s="2"/>
      <c r="G23" s="41">
        <f t="shared" si="0"/>
        <v>0</v>
      </c>
      <c r="H23" s="2"/>
      <c r="I23" s="41">
        <f t="shared" si="1"/>
        <v>0</v>
      </c>
      <c r="J23" s="2"/>
      <c r="K23" s="41">
        <f t="shared" si="2"/>
        <v>0</v>
      </c>
      <c r="L23" s="41">
        <f t="shared" si="3"/>
        <v>0</v>
      </c>
    </row>
    <row r="24" spans="1:12" s="39" customFormat="1" ht="27" x14ac:dyDescent="0.35">
      <c r="A24" s="27">
        <v>14</v>
      </c>
      <c r="B24" s="4" t="s">
        <v>137</v>
      </c>
      <c r="C24" s="37" t="s">
        <v>26</v>
      </c>
      <c r="D24" s="37"/>
      <c r="E24" s="2">
        <f>11.1+4.2</f>
        <v>15.3</v>
      </c>
      <c r="F24" s="2"/>
      <c r="G24" s="41">
        <f t="shared" si="0"/>
        <v>0</v>
      </c>
      <c r="H24" s="2"/>
      <c r="I24" s="41">
        <f t="shared" si="1"/>
        <v>0</v>
      </c>
      <c r="J24" s="2"/>
      <c r="K24" s="41">
        <f t="shared" si="2"/>
        <v>0</v>
      </c>
      <c r="L24" s="41">
        <f t="shared" si="3"/>
        <v>0</v>
      </c>
    </row>
    <row r="25" spans="1:12" s="39" customFormat="1" x14ac:dyDescent="0.35">
      <c r="A25" s="27">
        <v>15</v>
      </c>
      <c r="B25" s="4" t="s">
        <v>188</v>
      </c>
      <c r="C25" s="37" t="s">
        <v>26</v>
      </c>
      <c r="D25" s="37"/>
      <c r="E25" s="2">
        <v>10.7</v>
      </c>
      <c r="F25" s="2"/>
      <c r="G25" s="41">
        <f t="shared" si="0"/>
        <v>0</v>
      </c>
      <c r="H25" s="2"/>
      <c r="I25" s="41">
        <f t="shared" si="1"/>
        <v>0</v>
      </c>
      <c r="J25" s="2"/>
      <c r="K25" s="41">
        <f t="shared" si="2"/>
        <v>0</v>
      </c>
      <c r="L25" s="41">
        <f t="shared" si="3"/>
        <v>0</v>
      </c>
    </row>
    <row r="26" spans="1:12" s="39" customFormat="1" x14ac:dyDescent="0.35">
      <c r="A26" s="27">
        <v>16</v>
      </c>
      <c r="B26" s="4" t="s">
        <v>187</v>
      </c>
      <c r="C26" s="37" t="s">
        <v>26</v>
      </c>
      <c r="D26" s="37"/>
      <c r="E26" s="2">
        <v>90.1</v>
      </c>
      <c r="F26" s="2"/>
      <c r="G26" s="41">
        <f t="shared" si="0"/>
        <v>0</v>
      </c>
      <c r="H26" s="2"/>
      <c r="I26" s="41">
        <f t="shared" si="1"/>
        <v>0</v>
      </c>
      <c r="J26" s="2"/>
      <c r="K26" s="41">
        <f t="shared" si="2"/>
        <v>0</v>
      </c>
      <c r="L26" s="41">
        <f t="shared" si="3"/>
        <v>0</v>
      </c>
    </row>
    <row r="27" spans="1:12" s="39" customFormat="1" x14ac:dyDescent="0.35">
      <c r="A27" s="27">
        <v>17</v>
      </c>
      <c r="B27" s="12" t="s">
        <v>132</v>
      </c>
      <c r="C27" s="3" t="s">
        <v>26</v>
      </c>
      <c r="D27" s="3"/>
      <c r="E27" s="2">
        <f>E24+E25+E26</f>
        <v>116.1</v>
      </c>
      <c r="F27" s="2"/>
      <c r="G27" s="41">
        <f t="shared" si="0"/>
        <v>0</v>
      </c>
      <c r="H27" s="2"/>
      <c r="I27" s="41">
        <f t="shared" si="1"/>
        <v>0</v>
      </c>
      <c r="J27" s="2"/>
      <c r="K27" s="41">
        <f t="shared" si="2"/>
        <v>0</v>
      </c>
      <c r="L27" s="41">
        <f t="shared" si="3"/>
        <v>0</v>
      </c>
    </row>
    <row r="28" spans="1:12" s="39" customFormat="1" x14ac:dyDescent="0.35">
      <c r="A28" s="27">
        <v>18</v>
      </c>
      <c r="B28" s="4" t="s">
        <v>133</v>
      </c>
      <c r="C28" s="3" t="s">
        <v>26</v>
      </c>
      <c r="D28" s="3"/>
      <c r="E28" s="2">
        <v>34</v>
      </c>
      <c r="F28" s="2"/>
      <c r="G28" s="41">
        <f t="shared" si="0"/>
        <v>0</v>
      </c>
      <c r="H28" s="2"/>
      <c r="I28" s="41">
        <f t="shared" si="1"/>
        <v>0</v>
      </c>
      <c r="J28" s="2"/>
      <c r="K28" s="41">
        <f t="shared" si="2"/>
        <v>0</v>
      </c>
      <c r="L28" s="41">
        <f t="shared" si="3"/>
        <v>0</v>
      </c>
    </row>
    <row r="29" spans="1:12" s="39" customFormat="1" ht="27" x14ac:dyDescent="0.35">
      <c r="A29" s="27">
        <v>19</v>
      </c>
      <c r="B29" s="4" t="s">
        <v>186</v>
      </c>
      <c r="C29" s="3" t="s">
        <v>134</v>
      </c>
      <c r="D29" s="3"/>
      <c r="E29" s="2">
        <f>2.6*4.58*0.08</f>
        <v>0.95264000000000015</v>
      </c>
      <c r="F29" s="2"/>
      <c r="G29" s="41">
        <f t="shared" si="0"/>
        <v>0</v>
      </c>
      <c r="H29" s="2"/>
      <c r="I29" s="41">
        <f t="shared" si="1"/>
        <v>0</v>
      </c>
      <c r="J29" s="2"/>
      <c r="K29" s="41">
        <f t="shared" si="2"/>
        <v>0</v>
      </c>
      <c r="L29" s="41">
        <f t="shared" si="3"/>
        <v>0</v>
      </c>
    </row>
    <row r="30" spans="1:12" s="39" customFormat="1" ht="54" x14ac:dyDescent="0.35">
      <c r="A30" s="27">
        <v>20</v>
      </c>
      <c r="B30" s="4" t="s">
        <v>220</v>
      </c>
      <c r="C30" s="3" t="s">
        <v>134</v>
      </c>
      <c r="D30" s="3"/>
      <c r="E30" s="2">
        <f>1.92*4.7*0.22</f>
        <v>1.9852799999999997</v>
      </c>
      <c r="F30" s="2"/>
      <c r="G30" s="41">
        <f t="shared" si="0"/>
        <v>0</v>
      </c>
      <c r="H30" s="2"/>
      <c r="I30" s="41">
        <f t="shared" si="1"/>
        <v>0</v>
      </c>
      <c r="J30" s="2"/>
      <c r="K30" s="41">
        <f t="shared" si="2"/>
        <v>0</v>
      </c>
      <c r="L30" s="41">
        <f t="shared" si="3"/>
        <v>0</v>
      </c>
    </row>
    <row r="31" spans="1:12" s="39" customFormat="1" ht="27" x14ac:dyDescent="0.35">
      <c r="A31" s="27">
        <v>21</v>
      </c>
      <c r="B31" s="11" t="s">
        <v>135</v>
      </c>
      <c r="C31" s="3" t="s">
        <v>16</v>
      </c>
      <c r="D31" s="3"/>
      <c r="E31" s="2">
        <v>18.47</v>
      </c>
      <c r="F31" s="2"/>
      <c r="G31" s="41">
        <f t="shared" si="0"/>
        <v>0</v>
      </c>
      <c r="H31" s="2"/>
      <c r="I31" s="41">
        <f t="shared" si="1"/>
        <v>0</v>
      </c>
      <c r="J31" s="2"/>
      <c r="K31" s="41">
        <f t="shared" si="2"/>
        <v>0</v>
      </c>
      <c r="L31" s="41">
        <f t="shared" si="3"/>
        <v>0</v>
      </c>
    </row>
    <row r="32" spans="1:12" s="39" customFormat="1" x14ac:dyDescent="0.35">
      <c r="A32" s="27">
        <v>22</v>
      </c>
      <c r="B32" s="11" t="s">
        <v>136</v>
      </c>
      <c r="C32" s="3" t="s">
        <v>5</v>
      </c>
      <c r="D32" s="3"/>
      <c r="E32" s="2">
        <f>E31*1.9</f>
        <v>35.092999999999996</v>
      </c>
      <c r="F32" s="2"/>
      <c r="G32" s="41">
        <f t="shared" si="0"/>
        <v>0</v>
      </c>
      <c r="H32" s="2"/>
      <c r="I32" s="41">
        <f t="shared" si="1"/>
        <v>0</v>
      </c>
      <c r="J32" s="2"/>
      <c r="K32" s="41">
        <f t="shared" si="2"/>
        <v>0</v>
      </c>
      <c r="L32" s="41">
        <f t="shared" si="3"/>
        <v>0</v>
      </c>
    </row>
    <row r="33" spans="1:12" s="39" customFormat="1" x14ac:dyDescent="0.35">
      <c r="A33" s="27">
        <v>23</v>
      </c>
      <c r="B33" s="11" t="s">
        <v>71</v>
      </c>
      <c r="C33" s="3" t="s">
        <v>26</v>
      </c>
      <c r="D33" s="3"/>
      <c r="E33" s="2">
        <f>9.2+10.7+100.5</f>
        <v>120.4</v>
      </c>
      <c r="F33" s="2"/>
      <c r="G33" s="41">
        <f t="shared" si="0"/>
        <v>0</v>
      </c>
      <c r="H33" s="2"/>
      <c r="I33" s="41">
        <f t="shared" si="1"/>
        <v>0</v>
      </c>
      <c r="J33" s="2"/>
      <c r="K33" s="41">
        <f t="shared" si="2"/>
        <v>0</v>
      </c>
      <c r="L33" s="41">
        <f t="shared" si="3"/>
        <v>0</v>
      </c>
    </row>
    <row r="34" spans="1:12" s="39" customFormat="1" x14ac:dyDescent="0.35">
      <c r="A34" s="27">
        <v>24</v>
      </c>
      <c r="B34" s="11" t="s">
        <v>112</v>
      </c>
      <c r="C34" s="3" t="s">
        <v>5</v>
      </c>
      <c r="D34" s="3"/>
      <c r="E34" s="2">
        <v>42</v>
      </c>
      <c r="F34" s="2"/>
      <c r="G34" s="41">
        <f t="shared" si="0"/>
        <v>0</v>
      </c>
      <c r="H34" s="2"/>
      <c r="I34" s="41">
        <f t="shared" si="1"/>
        <v>0</v>
      </c>
      <c r="J34" s="2"/>
      <c r="K34" s="41">
        <f t="shared" si="2"/>
        <v>0</v>
      </c>
      <c r="L34" s="41">
        <f t="shared" si="3"/>
        <v>0</v>
      </c>
    </row>
    <row r="35" spans="1:12" s="39" customFormat="1" ht="20.149999999999999" customHeight="1" x14ac:dyDescent="0.35">
      <c r="A35" s="27"/>
      <c r="B35" s="141" t="s">
        <v>72</v>
      </c>
      <c r="C35" s="21"/>
      <c r="D35" s="21"/>
      <c r="E35" s="2"/>
      <c r="F35" s="2"/>
      <c r="G35" s="41">
        <f t="shared" si="0"/>
        <v>0</v>
      </c>
      <c r="H35" s="2"/>
      <c r="I35" s="41">
        <f t="shared" si="1"/>
        <v>0</v>
      </c>
      <c r="J35" s="2"/>
      <c r="K35" s="41">
        <f t="shared" si="2"/>
        <v>0</v>
      </c>
      <c r="L35" s="41">
        <f t="shared" si="3"/>
        <v>0</v>
      </c>
    </row>
    <row r="36" spans="1:12" s="39" customFormat="1" x14ac:dyDescent="0.35">
      <c r="A36" s="27"/>
      <c r="B36" s="160" t="s">
        <v>238</v>
      </c>
      <c r="C36" s="21"/>
      <c r="D36" s="158"/>
      <c r="E36" s="18"/>
      <c r="F36" s="18"/>
      <c r="G36" s="41">
        <f t="shared" si="0"/>
        <v>0</v>
      </c>
      <c r="H36" s="18"/>
      <c r="I36" s="41">
        <f t="shared" si="1"/>
        <v>0</v>
      </c>
      <c r="J36" s="18"/>
      <c r="K36" s="41">
        <f t="shared" si="2"/>
        <v>0</v>
      </c>
      <c r="L36" s="41">
        <f t="shared" si="3"/>
        <v>0</v>
      </c>
    </row>
    <row r="37" spans="1:12" s="39" customFormat="1" hidden="1" x14ac:dyDescent="0.35">
      <c r="A37" s="27">
        <v>1</v>
      </c>
      <c r="B37" s="159"/>
      <c r="C37" s="21"/>
      <c r="D37" s="158"/>
      <c r="E37" s="18"/>
      <c r="F37" s="18"/>
      <c r="G37" s="41">
        <f t="shared" si="0"/>
        <v>0</v>
      </c>
      <c r="H37" s="18"/>
      <c r="I37" s="41">
        <f t="shared" si="1"/>
        <v>0</v>
      </c>
      <c r="J37" s="18"/>
      <c r="K37" s="41">
        <f t="shared" si="2"/>
        <v>0</v>
      </c>
      <c r="L37" s="41">
        <f t="shared" si="3"/>
        <v>0</v>
      </c>
    </row>
    <row r="38" spans="1:12" s="39" customFormat="1" ht="29" x14ac:dyDescent="0.35">
      <c r="A38" s="27">
        <v>1</v>
      </c>
      <c r="B38" s="161" t="s">
        <v>226</v>
      </c>
      <c r="C38" s="5" t="s">
        <v>5</v>
      </c>
      <c r="D38" s="162"/>
      <c r="E38" s="163">
        <v>0.2074</v>
      </c>
      <c r="F38" s="18"/>
      <c r="G38" s="41">
        <f t="shared" si="0"/>
        <v>0</v>
      </c>
      <c r="H38" s="18"/>
      <c r="I38" s="41">
        <f t="shared" si="1"/>
        <v>0</v>
      </c>
      <c r="J38" s="18"/>
      <c r="K38" s="41">
        <f t="shared" si="2"/>
        <v>0</v>
      </c>
      <c r="L38" s="41">
        <f t="shared" si="3"/>
        <v>0</v>
      </c>
    </row>
    <row r="39" spans="1:12" s="39" customFormat="1" x14ac:dyDescent="0.35">
      <c r="A39" s="27"/>
      <c r="B39" s="117" t="s">
        <v>31</v>
      </c>
      <c r="C39" s="118" t="s">
        <v>5</v>
      </c>
      <c r="D39" s="2">
        <v>1</v>
      </c>
      <c r="E39" s="2">
        <f>E38*D39</f>
        <v>0.2074</v>
      </c>
      <c r="F39" s="119"/>
      <c r="G39" s="41">
        <f t="shared" si="0"/>
        <v>0</v>
      </c>
      <c r="H39" s="2"/>
      <c r="I39" s="41">
        <f t="shared" si="1"/>
        <v>0</v>
      </c>
      <c r="J39" s="120"/>
      <c r="K39" s="41">
        <f t="shared" si="2"/>
        <v>0</v>
      </c>
      <c r="L39" s="41">
        <f t="shared" si="3"/>
        <v>0</v>
      </c>
    </row>
    <row r="40" spans="1:12" s="39" customFormat="1" x14ac:dyDescent="0.35">
      <c r="A40" s="27"/>
      <c r="B40" s="117" t="s">
        <v>25</v>
      </c>
      <c r="C40" s="118" t="s">
        <v>6</v>
      </c>
      <c r="D40" s="120">
        <v>0.95</v>
      </c>
      <c r="E40" s="120">
        <f>D40*E38</f>
        <v>0.19702999999999998</v>
      </c>
      <c r="F40" s="119"/>
      <c r="G40" s="41">
        <f t="shared" si="0"/>
        <v>0</v>
      </c>
      <c r="H40" s="120"/>
      <c r="I40" s="41">
        <f t="shared" si="1"/>
        <v>0</v>
      </c>
      <c r="J40" s="120"/>
      <c r="K40" s="41">
        <f t="shared" si="2"/>
        <v>0</v>
      </c>
      <c r="L40" s="41">
        <f t="shared" si="3"/>
        <v>0</v>
      </c>
    </row>
    <row r="41" spans="1:12" s="39" customFormat="1" x14ac:dyDescent="0.35">
      <c r="A41" s="27"/>
      <c r="B41" s="4" t="s">
        <v>224</v>
      </c>
      <c r="C41" s="118" t="s">
        <v>5</v>
      </c>
      <c r="D41" s="2" t="s">
        <v>20</v>
      </c>
      <c r="E41" s="16">
        <f>0.1799*1.05</f>
        <v>0.18889500000000001</v>
      </c>
      <c r="F41" s="2"/>
      <c r="G41" s="41">
        <f t="shared" si="0"/>
        <v>0</v>
      </c>
      <c r="H41" s="2"/>
      <c r="I41" s="41">
        <f t="shared" si="1"/>
        <v>0</v>
      </c>
      <c r="J41" s="2"/>
      <c r="K41" s="41">
        <f t="shared" si="2"/>
        <v>0</v>
      </c>
      <c r="L41" s="41">
        <f t="shared" si="3"/>
        <v>0</v>
      </c>
    </row>
    <row r="42" spans="1:12" s="39" customFormat="1" x14ac:dyDescent="0.35">
      <c r="A42" s="27"/>
      <c r="B42" s="4" t="s">
        <v>223</v>
      </c>
      <c r="C42" s="118" t="s">
        <v>5</v>
      </c>
      <c r="D42" s="2" t="s">
        <v>20</v>
      </c>
      <c r="E42" s="16">
        <f>0.0176*1.05</f>
        <v>1.8480000000000003E-2</v>
      </c>
      <c r="F42" s="2"/>
      <c r="G42" s="41">
        <f t="shared" si="0"/>
        <v>0</v>
      </c>
      <c r="H42" s="2"/>
      <c r="I42" s="41">
        <f t="shared" si="1"/>
        <v>0</v>
      </c>
      <c r="J42" s="2"/>
      <c r="K42" s="41">
        <f t="shared" si="2"/>
        <v>0</v>
      </c>
      <c r="L42" s="41">
        <f t="shared" si="3"/>
        <v>0</v>
      </c>
    </row>
    <row r="43" spans="1:12" s="39" customFormat="1" x14ac:dyDescent="0.35">
      <c r="A43" s="27"/>
      <c r="B43" s="4" t="s">
        <v>221</v>
      </c>
      <c r="C43" s="3" t="s">
        <v>7</v>
      </c>
      <c r="D43" s="2">
        <v>0.2</v>
      </c>
      <c r="E43" s="2">
        <f>D43*E38</f>
        <v>4.1480000000000003E-2</v>
      </c>
      <c r="F43" s="2"/>
      <c r="G43" s="41">
        <f t="shared" si="0"/>
        <v>0</v>
      </c>
      <c r="H43" s="2"/>
      <c r="I43" s="41">
        <f t="shared" si="1"/>
        <v>0</v>
      </c>
      <c r="J43" s="2"/>
      <c r="K43" s="41">
        <f t="shared" si="2"/>
        <v>0</v>
      </c>
      <c r="L43" s="41">
        <f t="shared" si="3"/>
        <v>0</v>
      </c>
    </row>
    <row r="44" spans="1:12" s="39" customFormat="1" x14ac:dyDescent="0.35">
      <c r="A44" s="27"/>
      <c r="B44" s="4" t="s">
        <v>225</v>
      </c>
      <c r="C44" s="3" t="s">
        <v>12</v>
      </c>
      <c r="D44" s="2" t="s">
        <v>20</v>
      </c>
      <c r="E44" s="2">
        <v>54</v>
      </c>
      <c r="F44" s="2"/>
      <c r="G44" s="41">
        <f t="shared" si="0"/>
        <v>0</v>
      </c>
      <c r="H44" s="2"/>
      <c r="I44" s="41">
        <f t="shared" si="1"/>
        <v>0</v>
      </c>
      <c r="J44" s="2"/>
      <c r="K44" s="41">
        <f t="shared" si="2"/>
        <v>0</v>
      </c>
      <c r="L44" s="41">
        <f t="shared" si="3"/>
        <v>0</v>
      </c>
    </row>
    <row r="45" spans="1:12" s="39" customFormat="1" x14ac:dyDescent="0.35">
      <c r="A45" s="27"/>
      <c r="B45" s="4" t="s">
        <v>157</v>
      </c>
      <c r="C45" s="3" t="s">
        <v>7</v>
      </c>
      <c r="D45" s="2">
        <v>20</v>
      </c>
      <c r="E45" s="2">
        <f>D45*E38</f>
        <v>4.1479999999999997</v>
      </c>
      <c r="F45" s="2"/>
      <c r="G45" s="41">
        <f t="shared" si="0"/>
        <v>0</v>
      </c>
      <c r="H45" s="2"/>
      <c r="I45" s="41">
        <f t="shared" si="1"/>
        <v>0</v>
      </c>
      <c r="J45" s="2"/>
      <c r="K45" s="41">
        <f t="shared" si="2"/>
        <v>0</v>
      </c>
      <c r="L45" s="41">
        <f t="shared" si="3"/>
        <v>0</v>
      </c>
    </row>
    <row r="46" spans="1:12" s="39" customFormat="1" x14ac:dyDescent="0.35">
      <c r="A46" s="27"/>
      <c r="B46" s="4" t="s">
        <v>222</v>
      </c>
      <c r="C46" s="3" t="s">
        <v>12</v>
      </c>
      <c r="D46" s="2"/>
      <c r="E46" s="2">
        <v>6</v>
      </c>
      <c r="F46" s="2"/>
      <c r="G46" s="41">
        <f t="shared" si="0"/>
        <v>0</v>
      </c>
      <c r="H46" s="2"/>
      <c r="I46" s="41">
        <f t="shared" si="1"/>
        <v>0</v>
      </c>
      <c r="J46" s="2"/>
      <c r="K46" s="41">
        <f t="shared" si="2"/>
        <v>0</v>
      </c>
      <c r="L46" s="41">
        <f t="shared" si="3"/>
        <v>0</v>
      </c>
    </row>
    <row r="47" spans="1:12" s="39" customFormat="1" x14ac:dyDescent="0.35">
      <c r="A47" s="27"/>
      <c r="B47" s="4" t="s">
        <v>15</v>
      </c>
      <c r="C47" s="3" t="s">
        <v>6</v>
      </c>
      <c r="D47" s="2">
        <v>2.78</v>
      </c>
      <c r="E47" s="2">
        <f>D47*E38</f>
        <v>0.57657199999999997</v>
      </c>
      <c r="F47" s="119"/>
      <c r="G47" s="41">
        <f t="shared" si="0"/>
        <v>0</v>
      </c>
      <c r="H47" s="2"/>
      <c r="I47" s="41">
        <f t="shared" si="1"/>
        <v>0</v>
      </c>
      <c r="J47" s="2"/>
      <c r="K47" s="41">
        <f t="shared" si="2"/>
        <v>0</v>
      </c>
      <c r="L47" s="41">
        <f t="shared" si="3"/>
        <v>0</v>
      </c>
    </row>
    <row r="48" spans="1:12" s="39" customFormat="1" ht="29" x14ac:dyDescent="0.35">
      <c r="A48" s="27">
        <v>2</v>
      </c>
      <c r="B48" s="161" t="s">
        <v>226</v>
      </c>
      <c r="C48" s="5" t="s">
        <v>5</v>
      </c>
      <c r="D48" s="162"/>
      <c r="E48" s="163">
        <v>0.2074</v>
      </c>
      <c r="F48" s="18"/>
      <c r="G48" s="41">
        <f t="shared" si="0"/>
        <v>0</v>
      </c>
      <c r="H48" s="18"/>
      <c r="I48" s="41">
        <f t="shared" si="1"/>
        <v>0</v>
      </c>
      <c r="J48" s="18"/>
      <c r="K48" s="41">
        <f t="shared" si="2"/>
        <v>0</v>
      </c>
      <c r="L48" s="41">
        <f t="shared" si="3"/>
        <v>0</v>
      </c>
    </row>
    <row r="49" spans="1:12" s="39" customFormat="1" x14ac:dyDescent="0.35">
      <c r="A49" s="27"/>
      <c r="B49" s="117" t="s">
        <v>31</v>
      </c>
      <c r="C49" s="118" t="s">
        <v>5</v>
      </c>
      <c r="D49" s="2">
        <v>1</v>
      </c>
      <c r="E49" s="2">
        <f>E48*D49</f>
        <v>0.2074</v>
      </c>
      <c r="F49" s="119"/>
      <c r="G49" s="41">
        <f t="shared" si="0"/>
        <v>0</v>
      </c>
      <c r="H49" s="2"/>
      <c r="I49" s="41">
        <f t="shared" si="1"/>
        <v>0</v>
      </c>
      <c r="J49" s="120"/>
      <c r="K49" s="41">
        <f t="shared" si="2"/>
        <v>0</v>
      </c>
      <c r="L49" s="41">
        <f t="shared" si="3"/>
        <v>0</v>
      </c>
    </row>
    <row r="50" spans="1:12" s="39" customFormat="1" x14ac:dyDescent="0.35">
      <c r="A50" s="27"/>
      <c r="B50" s="117" t="s">
        <v>25</v>
      </c>
      <c r="C50" s="118" t="s">
        <v>6</v>
      </c>
      <c r="D50" s="120">
        <v>0.95</v>
      </c>
      <c r="E50" s="120">
        <f>D50*E48</f>
        <v>0.19702999999999998</v>
      </c>
      <c r="F50" s="119"/>
      <c r="G50" s="41">
        <f t="shared" si="0"/>
        <v>0</v>
      </c>
      <c r="H50" s="120"/>
      <c r="I50" s="41">
        <f t="shared" si="1"/>
        <v>0</v>
      </c>
      <c r="J50" s="120"/>
      <c r="K50" s="41">
        <f t="shared" si="2"/>
        <v>0</v>
      </c>
      <c r="L50" s="41">
        <f t="shared" si="3"/>
        <v>0</v>
      </c>
    </row>
    <row r="51" spans="1:12" s="39" customFormat="1" x14ac:dyDescent="0.35">
      <c r="A51" s="27"/>
      <c r="B51" s="4" t="s">
        <v>224</v>
      </c>
      <c r="C51" s="118" t="s">
        <v>5</v>
      </c>
      <c r="D51" s="2" t="s">
        <v>20</v>
      </c>
      <c r="E51" s="16">
        <f>0.1799*1.05</f>
        <v>0.18889500000000001</v>
      </c>
      <c r="F51" s="2"/>
      <c r="G51" s="41">
        <f t="shared" si="0"/>
        <v>0</v>
      </c>
      <c r="H51" s="2"/>
      <c r="I51" s="41">
        <f t="shared" si="1"/>
        <v>0</v>
      </c>
      <c r="J51" s="2"/>
      <c r="K51" s="41">
        <f t="shared" si="2"/>
        <v>0</v>
      </c>
      <c r="L51" s="41">
        <f t="shared" si="3"/>
        <v>0</v>
      </c>
    </row>
    <row r="52" spans="1:12" s="39" customFormat="1" x14ac:dyDescent="0.35">
      <c r="A52" s="27"/>
      <c r="B52" s="4" t="s">
        <v>223</v>
      </c>
      <c r="C52" s="118" t="s">
        <v>5</v>
      </c>
      <c r="D52" s="2" t="s">
        <v>20</v>
      </c>
      <c r="E52" s="16">
        <f>0.0176*1.05</f>
        <v>1.8480000000000003E-2</v>
      </c>
      <c r="F52" s="2"/>
      <c r="G52" s="41">
        <f t="shared" si="0"/>
        <v>0</v>
      </c>
      <c r="H52" s="2"/>
      <c r="I52" s="41">
        <f t="shared" si="1"/>
        <v>0</v>
      </c>
      <c r="J52" s="2"/>
      <c r="K52" s="41">
        <f t="shared" si="2"/>
        <v>0</v>
      </c>
      <c r="L52" s="41">
        <f t="shared" si="3"/>
        <v>0</v>
      </c>
    </row>
    <row r="53" spans="1:12" s="39" customFormat="1" x14ac:dyDescent="0.35">
      <c r="A53" s="27"/>
      <c r="B53" s="4" t="s">
        <v>221</v>
      </c>
      <c r="C53" s="3" t="s">
        <v>7</v>
      </c>
      <c r="D53" s="2">
        <v>0.2</v>
      </c>
      <c r="E53" s="2">
        <f>D53*E48</f>
        <v>4.1480000000000003E-2</v>
      </c>
      <c r="F53" s="2"/>
      <c r="G53" s="41">
        <f t="shared" si="0"/>
        <v>0</v>
      </c>
      <c r="H53" s="2"/>
      <c r="I53" s="41">
        <f t="shared" si="1"/>
        <v>0</v>
      </c>
      <c r="J53" s="2"/>
      <c r="K53" s="41">
        <f t="shared" si="2"/>
        <v>0</v>
      </c>
      <c r="L53" s="41">
        <f t="shared" si="3"/>
        <v>0</v>
      </c>
    </row>
    <row r="54" spans="1:12" s="39" customFormat="1" x14ac:dyDescent="0.35">
      <c r="A54" s="27"/>
      <c r="B54" s="4" t="s">
        <v>225</v>
      </c>
      <c r="C54" s="3" t="s">
        <v>12</v>
      </c>
      <c r="D54" s="2" t="s">
        <v>20</v>
      </c>
      <c r="E54" s="2">
        <v>54</v>
      </c>
      <c r="F54" s="2"/>
      <c r="G54" s="41">
        <f t="shared" si="0"/>
        <v>0</v>
      </c>
      <c r="H54" s="2"/>
      <c r="I54" s="41">
        <f t="shared" si="1"/>
        <v>0</v>
      </c>
      <c r="J54" s="2"/>
      <c r="K54" s="41">
        <f t="shared" si="2"/>
        <v>0</v>
      </c>
      <c r="L54" s="41">
        <f t="shared" si="3"/>
        <v>0</v>
      </c>
    </row>
    <row r="55" spans="1:12" s="39" customFormat="1" x14ac:dyDescent="0.35">
      <c r="A55" s="27"/>
      <c r="B55" s="4" t="s">
        <v>157</v>
      </c>
      <c r="C55" s="3" t="s">
        <v>7</v>
      </c>
      <c r="D55" s="2">
        <v>20</v>
      </c>
      <c r="E55" s="2">
        <f>D55*E48</f>
        <v>4.1479999999999997</v>
      </c>
      <c r="F55" s="2"/>
      <c r="G55" s="41">
        <f t="shared" si="0"/>
        <v>0</v>
      </c>
      <c r="H55" s="2"/>
      <c r="I55" s="41">
        <f t="shared" si="1"/>
        <v>0</v>
      </c>
      <c r="J55" s="2"/>
      <c r="K55" s="41">
        <f t="shared" si="2"/>
        <v>0</v>
      </c>
      <c r="L55" s="41">
        <f t="shared" si="3"/>
        <v>0</v>
      </c>
    </row>
    <row r="56" spans="1:12" s="39" customFormat="1" x14ac:dyDescent="0.35">
      <c r="A56" s="27"/>
      <c r="B56" s="4" t="s">
        <v>222</v>
      </c>
      <c r="C56" s="3" t="s">
        <v>12</v>
      </c>
      <c r="D56" s="2"/>
      <c r="E56" s="2">
        <v>6</v>
      </c>
      <c r="F56" s="2"/>
      <c r="G56" s="41">
        <f t="shared" si="0"/>
        <v>0</v>
      </c>
      <c r="H56" s="2"/>
      <c r="I56" s="41">
        <f t="shared" si="1"/>
        <v>0</v>
      </c>
      <c r="J56" s="2"/>
      <c r="K56" s="41">
        <f t="shared" si="2"/>
        <v>0</v>
      </c>
      <c r="L56" s="41">
        <f t="shared" si="3"/>
        <v>0</v>
      </c>
    </row>
    <row r="57" spans="1:12" s="39" customFormat="1" x14ac:dyDescent="0.35">
      <c r="A57" s="27"/>
      <c r="B57" s="4" t="s">
        <v>15</v>
      </c>
      <c r="C57" s="3" t="s">
        <v>6</v>
      </c>
      <c r="D57" s="2">
        <v>2.78</v>
      </c>
      <c r="E57" s="2">
        <f>D57*E48</f>
        <v>0.57657199999999997</v>
      </c>
      <c r="F57" s="119"/>
      <c r="G57" s="41">
        <f t="shared" si="0"/>
        <v>0</v>
      </c>
      <c r="H57" s="2"/>
      <c r="I57" s="41">
        <f t="shared" si="1"/>
        <v>0</v>
      </c>
      <c r="J57" s="2"/>
      <c r="K57" s="41">
        <f t="shared" si="2"/>
        <v>0</v>
      </c>
      <c r="L57" s="41">
        <f t="shared" si="3"/>
        <v>0</v>
      </c>
    </row>
    <row r="58" spans="1:12" s="39" customFormat="1" ht="29" x14ac:dyDescent="0.35">
      <c r="A58" s="27">
        <v>3</v>
      </c>
      <c r="B58" s="161" t="s">
        <v>227</v>
      </c>
      <c r="C58" s="5" t="s">
        <v>5</v>
      </c>
      <c r="D58" s="162"/>
      <c r="E58" s="163">
        <v>0.2218</v>
      </c>
      <c r="F58" s="18"/>
      <c r="G58" s="41">
        <f t="shared" si="0"/>
        <v>0</v>
      </c>
      <c r="H58" s="18"/>
      <c r="I58" s="41">
        <f t="shared" si="1"/>
        <v>0</v>
      </c>
      <c r="J58" s="18"/>
      <c r="K58" s="41">
        <f t="shared" si="2"/>
        <v>0</v>
      </c>
      <c r="L58" s="41">
        <f t="shared" si="3"/>
        <v>0</v>
      </c>
    </row>
    <row r="59" spans="1:12" s="39" customFormat="1" x14ac:dyDescent="0.35">
      <c r="A59" s="27"/>
      <c r="B59" s="117" t="s">
        <v>31</v>
      </c>
      <c r="C59" s="118" t="s">
        <v>5</v>
      </c>
      <c r="D59" s="2">
        <v>1</v>
      </c>
      <c r="E59" s="2">
        <f>E58*D59</f>
        <v>0.2218</v>
      </c>
      <c r="F59" s="119"/>
      <c r="G59" s="41">
        <f t="shared" si="0"/>
        <v>0</v>
      </c>
      <c r="H59" s="2"/>
      <c r="I59" s="41">
        <f t="shared" si="1"/>
        <v>0</v>
      </c>
      <c r="J59" s="120"/>
      <c r="K59" s="41">
        <f t="shared" si="2"/>
        <v>0</v>
      </c>
      <c r="L59" s="41">
        <f t="shared" si="3"/>
        <v>0</v>
      </c>
    </row>
    <row r="60" spans="1:12" s="39" customFormat="1" x14ac:dyDescent="0.35">
      <c r="A60" s="27"/>
      <c r="B60" s="117" t="s">
        <v>25</v>
      </c>
      <c r="C60" s="118" t="s">
        <v>6</v>
      </c>
      <c r="D60" s="120">
        <v>0.95</v>
      </c>
      <c r="E60" s="120">
        <f>D60*E58</f>
        <v>0.21070999999999998</v>
      </c>
      <c r="F60" s="119"/>
      <c r="G60" s="41">
        <f t="shared" si="0"/>
        <v>0</v>
      </c>
      <c r="H60" s="120"/>
      <c r="I60" s="41">
        <f t="shared" si="1"/>
        <v>0</v>
      </c>
      <c r="J60" s="120"/>
      <c r="K60" s="41">
        <f t="shared" si="2"/>
        <v>0</v>
      </c>
      <c r="L60" s="41">
        <f t="shared" si="3"/>
        <v>0</v>
      </c>
    </row>
    <row r="61" spans="1:12" s="39" customFormat="1" x14ac:dyDescent="0.35">
      <c r="A61" s="27"/>
      <c r="B61" s="4" t="s">
        <v>228</v>
      </c>
      <c r="C61" s="118" t="s">
        <v>5</v>
      </c>
      <c r="D61" s="2" t="s">
        <v>20</v>
      </c>
      <c r="E61" s="16">
        <f>0.1904*1.05</f>
        <v>0.19992000000000001</v>
      </c>
      <c r="F61" s="2"/>
      <c r="G61" s="41">
        <f t="shared" si="0"/>
        <v>0</v>
      </c>
      <c r="H61" s="2"/>
      <c r="I61" s="41">
        <f t="shared" si="1"/>
        <v>0</v>
      </c>
      <c r="J61" s="2"/>
      <c r="K61" s="41">
        <f t="shared" si="2"/>
        <v>0</v>
      </c>
      <c r="L61" s="41">
        <f t="shared" si="3"/>
        <v>0</v>
      </c>
    </row>
    <row r="62" spans="1:12" s="39" customFormat="1" x14ac:dyDescent="0.35">
      <c r="A62" s="27"/>
      <c r="B62" s="4" t="s">
        <v>229</v>
      </c>
      <c r="C62" s="118" t="s">
        <v>5</v>
      </c>
      <c r="D62" s="2" t="s">
        <v>20</v>
      </c>
      <c r="E62" s="16">
        <f>0.0208*1.05</f>
        <v>2.1839999999999998E-2</v>
      </c>
      <c r="F62" s="2"/>
      <c r="G62" s="41">
        <f t="shared" si="0"/>
        <v>0</v>
      </c>
      <c r="H62" s="2"/>
      <c r="I62" s="41">
        <f t="shared" si="1"/>
        <v>0</v>
      </c>
      <c r="J62" s="2"/>
      <c r="K62" s="41">
        <f t="shared" si="2"/>
        <v>0</v>
      </c>
      <c r="L62" s="41">
        <f t="shared" si="3"/>
        <v>0</v>
      </c>
    </row>
    <row r="63" spans="1:12" s="39" customFormat="1" x14ac:dyDescent="0.35">
      <c r="A63" s="27"/>
      <c r="B63" s="4" t="s">
        <v>221</v>
      </c>
      <c r="C63" s="3" t="s">
        <v>7</v>
      </c>
      <c r="D63" s="2">
        <v>0.2</v>
      </c>
      <c r="E63" s="2">
        <f>D63*E58</f>
        <v>4.4360000000000004E-2</v>
      </c>
      <c r="F63" s="2"/>
      <c r="G63" s="41">
        <f t="shared" si="0"/>
        <v>0</v>
      </c>
      <c r="H63" s="2"/>
      <c r="I63" s="41">
        <f t="shared" si="1"/>
        <v>0</v>
      </c>
      <c r="J63" s="2"/>
      <c r="K63" s="41">
        <f t="shared" si="2"/>
        <v>0</v>
      </c>
      <c r="L63" s="41">
        <f t="shared" si="3"/>
        <v>0</v>
      </c>
    </row>
    <row r="64" spans="1:12" s="39" customFormat="1" x14ac:dyDescent="0.35">
      <c r="A64" s="27"/>
      <c r="B64" s="4" t="s">
        <v>225</v>
      </c>
      <c r="C64" s="3" t="s">
        <v>12</v>
      </c>
      <c r="D64" s="2" t="s">
        <v>20</v>
      </c>
      <c r="E64" s="2">
        <v>54</v>
      </c>
      <c r="F64" s="2"/>
      <c r="G64" s="41">
        <f t="shared" si="0"/>
        <v>0</v>
      </c>
      <c r="H64" s="2"/>
      <c r="I64" s="41">
        <f t="shared" si="1"/>
        <v>0</v>
      </c>
      <c r="J64" s="2"/>
      <c r="K64" s="41">
        <f t="shared" si="2"/>
        <v>0</v>
      </c>
      <c r="L64" s="41">
        <f t="shared" si="3"/>
        <v>0</v>
      </c>
    </row>
    <row r="65" spans="1:12" s="39" customFormat="1" x14ac:dyDescent="0.35">
      <c r="A65" s="27"/>
      <c r="B65" s="4" t="s">
        <v>157</v>
      </c>
      <c r="C65" s="3" t="s">
        <v>7</v>
      </c>
      <c r="D65" s="2">
        <v>20</v>
      </c>
      <c r="E65" s="2">
        <f>D65*E58</f>
        <v>4.4359999999999999</v>
      </c>
      <c r="F65" s="2"/>
      <c r="G65" s="41">
        <f t="shared" si="0"/>
        <v>0</v>
      </c>
      <c r="H65" s="2"/>
      <c r="I65" s="41">
        <f t="shared" si="1"/>
        <v>0</v>
      </c>
      <c r="J65" s="2"/>
      <c r="K65" s="41">
        <f t="shared" si="2"/>
        <v>0</v>
      </c>
      <c r="L65" s="41">
        <f t="shared" si="3"/>
        <v>0</v>
      </c>
    </row>
    <row r="66" spans="1:12" s="39" customFormat="1" x14ac:dyDescent="0.35">
      <c r="A66" s="27"/>
      <c r="B66" s="4" t="s">
        <v>222</v>
      </c>
      <c r="C66" s="3" t="s">
        <v>12</v>
      </c>
      <c r="D66" s="2"/>
      <c r="E66" s="2">
        <v>6</v>
      </c>
      <c r="F66" s="2"/>
      <c r="G66" s="41">
        <f t="shared" si="0"/>
        <v>0</v>
      </c>
      <c r="H66" s="2"/>
      <c r="I66" s="41">
        <f t="shared" si="1"/>
        <v>0</v>
      </c>
      <c r="J66" s="2"/>
      <c r="K66" s="41">
        <f t="shared" si="2"/>
        <v>0</v>
      </c>
      <c r="L66" s="41">
        <f t="shared" si="3"/>
        <v>0</v>
      </c>
    </row>
    <row r="67" spans="1:12" s="39" customFormat="1" x14ac:dyDescent="0.35">
      <c r="A67" s="27"/>
      <c r="B67" s="4" t="s">
        <v>15</v>
      </c>
      <c r="C67" s="3" t="s">
        <v>6</v>
      </c>
      <c r="D67" s="2">
        <v>2.78</v>
      </c>
      <c r="E67" s="2">
        <f>D67*E58</f>
        <v>0.61660399999999993</v>
      </c>
      <c r="F67" s="119"/>
      <c r="G67" s="41">
        <f t="shared" si="0"/>
        <v>0</v>
      </c>
      <c r="H67" s="2"/>
      <c r="I67" s="41">
        <f t="shared" si="1"/>
        <v>0</v>
      </c>
      <c r="J67" s="2"/>
      <c r="K67" s="41">
        <f t="shared" si="2"/>
        <v>0</v>
      </c>
      <c r="L67" s="41">
        <f t="shared" si="3"/>
        <v>0</v>
      </c>
    </row>
    <row r="68" spans="1:12" s="39" customFormat="1" ht="29" x14ac:dyDescent="0.35">
      <c r="A68" s="27">
        <v>4</v>
      </c>
      <c r="B68" s="161" t="s">
        <v>230</v>
      </c>
      <c r="C68" s="5" t="s">
        <v>5</v>
      </c>
      <c r="D68" s="162"/>
      <c r="E68" s="163">
        <v>0.4904</v>
      </c>
      <c r="F68" s="18"/>
      <c r="G68" s="41">
        <f t="shared" si="0"/>
        <v>0</v>
      </c>
      <c r="H68" s="18"/>
      <c r="I68" s="41">
        <f t="shared" si="1"/>
        <v>0</v>
      </c>
      <c r="J68" s="18"/>
      <c r="K68" s="41">
        <f t="shared" si="2"/>
        <v>0</v>
      </c>
      <c r="L68" s="41">
        <f t="shared" si="3"/>
        <v>0</v>
      </c>
    </row>
    <row r="69" spans="1:12" s="39" customFormat="1" x14ac:dyDescent="0.35">
      <c r="A69" s="27"/>
      <c r="B69" s="117" t="s">
        <v>31</v>
      </c>
      <c r="C69" s="118" t="s">
        <v>5</v>
      </c>
      <c r="D69" s="2">
        <v>1</v>
      </c>
      <c r="E69" s="2">
        <f>E68*D69</f>
        <v>0.4904</v>
      </c>
      <c r="F69" s="119"/>
      <c r="G69" s="41">
        <f t="shared" si="0"/>
        <v>0</v>
      </c>
      <c r="H69" s="2"/>
      <c r="I69" s="41">
        <f t="shared" si="1"/>
        <v>0</v>
      </c>
      <c r="J69" s="120"/>
      <c r="K69" s="41">
        <f t="shared" si="2"/>
        <v>0</v>
      </c>
      <c r="L69" s="41">
        <f t="shared" si="3"/>
        <v>0</v>
      </c>
    </row>
    <row r="70" spans="1:12" s="39" customFormat="1" x14ac:dyDescent="0.35">
      <c r="A70" s="27"/>
      <c r="B70" s="117" t="s">
        <v>25</v>
      </c>
      <c r="C70" s="118" t="s">
        <v>6</v>
      </c>
      <c r="D70" s="120">
        <v>0.95</v>
      </c>
      <c r="E70" s="120">
        <f>D70*E68</f>
        <v>0.46587999999999996</v>
      </c>
      <c r="F70" s="119"/>
      <c r="G70" s="41">
        <f t="shared" si="0"/>
        <v>0</v>
      </c>
      <c r="H70" s="120"/>
      <c r="I70" s="41">
        <f t="shared" si="1"/>
        <v>0</v>
      </c>
      <c r="J70" s="120"/>
      <c r="K70" s="41">
        <f t="shared" si="2"/>
        <v>0</v>
      </c>
      <c r="L70" s="41">
        <f t="shared" si="3"/>
        <v>0</v>
      </c>
    </row>
    <row r="71" spans="1:12" s="39" customFormat="1" x14ac:dyDescent="0.35">
      <c r="A71" s="27"/>
      <c r="B71" s="4" t="s">
        <v>231</v>
      </c>
      <c r="C71" s="118" t="s">
        <v>5</v>
      </c>
      <c r="D71" s="2" t="s">
        <v>20</v>
      </c>
      <c r="E71" s="16">
        <f>0.1269*1.05</f>
        <v>0.13324500000000003</v>
      </c>
      <c r="F71" s="2"/>
      <c r="G71" s="41">
        <f t="shared" si="0"/>
        <v>0</v>
      </c>
      <c r="H71" s="2"/>
      <c r="I71" s="41">
        <f t="shared" si="1"/>
        <v>0</v>
      </c>
      <c r="J71" s="2"/>
      <c r="K71" s="41">
        <f t="shared" si="2"/>
        <v>0</v>
      </c>
      <c r="L71" s="41">
        <f t="shared" si="3"/>
        <v>0</v>
      </c>
    </row>
    <row r="72" spans="1:12" s="39" customFormat="1" x14ac:dyDescent="0.35">
      <c r="A72" s="27"/>
      <c r="B72" s="4" t="s">
        <v>232</v>
      </c>
      <c r="C72" s="118" t="s">
        <v>5</v>
      </c>
      <c r="D72" s="2" t="s">
        <v>20</v>
      </c>
      <c r="E72" s="16">
        <f>0.0272*1.05</f>
        <v>2.8559999999999999E-2</v>
      </c>
      <c r="F72" s="2"/>
      <c r="G72" s="41">
        <f t="shared" si="0"/>
        <v>0</v>
      </c>
      <c r="H72" s="2"/>
      <c r="I72" s="41">
        <f t="shared" si="1"/>
        <v>0</v>
      </c>
      <c r="J72" s="2"/>
      <c r="K72" s="41">
        <f t="shared" si="2"/>
        <v>0</v>
      </c>
      <c r="L72" s="41">
        <f t="shared" si="3"/>
        <v>0</v>
      </c>
    </row>
    <row r="73" spans="1:12" s="39" customFormat="1" x14ac:dyDescent="0.35">
      <c r="A73" s="27"/>
      <c r="B73" s="4" t="s">
        <v>233</v>
      </c>
      <c r="C73" s="118" t="s">
        <v>5</v>
      </c>
      <c r="D73" s="2" t="s">
        <v>20</v>
      </c>
      <c r="E73" s="16">
        <f>0.3129*1.05</f>
        <v>0.32854500000000003</v>
      </c>
      <c r="F73" s="2"/>
      <c r="G73" s="41">
        <f t="shared" si="0"/>
        <v>0</v>
      </c>
      <c r="H73" s="2"/>
      <c r="I73" s="41">
        <f t="shared" si="1"/>
        <v>0</v>
      </c>
      <c r="J73" s="2"/>
      <c r="K73" s="41">
        <f t="shared" si="2"/>
        <v>0</v>
      </c>
      <c r="L73" s="41">
        <f t="shared" si="3"/>
        <v>0</v>
      </c>
    </row>
    <row r="74" spans="1:12" s="39" customFormat="1" x14ac:dyDescent="0.35">
      <c r="A74" s="27"/>
      <c r="B74" s="4" t="s">
        <v>221</v>
      </c>
      <c r="C74" s="3" t="s">
        <v>7</v>
      </c>
      <c r="D74" s="2">
        <v>0.2</v>
      </c>
      <c r="E74" s="2">
        <f>D74*E68</f>
        <v>9.8080000000000001E-2</v>
      </c>
      <c r="F74" s="2"/>
      <c r="G74" s="41">
        <f t="shared" si="0"/>
        <v>0</v>
      </c>
      <c r="H74" s="2"/>
      <c r="I74" s="41">
        <f t="shared" si="1"/>
        <v>0</v>
      </c>
      <c r="J74" s="2"/>
      <c r="K74" s="41">
        <f t="shared" si="2"/>
        <v>0</v>
      </c>
      <c r="L74" s="41">
        <f t="shared" si="3"/>
        <v>0</v>
      </c>
    </row>
    <row r="75" spans="1:12" s="39" customFormat="1" x14ac:dyDescent="0.35">
      <c r="A75" s="27"/>
      <c r="B75" s="4" t="s">
        <v>225</v>
      </c>
      <c r="C75" s="3" t="s">
        <v>12</v>
      </c>
      <c r="D75" s="2" t="s">
        <v>20</v>
      </c>
      <c r="E75" s="2">
        <v>62</v>
      </c>
      <c r="F75" s="2"/>
      <c r="G75" s="41">
        <f t="shared" si="0"/>
        <v>0</v>
      </c>
      <c r="H75" s="2"/>
      <c r="I75" s="41">
        <f t="shared" si="1"/>
        <v>0</v>
      </c>
      <c r="J75" s="2"/>
      <c r="K75" s="41">
        <f t="shared" si="2"/>
        <v>0</v>
      </c>
      <c r="L75" s="41">
        <f t="shared" si="3"/>
        <v>0</v>
      </c>
    </row>
    <row r="76" spans="1:12" s="39" customFormat="1" x14ac:dyDescent="0.35">
      <c r="A76" s="27"/>
      <c r="B76" s="4" t="s">
        <v>157</v>
      </c>
      <c r="C76" s="3" t="s">
        <v>7</v>
      </c>
      <c r="D76" s="2">
        <v>20</v>
      </c>
      <c r="E76" s="2">
        <f>D76*E68</f>
        <v>9.8079999999999998</v>
      </c>
      <c r="F76" s="2"/>
      <c r="G76" s="41">
        <f t="shared" ref="G76:G139" si="4">F76*E76</f>
        <v>0</v>
      </c>
      <c r="H76" s="2"/>
      <c r="I76" s="41">
        <f t="shared" ref="I76:I139" si="5">H76*E76</f>
        <v>0</v>
      </c>
      <c r="J76" s="2"/>
      <c r="K76" s="41">
        <f t="shared" ref="K76:K139" si="6">J76*E76</f>
        <v>0</v>
      </c>
      <c r="L76" s="41">
        <f t="shared" ref="L76:L139" si="7">K76+I76+G76</f>
        <v>0</v>
      </c>
    </row>
    <row r="77" spans="1:12" s="39" customFormat="1" x14ac:dyDescent="0.35">
      <c r="A77" s="27"/>
      <c r="B77" s="4" t="s">
        <v>222</v>
      </c>
      <c r="C77" s="3" t="s">
        <v>12</v>
      </c>
      <c r="D77" s="2"/>
      <c r="E77" s="2">
        <v>6</v>
      </c>
      <c r="F77" s="2"/>
      <c r="G77" s="41">
        <f t="shared" si="4"/>
        <v>0</v>
      </c>
      <c r="H77" s="2"/>
      <c r="I77" s="41">
        <f t="shared" si="5"/>
        <v>0</v>
      </c>
      <c r="J77" s="2"/>
      <c r="K77" s="41">
        <f t="shared" si="6"/>
        <v>0</v>
      </c>
      <c r="L77" s="41">
        <f t="shared" si="7"/>
        <v>0</v>
      </c>
    </row>
    <row r="78" spans="1:12" s="39" customFormat="1" x14ac:dyDescent="0.35">
      <c r="A78" s="27"/>
      <c r="B78" s="4" t="s">
        <v>15</v>
      </c>
      <c r="C78" s="3" t="s">
        <v>6</v>
      </c>
      <c r="D78" s="2">
        <v>2.78</v>
      </c>
      <c r="E78" s="2">
        <f>D78*E68</f>
        <v>1.3633119999999999</v>
      </c>
      <c r="F78" s="119"/>
      <c r="G78" s="41">
        <f t="shared" si="4"/>
        <v>0</v>
      </c>
      <c r="H78" s="2"/>
      <c r="I78" s="41">
        <f t="shared" si="5"/>
        <v>0</v>
      </c>
      <c r="J78" s="2"/>
      <c r="K78" s="41">
        <f t="shared" si="6"/>
        <v>0</v>
      </c>
      <c r="L78" s="41">
        <f t="shared" si="7"/>
        <v>0</v>
      </c>
    </row>
    <row r="79" spans="1:12" s="39" customFormat="1" ht="29" x14ac:dyDescent="0.35">
      <c r="A79" s="27">
        <v>5</v>
      </c>
      <c r="B79" s="161" t="s">
        <v>234</v>
      </c>
      <c r="C79" s="5" t="s">
        <v>5</v>
      </c>
      <c r="D79" s="162"/>
      <c r="E79" s="163">
        <v>0.50770000000000004</v>
      </c>
      <c r="F79" s="18"/>
      <c r="G79" s="41">
        <f t="shared" si="4"/>
        <v>0</v>
      </c>
      <c r="H79" s="18"/>
      <c r="I79" s="41">
        <f t="shared" si="5"/>
        <v>0</v>
      </c>
      <c r="J79" s="18"/>
      <c r="K79" s="41">
        <f t="shared" si="6"/>
        <v>0</v>
      </c>
      <c r="L79" s="41">
        <f t="shared" si="7"/>
        <v>0</v>
      </c>
    </row>
    <row r="80" spans="1:12" s="39" customFormat="1" x14ac:dyDescent="0.35">
      <c r="A80" s="27"/>
      <c r="B80" s="117" t="s">
        <v>31</v>
      </c>
      <c r="C80" s="118" t="s">
        <v>5</v>
      </c>
      <c r="D80" s="2">
        <v>1</v>
      </c>
      <c r="E80" s="2">
        <f>E79*D80</f>
        <v>0.50770000000000004</v>
      </c>
      <c r="F80" s="119"/>
      <c r="G80" s="41">
        <f t="shared" si="4"/>
        <v>0</v>
      </c>
      <c r="H80" s="2"/>
      <c r="I80" s="41">
        <f t="shared" si="5"/>
        <v>0</v>
      </c>
      <c r="J80" s="120"/>
      <c r="K80" s="41">
        <f t="shared" si="6"/>
        <v>0</v>
      </c>
      <c r="L80" s="41">
        <f t="shared" si="7"/>
        <v>0</v>
      </c>
    </row>
    <row r="81" spans="1:12" s="39" customFormat="1" x14ac:dyDescent="0.35">
      <c r="A81" s="27"/>
      <c r="B81" s="117" t="s">
        <v>25</v>
      </c>
      <c r="C81" s="118" t="s">
        <v>6</v>
      </c>
      <c r="D81" s="120">
        <v>0.95</v>
      </c>
      <c r="E81" s="120">
        <f>D81*E79</f>
        <v>0.48231499999999999</v>
      </c>
      <c r="F81" s="119"/>
      <c r="G81" s="41">
        <f t="shared" si="4"/>
        <v>0</v>
      </c>
      <c r="H81" s="120"/>
      <c r="I81" s="41">
        <f t="shared" si="5"/>
        <v>0</v>
      </c>
      <c r="J81" s="120"/>
      <c r="K81" s="41">
        <f t="shared" si="6"/>
        <v>0</v>
      </c>
      <c r="L81" s="41">
        <f t="shared" si="7"/>
        <v>0</v>
      </c>
    </row>
    <row r="82" spans="1:12" s="39" customFormat="1" x14ac:dyDescent="0.35">
      <c r="A82" s="27"/>
      <c r="B82" s="4" t="s">
        <v>231</v>
      </c>
      <c r="C82" s="118" t="s">
        <v>5</v>
      </c>
      <c r="D82" s="2" t="s">
        <v>20</v>
      </c>
      <c r="E82" s="16">
        <f>0.1269*1.05</f>
        <v>0.13324500000000003</v>
      </c>
      <c r="F82" s="2"/>
      <c r="G82" s="41">
        <f t="shared" si="4"/>
        <v>0</v>
      </c>
      <c r="H82" s="2"/>
      <c r="I82" s="41">
        <f t="shared" si="5"/>
        <v>0</v>
      </c>
      <c r="J82" s="2"/>
      <c r="K82" s="41">
        <f t="shared" si="6"/>
        <v>0</v>
      </c>
      <c r="L82" s="41">
        <f t="shared" si="7"/>
        <v>0</v>
      </c>
    </row>
    <row r="83" spans="1:12" s="39" customFormat="1" x14ac:dyDescent="0.35">
      <c r="A83" s="27"/>
      <c r="B83" s="4" t="s">
        <v>232</v>
      </c>
      <c r="C83" s="118" t="s">
        <v>5</v>
      </c>
      <c r="D83" s="2" t="s">
        <v>20</v>
      </c>
      <c r="E83" s="16">
        <f>0.0272*1.05</f>
        <v>2.8559999999999999E-2</v>
      </c>
      <c r="F83" s="2"/>
      <c r="G83" s="41">
        <f t="shared" si="4"/>
        <v>0</v>
      </c>
      <c r="H83" s="2"/>
      <c r="I83" s="41">
        <f t="shared" si="5"/>
        <v>0</v>
      </c>
      <c r="J83" s="2"/>
      <c r="K83" s="41">
        <f t="shared" si="6"/>
        <v>0</v>
      </c>
      <c r="L83" s="41">
        <f t="shared" si="7"/>
        <v>0</v>
      </c>
    </row>
    <row r="84" spans="1:12" s="39" customFormat="1" x14ac:dyDescent="0.35">
      <c r="A84" s="27"/>
      <c r="B84" s="4" t="s">
        <v>235</v>
      </c>
      <c r="C84" s="118" t="s">
        <v>5</v>
      </c>
      <c r="D84" s="2" t="s">
        <v>20</v>
      </c>
      <c r="E84" s="16">
        <f>0.3294*1.05</f>
        <v>0.34587000000000007</v>
      </c>
      <c r="F84" s="2"/>
      <c r="G84" s="41">
        <f t="shared" si="4"/>
        <v>0</v>
      </c>
      <c r="H84" s="2"/>
      <c r="I84" s="41">
        <f t="shared" si="5"/>
        <v>0</v>
      </c>
      <c r="J84" s="2"/>
      <c r="K84" s="41">
        <f t="shared" si="6"/>
        <v>0</v>
      </c>
      <c r="L84" s="41">
        <f t="shared" si="7"/>
        <v>0</v>
      </c>
    </row>
    <row r="85" spans="1:12" s="39" customFormat="1" x14ac:dyDescent="0.35">
      <c r="A85" s="27"/>
      <c r="B85" s="4" t="s">
        <v>221</v>
      </c>
      <c r="C85" s="3" t="s">
        <v>7</v>
      </c>
      <c r="D85" s="2">
        <v>0.2</v>
      </c>
      <c r="E85" s="2">
        <f>D85*E79</f>
        <v>0.10154000000000002</v>
      </c>
      <c r="F85" s="2"/>
      <c r="G85" s="41">
        <f t="shared" si="4"/>
        <v>0</v>
      </c>
      <c r="H85" s="2"/>
      <c r="I85" s="41">
        <f t="shared" si="5"/>
        <v>0</v>
      </c>
      <c r="J85" s="2"/>
      <c r="K85" s="41">
        <f t="shared" si="6"/>
        <v>0</v>
      </c>
      <c r="L85" s="41">
        <f t="shared" si="7"/>
        <v>0</v>
      </c>
    </row>
    <row r="86" spans="1:12" s="39" customFormat="1" x14ac:dyDescent="0.35">
      <c r="A86" s="27"/>
      <c r="B86" s="4" t="s">
        <v>225</v>
      </c>
      <c r="C86" s="3" t="s">
        <v>12</v>
      </c>
      <c r="D86" s="2" t="s">
        <v>20</v>
      </c>
      <c r="E86" s="2">
        <v>62</v>
      </c>
      <c r="F86" s="2"/>
      <c r="G86" s="41">
        <f t="shared" si="4"/>
        <v>0</v>
      </c>
      <c r="H86" s="2"/>
      <c r="I86" s="41">
        <f t="shared" si="5"/>
        <v>0</v>
      </c>
      <c r="J86" s="2"/>
      <c r="K86" s="41">
        <f t="shared" si="6"/>
        <v>0</v>
      </c>
      <c r="L86" s="41">
        <f t="shared" si="7"/>
        <v>0</v>
      </c>
    </row>
    <row r="87" spans="1:12" s="39" customFormat="1" x14ac:dyDescent="0.35">
      <c r="A87" s="27"/>
      <c r="B87" s="4" t="s">
        <v>157</v>
      </c>
      <c r="C87" s="3" t="s">
        <v>7</v>
      </c>
      <c r="D87" s="2">
        <v>20</v>
      </c>
      <c r="E87" s="2">
        <f>D87*E79</f>
        <v>10.154</v>
      </c>
      <c r="F87" s="2"/>
      <c r="G87" s="41">
        <f t="shared" si="4"/>
        <v>0</v>
      </c>
      <c r="H87" s="2"/>
      <c r="I87" s="41">
        <f t="shared" si="5"/>
        <v>0</v>
      </c>
      <c r="J87" s="2"/>
      <c r="K87" s="41">
        <f t="shared" si="6"/>
        <v>0</v>
      </c>
      <c r="L87" s="41">
        <f t="shared" si="7"/>
        <v>0</v>
      </c>
    </row>
    <row r="88" spans="1:12" s="39" customFormat="1" x14ac:dyDescent="0.35">
      <c r="A88" s="27"/>
      <c r="B88" s="4" t="s">
        <v>222</v>
      </c>
      <c r="C88" s="3" t="s">
        <v>12</v>
      </c>
      <c r="D88" s="2"/>
      <c r="E88" s="2">
        <v>6</v>
      </c>
      <c r="F88" s="2"/>
      <c r="G88" s="41">
        <f t="shared" si="4"/>
        <v>0</v>
      </c>
      <c r="H88" s="2"/>
      <c r="I88" s="41">
        <f t="shared" si="5"/>
        <v>0</v>
      </c>
      <c r="J88" s="2"/>
      <c r="K88" s="41">
        <f t="shared" si="6"/>
        <v>0</v>
      </c>
      <c r="L88" s="41">
        <f t="shared" si="7"/>
        <v>0</v>
      </c>
    </row>
    <row r="89" spans="1:12" s="39" customFormat="1" x14ac:dyDescent="0.35">
      <c r="A89" s="27"/>
      <c r="B89" s="4" t="s">
        <v>15</v>
      </c>
      <c r="C89" s="3" t="s">
        <v>6</v>
      </c>
      <c r="D89" s="2">
        <v>2.78</v>
      </c>
      <c r="E89" s="2">
        <f>D89*E79</f>
        <v>1.4114059999999999</v>
      </c>
      <c r="F89" s="119"/>
      <c r="G89" s="41">
        <f t="shared" si="4"/>
        <v>0</v>
      </c>
      <c r="H89" s="2"/>
      <c r="I89" s="41">
        <f t="shared" si="5"/>
        <v>0</v>
      </c>
      <c r="J89" s="2"/>
      <c r="K89" s="41">
        <f t="shared" si="6"/>
        <v>0</v>
      </c>
      <c r="L89" s="41">
        <f t="shared" si="7"/>
        <v>0</v>
      </c>
    </row>
    <row r="90" spans="1:12" s="39" customFormat="1" x14ac:dyDescent="0.35">
      <c r="A90" s="149" t="s">
        <v>236</v>
      </c>
      <c r="B90" s="113" t="s">
        <v>205</v>
      </c>
      <c r="C90" s="152" t="s">
        <v>194</v>
      </c>
      <c r="D90" s="152"/>
      <c r="E90" s="156">
        <v>2.2999999999999998</v>
      </c>
      <c r="F90" s="119"/>
      <c r="G90" s="41">
        <f t="shared" si="4"/>
        <v>0</v>
      </c>
      <c r="H90" s="120"/>
      <c r="I90" s="41">
        <f t="shared" si="5"/>
        <v>0</v>
      </c>
      <c r="J90" s="120"/>
      <c r="K90" s="41">
        <f t="shared" si="6"/>
        <v>0</v>
      </c>
      <c r="L90" s="41">
        <f t="shared" si="7"/>
        <v>0</v>
      </c>
    </row>
    <row r="91" spans="1:12" s="39" customFormat="1" x14ac:dyDescent="0.35">
      <c r="A91" s="149"/>
      <c r="B91" s="117" t="s">
        <v>31</v>
      </c>
      <c r="C91" s="122" t="s">
        <v>16</v>
      </c>
      <c r="D91" s="2">
        <v>1</v>
      </c>
      <c r="E91" s="2">
        <f>E90*D91</f>
        <v>2.2999999999999998</v>
      </c>
      <c r="F91" s="119"/>
      <c r="G91" s="41">
        <f t="shared" si="4"/>
        <v>0</v>
      </c>
      <c r="H91" s="120"/>
      <c r="I91" s="41">
        <f t="shared" si="5"/>
        <v>0</v>
      </c>
      <c r="J91" s="120"/>
      <c r="K91" s="41">
        <f t="shared" si="6"/>
        <v>0</v>
      </c>
      <c r="L91" s="41">
        <f t="shared" si="7"/>
        <v>0</v>
      </c>
    </row>
    <row r="92" spans="1:12" s="39" customFormat="1" x14ac:dyDescent="0.35">
      <c r="A92" s="149"/>
      <c r="B92" s="153" t="s">
        <v>195</v>
      </c>
      <c r="C92" s="118" t="s">
        <v>6</v>
      </c>
      <c r="D92" s="118">
        <v>1.28</v>
      </c>
      <c r="E92" s="120">
        <f>E90*D92</f>
        <v>2.944</v>
      </c>
      <c r="F92" s="119"/>
      <c r="G92" s="41">
        <f t="shared" si="4"/>
        <v>0</v>
      </c>
      <c r="H92" s="120"/>
      <c r="I92" s="41">
        <f t="shared" si="5"/>
        <v>0</v>
      </c>
      <c r="J92" s="120"/>
      <c r="K92" s="41">
        <f t="shared" si="6"/>
        <v>0</v>
      </c>
      <c r="L92" s="41">
        <f t="shared" si="7"/>
        <v>0</v>
      </c>
    </row>
    <row r="93" spans="1:12" s="39" customFormat="1" x14ac:dyDescent="0.35">
      <c r="A93" s="149"/>
      <c r="B93" s="153" t="s">
        <v>196</v>
      </c>
      <c r="C93" s="118" t="s">
        <v>197</v>
      </c>
      <c r="D93" s="118">
        <v>1.0149999999999999</v>
      </c>
      <c r="E93" s="120">
        <f>E90*D93</f>
        <v>2.3344999999999998</v>
      </c>
      <c r="F93" s="119"/>
      <c r="G93" s="41">
        <f t="shared" si="4"/>
        <v>0</v>
      </c>
      <c r="H93" s="120"/>
      <c r="I93" s="41">
        <f t="shared" si="5"/>
        <v>0</v>
      </c>
      <c r="J93" s="120"/>
      <c r="K93" s="41">
        <f t="shared" si="6"/>
        <v>0</v>
      </c>
      <c r="L93" s="41">
        <f t="shared" si="7"/>
        <v>0</v>
      </c>
    </row>
    <row r="94" spans="1:12" s="39" customFormat="1" x14ac:dyDescent="0.35">
      <c r="A94" s="149"/>
      <c r="B94" s="1" t="s">
        <v>202</v>
      </c>
      <c r="C94" s="118" t="s">
        <v>5</v>
      </c>
      <c r="D94" s="120" t="s">
        <v>20</v>
      </c>
      <c r="E94" s="154">
        <f>0.2302*1.1</f>
        <v>0.25322</v>
      </c>
      <c r="F94" s="120"/>
      <c r="G94" s="41">
        <f t="shared" si="4"/>
        <v>0</v>
      </c>
      <c r="H94" s="120"/>
      <c r="I94" s="41">
        <f t="shared" si="5"/>
        <v>0</v>
      </c>
      <c r="J94" s="120"/>
      <c r="K94" s="41">
        <f t="shared" si="6"/>
        <v>0</v>
      </c>
      <c r="L94" s="41">
        <f t="shared" si="7"/>
        <v>0</v>
      </c>
    </row>
    <row r="95" spans="1:12" s="39" customFormat="1" x14ac:dyDescent="0.35">
      <c r="A95" s="149"/>
      <c r="B95" s="1" t="s">
        <v>203</v>
      </c>
      <c r="C95" s="118" t="s">
        <v>5</v>
      </c>
      <c r="D95" s="120" t="s">
        <v>20</v>
      </c>
      <c r="E95" s="154">
        <f>0.0193*1.1</f>
        <v>2.1230000000000002E-2</v>
      </c>
      <c r="F95" s="120"/>
      <c r="G95" s="41">
        <f t="shared" si="4"/>
        <v>0</v>
      </c>
      <c r="H95" s="120"/>
      <c r="I95" s="41">
        <f t="shared" si="5"/>
        <v>0</v>
      </c>
      <c r="J95" s="120"/>
      <c r="K95" s="41">
        <f t="shared" si="6"/>
        <v>0</v>
      </c>
      <c r="L95" s="41">
        <f t="shared" si="7"/>
        <v>0</v>
      </c>
    </row>
    <row r="96" spans="1:12" s="39" customFormat="1" x14ac:dyDescent="0.35">
      <c r="A96" s="149"/>
      <c r="B96" s="155" t="s">
        <v>204</v>
      </c>
      <c r="C96" s="118" t="s">
        <v>5</v>
      </c>
      <c r="D96" s="120" t="s">
        <v>20</v>
      </c>
      <c r="E96" s="154">
        <f>0.0359*1.1</f>
        <v>3.9490000000000004E-2</v>
      </c>
      <c r="F96" s="120"/>
      <c r="G96" s="41">
        <f t="shared" si="4"/>
        <v>0</v>
      </c>
      <c r="H96" s="120"/>
      <c r="I96" s="41">
        <f t="shared" si="5"/>
        <v>0</v>
      </c>
      <c r="J96" s="120"/>
      <c r="K96" s="41">
        <f t="shared" si="6"/>
        <v>0</v>
      </c>
      <c r="L96" s="41">
        <f t="shared" si="7"/>
        <v>0</v>
      </c>
    </row>
    <row r="97" spans="1:12" s="39" customFormat="1" x14ac:dyDescent="0.35">
      <c r="A97" s="149"/>
      <c r="B97" s="1" t="s">
        <v>198</v>
      </c>
      <c r="C97" s="118" t="s">
        <v>197</v>
      </c>
      <c r="D97" s="118">
        <v>0.23100000000000001</v>
      </c>
      <c r="E97" s="154">
        <f>E90*D97</f>
        <v>0.53129999999999999</v>
      </c>
      <c r="F97" s="119"/>
      <c r="G97" s="41">
        <f t="shared" si="4"/>
        <v>0</v>
      </c>
      <c r="H97" s="120"/>
      <c r="I97" s="41">
        <f t="shared" si="5"/>
        <v>0</v>
      </c>
      <c r="J97" s="120"/>
      <c r="K97" s="41">
        <f t="shared" si="6"/>
        <v>0</v>
      </c>
      <c r="L97" s="41">
        <f t="shared" si="7"/>
        <v>0</v>
      </c>
    </row>
    <row r="98" spans="1:12" s="39" customFormat="1" x14ac:dyDescent="0.35">
      <c r="A98" s="149"/>
      <c r="B98" s="4" t="s">
        <v>199</v>
      </c>
      <c r="C98" s="118" t="s">
        <v>12</v>
      </c>
      <c r="D98" s="120">
        <v>5</v>
      </c>
      <c r="E98" s="120">
        <f>E90*D98</f>
        <v>11.5</v>
      </c>
      <c r="F98" s="119"/>
      <c r="G98" s="41">
        <f t="shared" si="4"/>
        <v>0</v>
      </c>
      <c r="H98" s="120"/>
      <c r="I98" s="41">
        <f t="shared" si="5"/>
        <v>0</v>
      </c>
      <c r="J98" s="120"/>
      <c r="K98" s="41">
        <f t="shared" si="6"/>
        <v>0</v>
      </c>
      <c r="L98" s="41">
        <f t="shared" si="7"/>
        <v>0</v>
      </c>
    </row>
    <row r="99" spans="1:12" s="39" customFormat="1" x14ac:dyDescent="0.35">
      <c r="A99" s="149"/>
      <c r="B99" s="1" t="s">
        <v>200</v>
      </c>
      <c r="C99" s="118" t="s">
        <v>7</v>
      </c>
      <c r="D99" s="118">
        <v>2.5</v>
      </c>
      <c r="E99" s="120">
        <f>E90*D99</f>
        <v>5.75</v>
      </c>
      <c r="F99" s="119"/>
      <c r="G99" s="41">
        <f t="shared" si="4"/>
        <v>0</v>
      </c>
      <c r="H99" s="120"/>
      <c r="I99" s="41">
        <f t="shared" si="5"/>
        <v>0</v>
      </c>
      <c r="J99" s="120"/>
      <c r="K99" s="41">
        <f t="shared" si="6"/>
        <v>0</v>
      </c>
      <c r="L99" s="41">
        <f t="shared" si="7"/>
        <v>0</v>
      </c>
    </row>
    <row r="100" spans="1:12" s="39" customFormat="1" x14ac:dyDescent="0.35">
      <c r="A100" s="149"/>
      <c r="B100" s="153" t="s">
        <v>201</v>
      </c>
      <c r="C100" s="118" t="s">
        <v>6</v>
      </c>
      <c r="D100" s="118">
        <v>0.80900000000000005</v>
      </c>
      <c r="E100" s="120">
        <f>E90*D100</f>
        <v>1.8607</v>
      </c>
      <c r="F100" s="119"/>
      <c r="G100" s="41">
        <f t="shared" si="4"/>
        <v>0</v>
      </c>
      <c r="H100" s="120"/>
      <c r="I100" s="41">
        <f t="shared" si="5"/>
        <v>0</v>
      </c>
      <c r="J100" s="120"/>
      <c r="K100" s="41">
        <f t="shared" si="6"/>
        <v>0</v>
      </c>
      <c r="L100" s="41">
        <f t="shared" si="7"/>
        <v>0</v>
      </c>
    </row>
    <row r="101" spans="1:12" s="39" customFormat="1" ht="20.149999999999999" customHeight="1" x14ac:dyDescent="0.35">
      <c r="A101" s="43"/>
      <c r="B101" s="44" t="s">
        <v>237</v>
      </c>
      <c r="C101" s="3"/>
      <c r="D101" s="45"/>
      <c r="E101" s="18"/>
      <c r="F101" s="46"/>
      <c r="G101" s="41">
        <f t="shared" si="4"/>
        <v>0</v>
      </c>
      <c r="H101" s="18"/>
      <c r="I101" s="41">
        <f t="shared" si="5"/>
        <v>0</v>
      </c>
      <c r="J101" s="18"/>
      <c r="K101" s="41">
        <f t="shared" si="6"/>
        <v>0</v>
      </c>
      <c r="L101" s="41">
        <f t="shared" si="7"/>
        <v>0</v>
      </c>
    </row>
    <row r="102" spans="1:12" s="39" customFormat="1" x14ac:dyDescent="0.35">
      <c r="A102" s="27">
        <v>7</v>
      </c>
      <c r="B102" s="47" t="s">
        <v>190</v>
      </c>
      <c r="C102" s="48" t="s">
        <v>26</v>
      </c>
      <c r="D102" s="48"/>
      <c r="E102" s="59">
        <f>E27</f>
        <v>116.1</v>
      </c>
      <c r="F102" s="50"/>
      <c r="G102" s="41">
        <f t="shared" si="4"/>
        <v>0</v>
      </c>
      <c r="H102" s="23"/>
      <c r="I102" s="41">
        <f t="shared" si="5"/>
        <v>0</v>
      </c>
      <c r="J102" s="23"/>
      <c r="K102" s="41">
        <f t="shared" si="6"/>
        <v>0</v>
      </c>
      <c r="L102" s="41">
        <f t="shared" si="7"/>
        <v>0</v>
      </c>
    </row>
    <row r="103" spans="1:12" s="39" customFormat="1" x14ac:dyDescent="0.35">
      <c r="A103" s="27"/>
      <c r="B103" s="4" t="s">
        <v>31</v>
      </c>
      <c r="C103" s="3" t="s">
        <v>26</v>
      </c>
      <c r="D103" s="2">
        <v>1</v>
      </c>
      <c r="E103" s="2">
        <f>E102*D103</f>
        <v>116.1</v>
      </c>
      <c r="F103" s="23"/>
      <c r="G103" s="41">
        <f t="shared" si="4"/>
        <v>0</v>
      </c>
      <c r="H103" s="23"/>
      <c r="I103" s="41">
        <f t="shared" si="5"/>
        <v>0</v>
      </c>
      <c r="J103" s="23"/>
      <c r="K103" s="41">
        <f t="shared" si="6"/>
        <v>0</v>
      </c>
      <c r="L103" s="41">
        <f t="shared" si="7"/>
        <v>0</v>
      </c>
    </row>
    <row r="104" spans="1:12" s="39" customFormat="1" x14ac:dyDescent="0.35">
      <c r="A104" s="27"/>
      <c r="B104" s="51" t="s">
        <v>25</v>
      </c>
      <c r="C104" s="37" t="s">
        <v>6</v>
      </c>
      <c r="D104" s="64">
        <v>3.9E-2</v>
      </c>
      <c r="E104" s="46">
        <f>D104*E102</f>
        <v>4.5278999999999998</v>
      </c>
      <c r="F104" s="46"/>
      <c r="G104" s="41">
        <f t="shared" si="4"/>
        <v>0</v>
      </c>
      <c r="H104" s="46"/>
      <c r="I104" s="41">
        <f t="shared" si="5"/>
        <v>0</v>
      </c>
      <c r="J104" s="46"/>
      <c r="K104" s="41">
        <f t="shared" si="6"/>
        <v>0</v>
      </c>
      <c r="L104" s="41">
        <f t="shared" si="7"/>
        <v>0</v>
      </c>
    </row>
    <row r="105" spans="1:12" s="39" customFormat="1" x14ac:dyDescent="0.35">
      <c r="A105" s="27"/>
      <c r="B105" s="53" t="s">
        <v>22</v>
      </c>
      <c r="C105" s="37" t="s">
        <v>16</v>
      </c>
      <c r="D105" s="54">
        <v>0.1042</v>
      </c>
      <c r="E105" s="23">
        <f>D105*E102</f>
        <v>12.097619999999999</v>
      </c>
      <c r="F105" s="23"/>
      <c r="G105" s="41">
        <f t="shared" si="4"/>
        <v>0</v>
      </c>
      <c r="H105" s="23"/>
      <c r="I105" s="41">
        <f t="shared" si="5"/>
        <v>0</v>
      </c>
      <c r="J105" s="23"/>
      <c r="K105" s="41">
        <f t="shared" si="6"/>
        <v>0</v>
      </c>
      <c r="L105" s="41">
        <f t="shared" si="7"/>
        <v>0</v>
      </c>
    </row>
    <row r="106" spans="1:12" s="39" customFormat="1" x14ac:dyDescent="0.35">
      <c r="A106" s="27"/>
      <c r="B106" s="53" t="s">
        <v>191</v>
      </c>
      <c r="C106" s="37" t="s">
        <v>5</v>
      </c>
      <c r="D106" s="23">
        <v>1.6</v>
      </c>
      <c r="E106" s="23">
        <f>E105*D106</f>
        <v>19.356192</v>
      </c>
      <c r="F106" s="23"/>
      <c r="G106" s="41">
        <f t="shared" si="4"/>
        <v>0</v>
      </c>
      <c r="H106" s="23"/>
      <c r="I106" s="41">
        <f t="shared" si="5"/>
        <v>0</v>
      </c>
      <c r="J106" s="23"/>
      <c r="K106" s="41">
        <f t="shared" si="6"/>
        <v>0</v>
      </c>
      <c r="L106" s="41">
        <f t="shared" si="7"/>
        <v>0</v>
      </c>
    </row>
    <row r="107" spans="1:12" s="39" customFormat="1" x14ac:dyDescent="0.35">
      <c r="A107" s="27"/>
      <c r="B107" s="53" t="s">
        <v>23</v>
      </c>
      <c r="C107" s="37" t="s">
        <v>5</v>
      </c>
      <c r="D107" s="54">
        <v>2.5999999999999999E-2</v>
      </c>
      <c r="E107" s="23">
        <f>D107*E102</f>
        <v>3.0185999999999997</v>
      </c>
      <c r="F107" s="23"/>
      <c r="G107" s="41">
        <f t="shared" si="4"/>
        <v>0</v>
      </c>
      <c r="H107" s="23"/>
      <c r="I107" s="41">
        <f t="shared" si="5"/>
        <v>0</v>
      </c>
      <c r="J107" s="23"/>
      <c r="K107" s="41">
        <f t="shared" si="6"/>
        <v>0</v>
      </c>
      <c r="L107" s="41">
        <f t="shared" si="7"/>
        <v>0</v>
      </c>
    </row>
    <row r="108" spans="1:12" s="39" customFormat="1" x14ac:dyDescent="0.35">
      <c r="A108" s="27"/>
      <c r="B108" s="55" t="s">
        <v>15</v>
      </c>
      <c r="C108" s="37" t="s">
        <v>6</v>
      </c>
      <c r="D108" s="37">
        <v>0.13300000000000001</v>
      </c>
      <c r="E108" s="23">
        <f>E102*D108</f>
        <v>15.4413</v>
      </c>
      <c r="F108" s="23"/>
      <c r="G108" s="41">
        <f t="shared" si="4"/>
        <v>0</v>
      </c>
      <c r="H108" s="23"/>
      <c r="I108" s="41">
        <f t="shared" si="5"/>
        <v>0</v>
      </c>
      <c r="J108" s="23"/>
      <c r="K108" s="41">
        <f t="shared" si="6"/>
        <v>0</v>
      </c>
      <c r="L108" s="41">
        <f t="shared" si="7"/>
        <v>0</v>
      </c>
    </row>
    <row r="109" spans="1:12" s="39" customFormat="1" x14ac:dyDescent="0.35">
      <c r="A109" s="164">
        <v>8</v>
      </c>
      <c r="B109" s="56" t="s">
        <v>53</v>
      </c>
      <c r="C109" s="57" t="s">
        <v>26</v>
      </c>
      <c r="D109" s="58"/>
      <c r="E109" s="59">
        <f>E102</f>
        <v>116.1</v>
      </c>
      <c r="F109" s="46"/>
      <c r="G109" s="41">
        <f t="shared" si="4"/>
        <v>0</v>
      </c>
      <c r="H109" s="46"/>
      <c r="I109" s="41">
        <f t="shared" si="5"/>
        <v>0</v>
      </c>
      <c r="J109" s="46"/>
      <c r="K109" s="41">
        <f t="shared" si="6"/>
        <v>0</v>
      </c>
      <c r="L109" s="41">
        <f t="shared" si="7"/>
        <v>0</v>
      </c>
    </row>
    <row r="110" spans="1:12" s="39" customFormat="1" x14ac:dyDescent="0.35">
      <c r="A110" s="164"/>
      <c r="B110" s="60" t="s">
        <v>31</v>
      </c>
      <c r="C110" s="61" t="s">
        <v>26</v>
      </c>
      <c r="D110" s="2">
        <v>1</v>
      </c>
      <c r="E110" s="2">
        <f>D110*E109</f>
        <v>116.1</v>
      </c>
      <c r="F110" s="2"/>
      <c r="G110" s="41">
        <f t="shared" si="4"/>
        <v>0</v>
      </c>
      <c r="H110" s="46"/>
      <c r="I110" s="41">
        <f t="shared" si="5"/>
        <v>0</v>
      </c>
      <c r="J110" s="46"/>
      <c r="K110" s="41">
        <f t="shared" si="6"/>
        <v>0</v>
      </c>
      <c r="L110" s="41">
        <f t="shared" si="7"/>
        <v>0</v>
      </c>
    </row>
    <row r="111" spans="1:12" s="39" customFormat="1" x14ac:dyDescent="0.35">
      <c r="A111" s="165"/>
      <c r="B111" s="51" t="s">
        <v>37</v>
      </c>
      <c r="C111" s="62" t="s">
        <v>26</v>
      </c>
      <c r="D111" s="45">
        <v>1.1200000000000001</v>
      </c>
      <c r="E111" s="46">
        <f>D111*E109</f>
        <v>130.03200000000001</v>
      </c>
      <c r="F111" s="46"/>
      <c r="G111" s="41">
        <f t="shared" si="4"/>
        <v>0</v>
      </c>
      <c r="H111" s="46"/>
      <c r="I111" s="41">
        <f t="shared" si="5"/>
        <v>0</v>
      </c>
      <c r="J111" s="46"/>
      <c r="K111" s="41">
        <f t="shared" si="6"/>
        <v>0</v>
      </c>
      <c r="L111" s="41">
        <f t="shared" si="7"/>
        <v>0</v>
      </c>
    </row>
    <row r="112" spans="1:12" s="39" customFormat="1" x14ac:dyDescent="0.35">
      <c r="A112" s="165"/>
      <c r="B112" s="55" t="s">
        <v>15</v>
      </c>
      <c r="C112" s="37" t="s">
        <v>6</v>
      </c>
      <c r="D112" s="45">
        <v>0.1</v>
      </c>
      <c r="E112" s="23">
        <f>E109*D112</f>
        <v>11.61</v>
      </c>
      <c r="F112" s="23"/>
      <c r="G112" s="41">
        <f t="shared" si="4"/>
        <v>0</v>
      </c>
      <c r="H112" s="23"/>
      <c r="I112" s="41">
        <f t="shared" si="5"/>
        <v>0</v>
      </c>
      <c r="J112" s="23"/>
      <c r="K112" s="41">
        <f t="shared" si="6"/>
        <v>0</v>
      </c>
      <c r="L112" s="41">
        <f t="shared" si="7"/>
        <v>0</v>
      </c>
    </row>
    <row r="113" spans="1:12" s="39" customFormat="1" ht="27" x14ac:dyDescent="0.35">
      <c r="A113" s="86">
        <v>9</v>
      </c>
      <c r="B113" s="63" t="s">
        <v>192</v>
      </c>
      <c r="C113" s="48" t="s">
        <v>26</v>
      </c>
      <c r="D113" s="48"/>
      <c r="E113" s="49">
        <f>11.1+4.2</f>
        <v>15.3</v>
      </c>
      <c r="F113" s="23"/>
      <c r="G113" s="41">
        <f t="shared" si="4"/>
        <v>0</v>
      </c>
      <c r="H113" s="23"/>
      <c r="I113" s="41">
        <f t="shared" si="5"/>
        <v>0</v>
      </c>
      <c r="J113" s="23"/>
      <c r="K113" s="41">
        <f t="shared" si="6"/>
        <v>0</v>
      </c>
      <c r="L113" s="41">
        <f t="shared" si="7"/>
        <v>0</v>
      </c>
    </row>
    <row r="114" spans="1:12" s="39" customFormat="1" x14ac:dyDescent="0.35">
      <c r="A114" s="86"/>
      <c r="B114" s="4" t="s">
        <v>31</v>
      </c>
      <c r="C114" s="3" t="s">
        <v>26</v>
      </c>
      <c r="D114" s="2">
        <v>1</v>
      </c>
      <c r="E114" s="2">
        <f>E113*D114</f>
        <v>15.3</v>
      </c>
      <c r="F114" s="23"/>
      <c r="G114" s="41">
        <f t="shared" si="4"/>
        <v>0</v>
      </c>
      <c r="H114" s="2"/>
      <c r="I114" s="41">
        <f t="shared" si="5"/>
        <v>0</v>
      </c>
      <c r="J114" s="2"/>
      <c r="K114" s="41">
        <f t="shared" si="6"/>
        <v>0</v>
      </c>
      <c r="L114" s="41">
        <f t="shared" si="7"/>
        <v>0</v>
      </c>
    </row>
    <row r="115" spans="1:12" s="39" customFormat="1" x14ac:dyDescent="0.35">
      <c r="A115" s="86"/>
      <c r="B115" s="51" t="s">
        <v>25</v>
      </c>
      <c r="C115" s="37" t="s">
        <v>6</v>
      </c>
      <c r="D115" s="64">
        <v>0.02</v>
      </c>
      <c r="E115" s="46">
        <f>D115*E113</f>
        <v>0.30599999999999999</v>
      </c>
      <c r="F115" s="46"/>
      <c r="G115" s="41">
        <f t="shared" si="4"/>
        <v>0</v>
      </c>
      <c r="H115" s="46"/>
      <c r="I115" s="41">
        <f t="shared" si="5"/>
        <v>0</v>
      </c>
      <c r="J115" s="46"/>
      <c r="K115" s="41">
        <f t="shared" si="6"/>
        <v>0</v>
      </c>
      <c r="L115" s="41">
        <f t="shared" si="7"/>
        <v>0</v>
      </c>
    </row>
    <row r="116" spans="1:12" s="39" customFormat="1" x14ac:dyDescent="0.35">
      <c r="A116" s="86"/>
      <c r="B116" s="51" t="s">
        <v>48</v>
      </c>
      <c r="C116" s="3" t="s">
        <v>7</v>
      </c>
      <c r="D116" s="46">
        <v>4</v>
      </c>
      <c r="E116" s="46">
        <f>E113*D116</f>
        <v>61.2</v>
      </c>
      <c r="F116" s="46"/>
      <c r="G116" s="41">
        <f t="shared" si="4"/>
        <v>0</v>
      </c>
      <c r="H116" s="46"/>
      <c r="I116" s="41">
        <f t="shared" si="5"/>
        <v>0</v>
      </c>
      <c r="J116" s="46"/>
      <c r="K116" s="41">
        <f t="shared" si="6"/>
        <v>0</v>
      </c>
      <c r="L116" s="41">
        <f t="shared" si="7"/>
        <v>0</v>
      </c>
    </row>
    <row r="117" spans="1:12" s="39" customFormat="1" x14ac:dyDescent="0.35">
      <c r="A117" s="86"/>
      <c r="B117" s="51" t="s">
        <v>15</v>
      </c>
      <c r="C117" s="37" t="s">
        <v>6</v>
      </c>
      <c r="D117" s="64">
        <v>1.9E-2</v>
      </c>
      <c r="E117" s="46">
        <f>D117*E113</f>
        <v>0.29070000000000001</v>
      </c>
      <c r="F117" s="23"/>
      <c r="G117" s="41">
        <f t="shared" si="4"/>
        <v>0</v>
      </c>
      <c r="H117" s="46"/>
      <c r="I117" s="41">
        <f t="shared" si="5"/>
        <v>0</v>
      </c>
      <c r="J117" s="46"/>
      <c r="K117" s="41">
        <f t="shared" si="6"/>
        <v>0</v>
      </c>
      <c r="L117" s="41">
        <f t="shared" si="7"/>
        <v>0</v>
      </c>
    </row>
    <row r="118" spans="1:12" s="39" customFormat="1" x14ac:dyDescent="0.35">
      <c r="A118" s="166">
        <v>10</v>
      </c>
      <c r="B118" s="63" t="s">
        <v>138</v>
      </c>
      <c r="C118" s="48" t="s">
        <v>26</v>
      </c>
      <c r="D118" s="48"/>
      <c r="E118" s="65">
        <v>11.1</v>
      </c>
      <c r="F118" s="66"/>
      <c r="G118" s="41">
        <f t="shared" si="4"/>
        <v>0</v>
      </c>
      <c r="H118" s="23"/>
      <c r="I118" s="41">
        <f t="shared" si="5"/>
        <v>0</v>
      </c>
      <c r="J118" s="23"/>
      <c r="K118" s="41">
        <f t="shared" si="6"/>
        <v>0</v>
      </c>
      <c r="L118" s="41">
        <f t="shared" si="7"/>
        <v>0</v>
      </c>
    </row>
    <row r="119" spans="1:12" s="39" customFormat="1" x14ac:dyDescent="0.35">
      <c r="A119" s="166"/>
      <c r="B119" s="4" t="s">
        <v>31</v>
      </c>
      <c r="C119" s="3" t="s">
        <v>26</v>
      </c>
      <c r="D119" s="2">
        <v>1</v>
      </c>
      <c r="E119" s="2">
        <f>E118*D119</f>
        <v>11.1</v>
      </c>
      <c r="F119" s="23"/>
      <c r="G119" s="41">
        <f t="shared" si="4"/>
        <v>0</v>
      </c>
      <c r="H119" s="23"/>
      <c r="I119" s="41">
        <f t="shared" si="5"/>
        <v>0</v>
      </c>
      <c r="J119" s="2"/>
      <c r="K119" s="41">
        <f t="shared" si="6"/>
        <v>0</v>
      </c>
      <c r="L119" s="41">
        <f t="shared" si="7"/>
        <v>0</v>
      </c>
    </row>
    <row r="120" spans="1:12" s="39" customFormat="1" x14ac:dyDescent="0.35">
      <c r="A120" s="166"/>
      <c r="B120" s="51" t="s">
        <v>25</v>
      </c>
      <c r="C120" s="37" t="s">
        <v>6</v>
      </c>
      <c r="D120" s="64">
        <v>4.5199999999999997E-2</v>
      </c>
      <c r="E120" s="46">
        <f>D120*E118</f>
        <v>0.50171999999999994</v>
      </c>
      <c r="F120" s="46"/>
      <c r="G120" s="41">
        <f t="shared" si="4"/>
        <v>0</v>
      </c>
      <c r="H120" s="46"/>
      <c r="I120" s="41">
        <f t="shared" si="5"/>
        <v>0</v>
      </c>
      <c r="J120" s="46"/>
      <c r="K120" s="41">
        <f t="shared" si="6"/>
        <v>0</v>
      </c>
      <c r="L120" s="41">
        <f t="shared" si="7"/>
        <v>0</v>
      </c>
    </row>
    <row r="121" spans="1:12" s="39" customFormat="1" x14ac:dyDescent="0.35">
      <c r="A121" s="167"/>
      <c r="B121" s="67" t="s">
        <v>170</v>
      </c>
      <c r="C121" s="9" t="s">
        <v>26</v>
      </c>
      <c r="D121" s="9">
        <v>1.05</v>
      </c>
      <c r="E121" s="23">
        <f>D121*E118</f>
        <v>11.654999999999999</v>
      </c>
      <c r="F121" s="23"/>
      <c r="G121" s="41">
        <f t="shared" si="4"/>
        <v>0</v>
      </c>
      <c r="H121" s="23"/>
      <c r="I121" s="41">
        <f t="shared" si="5"/>
        <v>0</v>
      </c>
      <c r="J121" s="23"/>
      <c r="K121" s="41">
        <f t="shared" si="6"/>
        <v>0</v>
      </c>
      <c r="L121" s="41">
        <f t="shared" si="7"/>
        <v>0</v>
      </c>
    </row>
    <row r="122" spans="1:12" s="39" customFormat="1" x14ac:dyDescent="0.35">
      <c r="A122" s="167"/>
      <c r="B122" s="67" t="s">
        <v>118</v>
      </c>
      <c r="C122" s="9" t="s">
        <v>7</v>
      </c>
      <c r="D122" s="68">
        <v>6</v>
      </c>
      <c r="E122" s="23">
        <f>D122*E118</f>
        <v>66.599999999999994</v>
      </c>
      <c r="F122" s="23"/>
      <c r="G122" s="41">
        <f t="shared" si="4"/>
        <v>0</v>
      </c>
      <c r="H122" s="23"/>
      <c r="I122" s="41">
        <f t="shared" si="5"/>
        <v>0</v>
      </c>
      <c r="J122" s="23"/>
      <c r="K122" s="41">
        <f t="shared" si="6"/>
        <v>0</v>
      </c>
      <c r="L122" s="41">
        <f t="shared" si="7"/>
        <v>0</v>
      </c>
    </row>
    <row r="123" spans="1:12" s="39" customFormat="1" x14ac:dyDescent="0.35">
      <c r="A123" s="167"/>
      <c r="B123" s="1" t="s">
        <v>49</v>
      </c>
      <c r="C123" s="3" t="s">
        <v>39</v>
      </c>
      <c r="D123" s="3">
        <v>0.1</v>
      </c>
      <c r="E123" s="2">
        <f>D123*E118</f>
        <v>1.1100000000000001</v>
      </c>
      <c r="F123" s="2"/>
      <c r="G123" s="41">
        <f t="shared" si="4"/>
        <v>0</v>
      </c>
      <c r="H123" s="2"/>
      <c r="I123" s="41">
        <f t="shared" si="5"/>
        <v>0</v>
      </c>
      <c r="J123" s="2"/>
      <c r="K123" s="41">
        <f t="shared" si="6"/>
        <v>0</v>
      </c>
      <c r="L123" s="41">
        <f t="shared" si="7"/>
        <v>0</v>
      </c>
    </row>
    <row r="124" spans="1:12" s="39" customFormat="1" x14ac:dyDescent="0.35">
      <c r="A124" s="167"/>
      <c r="B124" s="67" t="s">
        <v>50</v>
      </c>
      <c r="C124" s="9" t="s">
        <v>7</v>
      </c>
      <c r="D124" s="9">
        <v>0.04</v>
      </c>
      <c r="E124" s="23">
        <f>D124*E118</f>
        <v>0.44400000000000001</v>
      </c>
      <c r="F124" s="23"/>
      <c r="G124" s="41">
        <f t="shared" si="4"/>
        <v>0</v>
      </c>
      <c r="H124" s="23"/>
      <c r="I124" s="41">
        <f t="shared" si="5"/>
        <v>0</v>
      </c>
      <c r="J124" s="23"/>
      <c r="K124" s="41">
        <f t="shared" si="6"/>
        <v>0</v>
      </c>
      <c r="L124" s="41">
        <f t="shared" si="7"/>
        <v>0</v>
      </c>
    </row>
    <row r="125" spans="1:12" s="39" customFormat="1" x14ac:dyDescent="0.35">
      <c r="A125" s="167"/>
      <c r="B125" s="67" t="s">
        <v>15</v>
      </c>
      <c r="C125" s="9" t="s">
        <v>6</v>
      </c>
      <c r="D125" s="9">
        <v>4.6600000000000003E-2</v>
      </c>
      <c r="E125" s="23">
        <f>D125*E118</f>
        <v>0.51726000000000005</v>
      </c>
      <c r="F125" s="23"/>
      <c r="G125" s="41">
        <f t="shared" si="4"/>
        <v>0</v>
      </c>
      <c r="H125" s="23"/>
      <c r="I125" s="41">
        <f t="shared" si="5"/>
        <v>0</v>
      </c>
      <c r="J125" s="23"/>
      <c r="K125" s="41">
        <f t="shared" si="6"/>
        <v>0</v>
      </c>
      <c r="L125" s="41">
        <f t="shared" si="7"/>
        <v>0</v>
      </c>
    </row>
    <row r="126" spans="1:12" s="39" customFormat="1" x14ac:dyDescent="0.35">
      <c r="A126" s="171">
        <v>11</v>
      </c>
      <c r="B126" s="63" t="s">
        <v>139</v>
      </c>
      <c r="C126" s="48" t="s">
        <v>26</v>
      </c>
      <c r="D126" s="48"/>
      <c r="E126" s="65">
        <v>4.2</v>
      </c>
      <c r="F126" s="66"/>
      <c r="G126" s="41">
        <f t="shared" si="4"/>
        <v>0</v>
      </c>
      <c r="H126" s="23"/>
      <c r="I126" s="41">
        <f t="shared" si="5"/>
        <v>0</v>
      </c>
      <c r="J126" s="23"/>
      <c r="K126" s="41">
        <f t="shared" si="6"/>
        <v>0</v>
      </c>
      <c r="L126" s="41">
        <f t="shared" si="7"/>
        <v>0</v>
      </c>
    </row>
    <row r="127" spans="1:12" s="39" customFormat="1" x14ac:dyDescent="0.35">
      <c r="A127" s="171"/>
      <c r="B127" s="4" t="s">
        <v>31</v>
      </c>
      <c r="C127" s="3" t="s">
        <v>26</v>
      </c>
      <c r="D127" s="2">
        <v>1</v>
      </c>
      <c r="E127" s="2">
        <f>E126*D127</f>
        <v>4.2</v>
      </c>
      <c r="F127" s="23"/>
      <c r="G127" s="41">
        <f t="shared" si="4"/>
        <v>0</v>
      </c>
      <c r="H127" s="23"/>
      <c r="I127" s="41">
        <f t="shared" si="5"/>
        <v>0</v>
      </c>
      <c r="J127" s="2"/>
      <c r="K127" s="41">
        <f t="shared" si="6"/>
        <v>0</v>
      </c>
      <c r="L127" s="41">
        <f t="shared" si="7"/>
        <v>0</v>
      </c>
    </row>
    <row r="128" spans="1:12" s="39" customFormat="1" x14ac:dyDescent="0.35">
      <c r="A128" s="171"/>
      <c r="B128" s="51" t="s">
        <v>25</v>
      </c>
      <c r="C128" s="37" t="s">
        <v>6</v>
      </c>
      <c r="D128" s="64">
        <v>4.5199999999999997E-2</v>
      </c>
      <c r="E128" s="46">
        <f>D128*E126</f>
        <v>0.18984000000000001</v>
      </c>
      <c r="F128" s="46"/>
      <c r="G128" s="41">
        <f t="shared" si="4"/>
        <v>0</v>
      </c>
      <c r="H128" s="46"/>
      <c r="I128" s="41">
        <f t="shared" si="5"/>
        <v>0</v>
      </c>
      <c r="J128" s="46"/>
      <c r="K128" s="41">
        <f t="shared" si="6"/>
        <v>0</v>
      </c>
      <c r="L128" s="41">
        <f t="shared" si="7"/>
        <v>0</v>
      </c>
    </row>
    <row r="129" spans="1:12" s="39" customFormat="1" x14ac:dyDescent="0.35">
      <c r="A129" s="193"/>
      <c r="B129" s="67" t="s">
        <v>124</v>
      </c>
      <c r="C129" s="9" t="s">
        <v>26</v>
      </c>
      <c r="D129" s="9">
        <v>1.05</v>
      </c>
      <c r="E129" s="23">
        <f>D129*E126</f>
        <v>4.41</v>
      </c>
      <c r="F129" s="23"/>
      <c r="G129" s="41">
        <f t="shared" si="4"/>
        <v>0</v>
      </c>
      <c r="H129" s="23"/>
      <c r="I129" s="41">
        <f t="shared" si="5"/>
        <v>0</v>
      </c>
      <c r="J129" s="23"/>
      <c r="K129" s="41">
        <f t="shared" si="6"/>
        <v>0</v>
      </c>
      <c r="L129" s="41">
        <f t="shared" si="7"/>
        <v>0</v>
      </c>
    </row>
    <row r="130" spans="1:12" s="39" customFormat="1" x14ac:dyDescent="0.35">
      <c r="A130" s="193"/>
      <c r="B130" s="67" t="s">
        <v>140</v>
      </c>
      <c r="C130" s="9" t="s">
        <v>7</v>
      </c>
      <c r="D130" s="68">
        <v>6</v>
      </c>
      <c r="E130" s="23">
        <f>D130*E126</f>
        <v>25.200000000000003</v>
      </c>
      <c r="F130" s="23"/>
      <c r="G130" s="41">
        <f t="shared" si="4"/>
        <v>0</v>
      </c>
      <c r="H130" s="23"/>
      <c r="I130" s="41">
        <f t="shared" si="5"/>
        <v>0</v>
      </c>
      <c r="J130" s="23"/>
      <c r="K130" s="41">
        <f t="shared" si="6"/>
        <v>0</v>
      </c>
      <c r="L130" s="41">
        <f t="shared" si="7"/>
        <v>0</v>
      </c>
    </row>
    <row r="131" spans="1:12" s="39" customFormat="1" x14ac:dyDescent="0.35">
      <c r="A131" s="193"/>
      <c r="B131" s="1" t="s">
        <v>49</v>
      </c>
      <c r="C131" s="3" t="s">
        <v>39</v>
      </c>
      <c r="D131" s="3">
        <v>0.1</v>
      </c>
      <c r="E131" s="2">
        <f>D131*E126</f>
        <v>0.42000000000000004</v>
      </c>
      <c r="F131" s="2"/>
      <c r="G131" s="41">
        <f t="shared" si="4"/>
        <v>0</v>
      </c>
      <c r="H131" s="2"/>
      <c r="I131" s="41">
        <f t="shared" si="5"/>
        <v>0</v>
      </c>
      <c r="J131" s="2"/>
      <c r="K131" s="41">
        <f t="shared" si="6"/>
        <v>0</v>
      </c>
      <c r="L131" s="41">
        <f t="shared" si="7"/>
        <v>0</v>
      </c>
    </row>
    <row r="132" spans="1:12" s="39" customFormat="1" x14ac:dyDescent="0.35">
      <c r="A132" s="193"/>
      <c r="B132" s="67" t="s">
        <v>50</v>
      </c>
      <c r="C132" s="9" t="s">
        <v>7</v>
      </c>
      <c r="D132" s="9">
        <v>0.04</v>
      </c>
      <c r="E132" s="23">
        <f>D132*E126</f>
        <v>0.16800000000000001</v>
      </c>
      <c r="F132" s="23"/>
      <c r="G132" s="41">
        <f t="shared" si="4"/>
        <v>0</v>
      </c>
      <c r="H132" s="23"/>
      <c r="I132" s="41">
        <f t="shared" si="5"/>
        <v>0</v>
      </c>
      <c r="J132" s="23"/>
      <c r="K132" s="41">
        <f t="shared" si="6"/>
        <v>0</v>
      </c>
      <c r="L132" s="41">
        <f t="shared" si="7"/>
        <v>0</v>
      </c>
    </row>
    <row r="133" spans="1:12" s="39" customFormat="1" x14ac:dyDescent="0.35">
      <c r="A133" s="193"/>
      <c r="B133" s="67" t="s">
        <v>15</v>
      </c>
      <c r="C133" s="9" t="s">
        <v>6</v>
      </c>
      <c r="D133" s="9">
        <v>4.6600000000000003E-2</v>
      </c>
      <c r="E133" s="23">
        <f>D133*E126</f>
        <v>0.19572000000000001</v>
      </c>
      <c r="F133" s="23"/>
      <c r="G133" s="41">
        <f t="shared" si="4"/>
        <v>0</v>
      </c>
      <c r="H133" s="23"/>
      <c r="I133" s="41">
        <f t="shared" si="5"/>
        <v>0</v>
      </c>
      <c r="J133" s="23"/>
      <c r="K133" s="41">
        <f t="shared" si="6"/>
        <v>0</v>
      </c>
      <c r="L133" s="41">
        <f t="shared" si="7"/>
        <v>0</v>
      </c>
    </row>
    <row r="134" spans="1:12" s="39" customFormat="1" x14ac:dyDescent="0.35">
      <c r="A134" s="86">
        <v>12</v>
      </c>
      <c r="B134" s="113" t="s">
        <v>141</v>
      </c>
      <c r="C134" s="114" t="s">
        <v>26</v>
      </c>
      <c r="D134" s="114"/>
      <c r="E134" s="115">
        <f>E102-E113</f>
        <v>100.8</v>
      </c>
      <c r="F134" s="116"/>
      <c r="G134" s="41">
        <f t="shared" si="4"/>
        <v>0</v>
      </c>
      <c r="H134" s="2"/>
      <c r="I134" s="41">
        <f t="shared" si="5"/>
        <v>0</v>
      </c>
      <c r="J134" s="2"/>
      <c r="K134" s="41">
        <f t="shared" si="6"/>
        <v>0</v>
      </c>
      <c r="L134" s="41">
        <f t="shared" si="7"/>
        <v>0</v>
      </c>
    </row>
    <row r="135" spans="1:12" s="39" customFormat="1" x14ac:dyDescent="0.35">
      <c r="A135" s="86"/>
      <c r="B135" s="117" t="s">
        <v>31</v>
      </c>
      <c r="C135" s="118" t="s">
        <v>142</v>
      </c>
      <c r="D135" s="2">
        <v>1</v>
      </c>
      <c r="E135" s="2">
        <f>E134*D135</f>
        <v>100.8</v>
      </c>
      <c r="F135" s="119"/>
      <c r="G135" s="41">
        <f t="shared" si="4"/>
        <v>0</v>
      </c>
      <c r="H135" s="119"/>
      <c r="I135" s="41">
        <f t="shared" si="5"/>
        <v>0</v>
      </c>
      <c r="J135" s="120"/>
      <c r="K135" s="41">
        <f t="shared" si="6"/>
        <v>0</v>
      </c>
      <c r="L135" s="41">
        <f t="shared" si="7"/>
        <v>0</v>
      </c>
    </row>
    <row r="136" spans="1:12" s="39" customFormat="1" x14ac:dyDescent="0.35">
      <c r="A136" s="86"/>
      <c r="B136" s="121" t="s">
        <v>25</v>
      </c>
      <c r="C136" s="122" t="s">
        <v>6</v>
      </c>
      <c r="D136" s="123">
        <v>1.0200000000000001E-2</v>
      </c>
      <c r="E136" s="124">
        <f>D136*E134</f>
        <v>1.02816</v>
      </c>
      <c r="F136" s="124"/>
      <c r="G136" s="41">
        <f t="shared" si="4"/>
        <v>0</v>
      </c>
      <c r="H136" s="124"/>
      <c r="I136" s="41">
        <f t="shared" si="5"/>
        <v>0</v>
      </c>
      <c r="J136" s="124"/>
      <c r="K136" s="41">
        <f t="shared" si="6"/>
        <v>0</v>
      </c>
      <c r="L136" s="41">
        <f t="shared" si="7"/>
        <v>0</v>
      </c>
    </row>
    <row r="137" spans="1:12" s="39" customFormat="1" x14ac:dyDescent="0.35">
      <c r="A137" s="168"/>
      <c r="B137" s="12" t="s">
        <v>143</v>
      </c>
      <c r="C137" s="3" t="s">
        <v>7</v>
      </c>
      <c r="D137" s="2">
        <v>7</v>
      </c>
      <c r="E137" s="2">
        <f>D137*E134</f>
        <v>705.6</v>
      </c>
      <c r="F137" s="2"/>
      <c r="G137" s="41">
        <f t="shared" si="4"/>
        <v>0</v>
      </c>
      <c r="H137" s="2"/>
      <c r="I137" s="41">
        <f t="shared" si="5"/>
        <v>0</v>
      </c>
      <c r="J137" s="2"/>
      <c r="K137" s="41">
        <f t="shared" si="6"/>
        <v>0</v>
      </c>
      <c r="L137" s="41">
        <f t="shared" si="7"/>
        <v>0</v>
      </c>
    </row>
    <row r="138" spans="1:12" s="39" customFormat="1" x14ac:dyDescent="0.35">
      <c r="A138" s="168"/>
      <c r="B138" s="1" t="s">
        <v>144</v>
      </c>
      <c r="C138" s="3" t="s">
        <v>7</v>
      </c>
      <c r="D138" s="2">
        <v>0.18</v>
      </c>
      <c r="E138" s="2">
        <f>D138*E134</f>
        <v>18.143999999999998</v>
      </c>
      <c r="F138" s="2"/>
      <c r="G138" s="41">
        <f t="shared" si="4"/>
        <v>0</v>
      </c>
      <c r="H138" s="2"/>
      <c r="I138" s="41">
        <f t="shared" si="5"/>
        <v>0</v>
      </c>
      <c r="J138" s="2"/>
      <c r="K138" s="41">
        <f t="shared" si="6"/>
        <v>0</v>
      </c>
      <c r="L138" s="41">
        <f t="shared" si="7"/>
        <v>0</v>
      </c>
    </row>
    <row r="139" spans="1:12" s="39" customFormat="1" x14ac:dyDescent="0.35">
      <c r="A139" s="168"/>
      <c r="B139" s="13" t="s">
        <v>15</v>
      </c>
      <c r="C139" s="3" t="s">
        <v>6</v>
      </c>
      <c r="D139" s="8">
        <v>6.4000000000000001E-2</v>
      </c>
      <c r="E139" s="2">
        <f>D139*E134</f>
        <v>6.4512</v>
      </c>
      <c r="F139" s="2"/>
      <c r="G139" s="41">
        <f t="shared" si="4"/>
        <v>0</v>
      </c>
      <c r="H139" s="2"/>
      <c r="I139" s="41">
        <f t="shared" si="5"/>
        <v>0</v>
      </c>
      <c r="J139" s="2"/>
      <c r="K139" s="41">
        <f t="shared" si="6"/>
        <v>0</v>
      </c>
      <c r="L139" s="41">
        <f t="shared" si="7"/>
        <v>0</v>
      </c>
    </row>
    <row r="140" spans="1:12" s="39" customFormat="1" x14ac:dyDescent="0.35">
      <c r="A140" s="86">
        <v>13</v>
      </c>
      <c r="B140" s="125" t="s">
        <v>193</v>
      </c>
      <c r="C140" s="114" t="s">
        <v>26</v>
      </c>
      <c r="D140" s="114"/>
      <c r="E140" s="115">
        <f>E134*1.05</f>
        <v>105.84</v>
      </c>
      <c r="F140" s="116"/>
      <c r="G140" s="41">
        <f t="shared" ref="G140:G204" si="8">F140*E140</f>
        <v>0</v>
      </c>
      <c r="H140" s="119"/>
      <c r="I140" s="41">
        <f t="shared" ref="I140:I204" si="9">H140*E140</f>
        <v>0</v>
      </c>
      <c r="J140" s="119"/>
      <c r="K140" s="41">
        <f t="shared" ref="K140:K204" si="10">J140*E140</f>
        <v>0</v>
      </c>
      <c r="L140" s="41">
        <f t="shared" ref="L140:L204" si="11">K140+I140+G140</f>
        <v>0</v>
      </c>
    </row>
    <row r="141" spans="1:12" s="39" customFormat="1" x14ac:dyDescent="0.35">
      <c r="A141" s="86"/>
      <c r="B141" s="117" t="s">
        <v>31</v>
      </c>
      <c r="C141" s="118" t="s">
        <v>142</v>
      </c>
      <c r="D141" s="2">
        <v>1</v>
      </c>
      <c r="E141" s="2">
        <f>E140*D141</f>
        <v>105.84</v>
      </c>
      <c r="F141" s="119"/>
      <c r="G141" s="41">
        <f t="shared" si="8"/>
        <v>0</v>
      </c>
      <c r="H141" s="119"/>
      <c r="I141" s="41">
        <f t="shared" si="9"/>
        <v>0</v>
      </c>
      <c r="J141" s="120"/>
      <c r="K141" s="41">
        <f t="shared" si="10"/>
        <v>0</v>
      </c>
      <c r="L141" s="41">
        <f t="shared" si="11"/>
        <v>0</v>
      </c>
    </row>
    <row r="142" spans="1:12" s="39" customFormat="1" x14ac:dyDescent="0.35">
      <c r="A142" s="86"/>
      <c r="B142" s="121" t="s">
        <v>25</v>
      </c>
      <c r="C142" s="122" t="s">
        <v>6</v>
      </c>
      <c r="D142" s="123">
        <v>7.4999999999999997E-2</v>
      </c>
      <c r="E142" s="124">
        <f>D142*E140</f>
        <v>7.9379999999999997</v>
      </c>
      <c r="F142" s="124"/>
      <c r="G142" s="41">
        <f t="shared" si="8"/>
        <v>0</v>
      </c>
      <c r="H142" s="124"/>
      <c r="I142" s="41">
        <f t="shared" si="9"/>
        <v>0</v>
      </c>
      <c r="J142" s="124"/>
      <c r="K142" s="41">
        <f t="shared" si="10"/>
        <v>0</v>
      </c>
      <c r="L142" s="41">
        <f t="shared" si="11"/>
        <v>0</v>
      </c>
    </row>
    <row r="143" spans="1:12" s="39" customFormat="1" x14ac:dyDescent="0.35">
      <c r="A143" s="168"/>
      <c r="B143" s="126" t="s">
        <v>145</v>
      </c>
      <c r="C143" s="127" t="s">
        <v>26</v>
      </c>
      <c r="D143" s="119">
        <v>1.02</v>
      </c>
      <c r="E143" s="119">
        <f>E140*D143</f>
        <v>107.9568</v>
      </c>
      <c r="F143" s="119"/>
      <c r="G143" s="41">
        <f t="shared" si="8"/>
        <v>0</v>
      </c>
      <c r="H143" s="119"/>
      <c r="I143" s="41">
        <f t="shared" si="9"/>
        <v>0</v>
      </c>
      <c r="J143" s="119"/>
      <c r="K143" s="41">
        <f t="shared" si="10"/>
        <v>0</v>
      </c>
      <c r="L143" s="41">
        <f t="shared" si="11"/>
        <v>0</v>
      </c>
    </row>
    <row r="144" spans="1:12" s="39" customFormat="1" x14ac:dyDescent="0.35">
      <c r="A144" s="168"/>
      <c r="B144" s="128" t="s">
        <v>146</v>
      </c>
      <c r="C144" s="3" t="s">
        <v>24</v>
      </c>
      <c r="D144" s="2">
        <v>2</v>
      </c>
      <c r="E144" s="2">
        <f>D144*E140</f>
        <v>211.68</v>
      </c>
      <c r="F144" s="2"/>
      <c r="G144" s="41">
        <f t="shared" si="8"/>
        <v>0</v>
      </c>
      <c r="H144" s="2"/>
      <c r="I144" s="41">
        <f t="shared" si="9"/>
        <v>0</v>
      </c>
      <c r="J144" s="2"/>
      <c r="K144" s="41">
        <f t="shared" si="10"/>
        <v>0</v>
      </c>
      <c r="L144" s="41">
        <f t="shared" si="11"/>
        <v>0</v>
      </c>
    </row>
    <row r="145" spans="1:12" s="39" customFormat="1" x14ac:dyDescent="0.35">
      <c r="A145" s="168"/>
      <c r="B145" s="1" t="s">
        <v>147</v>
      </c>
      <c r="C145" s="3" t="s">
        <v>7</v>
      </c>
      <c r="D145" s="2">
        <v>0.4</v>
      </c>
      <c r="E145" s="2">
        <f>D145*E140</f>
        <v>42.336000000000006</v>
      </c>
      <c r="F145" s="2"/>
      <c r="G145" s="41">
        <f t="shared" si="8"/>
        <v>0</v>
      </c>
      <c r="H145" s="2"/>
      <c r="I145" s="41">
        <f t="shared" si="9"/>
        <v>0</v>
      </c>
      <c r="J145" s="2"/>
      <c r="K145" s="41">
        <f t="shared" si="10"/>
        <v>0</v>
      </c>
      <c r="L145" s="41">
        <f t="shared" si="11"/>
        <v>0</v>
      </c>
    </row>
    <row r="146" spans="1:12" s="39" customFormat="1" x14ac:dyDescent="0.35">
      <c r="A146" s="168"/>
      <c r="B146" s="1" t="s">
        <v>148</v>
      </c>
      <c r="C146" s="3" t="s">
        <v>7</v>
      </c>
      <c r="D146" s="2">
        <v>0.1</v>
      </c>
      <c r="E146" s="2">
        <f>D146*E140</f>
        <v>10.584000000000001</v>
      </c>
      <c r="F146" s="2"/>
      <c r="G146" s="41">
        <f t="shared" si="8"/>
        <v>0</v>
      </c>
      <c r="H146" s="2"/>
      <c r="I146" s="41">
        <f t="shared" si="9"/>
        <v>0</v>
      </c>
      <c r="J146" s="2"/>
      <c r="K146" s="41">
        <f t="shared" si="10"/>
        <v>0</v>
      </c>
      <c r="L146" s="41">
        <f t="shared" si="11"/>
        <v>0</v>
      </c>
    </row>
    <row r="147" spans="1:12" s="39" customFormat="1" x14ac:dyDescent="0.35">
      <c r="A147" s="168"/>
      <c r="B147" s="1" t="s">
        <v>149</v>
      </c>
      <c r="C147" s="3" t="s">
        <v>7</v>
      </c>
      <c r="D147" s="2">
        <v>0.35</v>
      </c>
      <c r="E147" s="2">
        <f>D147*E140</f>
        <v>37.043999999999997</v>
      </c>
      <c r="F147" s="2"/>
      <c r="G147" s="41">
        <f t="shared" si="8"/>
        <v>0</v>
      </c>
      <c r="H147" s="2"/>
      <c r="I147" s="41">
        <f t="shared" si="9"/>
        <v>0</v>
      </c>
      <c r="J147" s="2"/>
      <c r="K147" s="41">
        <f t="shared" si="10"/>
        <v>0</v>
      </c>
      <c r="L147" s="41">
        <f t="shared" si="11"/>
        <v>0</v>
      </c>
    </row>
    <row r="148" spans="1:12" s="39" customFormat="1" x14ac:dyDescent="0.35">
      <c r="A148" s="168"/>
      <c r="B148" s="13" t="s">
        <v>15</v>
      </c>
      <c r="C148" s="3" t="s">
        <v>6</v>
      </c>
      <c r="D148" s="2">
        <v>0.18</v>
      </c>
      <c r="E148" s="2">
        <f>D148*E140</f>
        <v>19.051200000000001</v>
      </c>
      <c r="F148" s="2"/>
      <c r="G148" s="41">
        <f t="shared" si="8"/>
        <v>0</v>
      </c>
      <c r="H148" s="2"/>
      <c r="I148" s="41">
        <f t="shared" si="9"/>
        <v>0</v>
      </c>
      <c r="J148" s="2"/>
      <c r="K148" s="41">
        <f t="shared" si="10"/>
        <v>0</v>
      </c>
      <c r="L148" s="41">
        <f t="shared" si="11"/>
        <v>0</v>
      </c>
    </row>
    <row r="149" spans="1:12" s="39" customFormat="1" ht="20.149999999999999" customHeight="1" x14ac:dyDescent="0.35">
      <c r="A149" s="43"/>
      <c r="B149" s="69" t="s">
        <v>171</v>
      </c>
      <c r="C149" s="3"/>
      <c r="D149" s="45"/>
      <c r="E149" s="18"/>
      <c r="F149" s="46"/>
      <c r="G149" s="41">
        <f t="shared" si="8"/>
        <v>0</v>
      </c>
      <c r="H149" s="18"/>
      <c r="I149" s="41">
        <f t="shared" si="9"/>
        <v>0</v>
      </c>
      <c r="J149" s="18"/>
      <c r="K149" s="41">
        <f t="shared" si="10"/>
        <v>0</v>
      </c>
      <c r="L149" s="41">
        <f t="shared" si="11"/>
        <v>0</v>
      </c>
    </row>
    <row r="150" spans="1:12" s="39" customFormat="1" ht="27" x14ac:dyDescent="0.35">
      <c r="A150" s="27">
        <v>14</v>
      </c>
      <c r="B150" s="70" t="s">
        <v>151</v>
      </c>
      <c r="C150" s="48" t="s">
        <v>26</v>
      </c>
      <c r="D150" s="48"/>
      <c r="E150" s="29">
        <v>35</v>
      </c>
      <c r="F150" s="2"/>
      <c r="G150" s="41">
        <f t="shared" si="8"/>
        <v>0</v>
      </c>
      <c r="H150" s="2"/>
      <c r="I150" s="41">
        <f t="shared" si="9"/>
        <v>0</v>
      </c>
      <c r="J150" s="2"/>
      <c r="K150" s="41">
        <f t="shared" si="10"/>
        <v>0</v>
      </c>
      <c r="L150" s="41">
        <f t="shared" si="11"/>
        <v>0</v>
      </c>
    </row>
    <row r="151" spans="1:12" s="39" customFormat="1" x14ac:dyDescent="0.35">
      <c r="A151" s="27"/>
      <c r="B151" s="4" t="s">
        <v>31</v>
      </c>
      <c r="C151" s="3" t="s">
        <v>26</v>
      </c>
      <c r="D151" s="2">
        <v>1</v>
      </c>
      <c r="E151" s="2">
        <f>E150*D151</f>
        <v>35</v>
      </c>
      <c r="F151" s="23"/>
      <c r="G151" s="41">
        <f t="shared" si="8"/>
        <v>0</v>
      </c>
      <c r="H151" s="2"/>
      <c r="I151" s="41">
        <f t="shared" si="9"/>
        <v>0</v>
      </c>
      <c r="J151" s="2"/>
      <c r="K151" s="41">
        <f t="shared" si="10"/>
        <v>0</v>
      </c>
      <c r="L151" s="41">
        <f t="shared" si="11"/>
        <v>0</v>
      </c>
    </row>
    <row r="152" spans="1:12" s="39" customFormat="1" x14ac:dyDescent="0.35">
      <c r="A152" s="27"/>
      <c r="B152" s="51" t="s">
        <v>25</v>
      </c>
      <c r="C152" s="37" t="s">
        <v>6</v>
      </c>
      <c r="D152" s="64">
        <v>5.5E-2</v>
      </c>
      <c r="E152" s="46">
        <f>D152*E150</f>
        <v>1.925</v>
      </c>
      <c r="F152" s="46"/>
      <c r="G152" s="41">
        <f t="shared" si="8"/>
        <v>0</v>
      </c>
      <c r="H152" s="46"/>
      <c r="I152" s="41">
        <f t="shared" si="9"/>
        <v>0</v>
      </c>
      <c r="J152" s="46"/>
      <c r="K152" s="41">
        <f t="shared" si="10"/>
        <v>0</v>
      </c>
      <c r="L152" s="41">
        <f t="shared" si="11"/>
        <v>0</v>
      </c>
    </row>
    <row r="153" spans="1:12" s="39" customFormat="1" x14ac:dyDescent="0.35">
      <c r="A153" s="27"/>
      <c r="B153" s="10" t="s">
        <v>153</v>
      </c>
      <c r="C153" s="9" t="s">
        <v>26</v>
      </c>
      <c r="D153" s="9">
        <v>4.2</v>
      </c>
      <c r="E153" s="2">
        <f>E150*D153</f>
        <v>147</v>
      </c>
      <c r="F153" s="2"/>
      <c r="G153" s="41">
        <f t="shared" si="8"/>
        <v>0</v>
      </c>
      <c r="H153" s="2"/>
      <c r="I153" s="41">
        <f t="shared" si="9"/>
        <v>0</v>
      </c>
      <c r="J153" s="2"/>
      <c r="K153" s="41">
        <f t="shared" si="10"/>
        <v>0</v>
      </c>
      <c r="L153" s="41">
        <f t="shared" si="11"/>
        <v>0</v>
      </c>
    </row>
    <row r="154" spans="1:12" s="39" customFormat="1" ht="40.5" x14ac:dyDescent="0.35">
      <c r="A154" s="27"/>
      <c r="B154" s="4" t="s">
        <v>41</v>
      </c>
      <c r="C154" s="3" t="s">
        <v>26</v>
      </c>
      <c r="D154" s="2">
        <v>1</v>
      </c>
      <c r="E154" s="2">
        <f>E150*D154</f>
        <v>35</v>
      </c>
      <c r="F154" s="2"/>
      <c r="G154" s="41">
        <f t="shared" si="8"/>
        <v>0</v>
      </c>
      <c r="H154" s="2"/>
      <c r="I154" s="41">
        <f t="shared" si="9"/>
        <v>0</v>
      </c>
      <c r="J154" s="2"/>
      <c r="K154" s="41">
        <f t="shared" si="10"/>
        <v>0</v>
      </c>
      <c r="L154" s="41">
        <f t="shared" si="11"/>
        <v>0</v>
      </c>
    </row>
    <row r="155" spans="1:12" s="39" customFormat="1" x14ac:dyDescent="0.35">
      <c r="A155" s="27"/>
      <c r="B155" s="11" t="s">
        <v>40</v>
      </c>
      <c r="C155" s="3" t="s">
        <v>26</v>
      </c>
      <c r="D155" s="2">
        <v>1.05</v>
      </c>
      <c r="E155" s="2">
        <f>D155*E150</f>
        <v>36.75</v>
      </c>
      <c r="F155" s="2"/>
      <c r="G155" s="41">
        <f t="shared" si="8"/>
        <v>0</v>
      </c>
      <c r="H155" s="2"/>
      <c r="I155" s="41">
        <f t="shared" si="9"/>
        <v>0</v>
      </c>
      <c r="J155" s="2"/>
      <c r="K155" s="41">
        <f t="shared" si="10"/>
        <v>0</v>
      </c>
      <c r="L155" s="41">
        <f t="shared" si="11"/>
        <v>0</v>
      </c>
    </row>
    <row r="156" spans="1:12" s="39" customFormat="1" x14ac:dyDescent="0.35">
      <c r="A156" s="27"/>
      <c r="B156" s="11" t="s">
        <v>15</v>
      </c>
      <c r="C156" s="3" t="s">
        <v>6</v>
      </c>
      <c r="D156" s="2">
        <v>0.1</v>
      </c>
      <c r="E156" s="2">
        <f>E150*D156</f>
        <v>3.5</v>
      </c>
      <c r="F156" s="2"/>
      <c r="G156" s="41">
        <f t="shared" si="8"/>
        <v>0</v>
      </c>
      <c r="H156" s="2"/>
      <c r="I156" s="41">
        <f t="shared" si="9"/>
        <v>0</v>
      </c>
      <c r="J156" s="2"/>
      <c r="K156" s="41">
        <f t="shared" si="10"/>
        <v>0</v>
      </c>
      <c r="L156" s="41">
        <f t="shared" si="11"/>
        <v>0</v>
      </c>
    </row>
    <row r="157" spans="1:12" s="39" customFormat="1" ht="27" x14ac:dyDescent="0.35">
      <c r="A157" s="27">
        <v>15</v>
      </c>
      <c r="B157" s="7" t="s">
        <v>150</v>
      </c>
      <c r="C157" s="48" t="s">
        <v>26</v>
      </c>
      <c r="D157" s="48"/>
      <c r="E157" s="29">
        <v>21.1</v>
      </c>
      <c r="F157" s="2"/>
      <c r="G157" s="41">
        <f t="shared" si="8"/>
        <v>0</v>
      </c>
      <c r="H157" s="2"/>
      <c r="I157" s="41">
        <f t="shared" si="9"/>
        <v>0</v>
      </c>
      <c r="J157" s="2"/>
      <c r="K157" s="41">
        <f t="shared" si="10"/>
        <v>0</v>
      </c>
      <c r="L157" s="41">
        <f t="shared" si="11"/>
        <v>0</v>
      </c>
    </row>
    <row r="158" spans="1:12" s="39" customFormat="1" x14ac:dyDescent="0.35">
      <c r="A158" s="27"/>
      <c r="B158" s="4" t="s">
        <v>31</v>
      </c>
      <c r="C158" s="3" t="s">
        <v>26</v>
      </c>
      <c r="D158" s="2">
        <v>1</v>
      </c>
      <c r="E158" s="2">
        <f>E157*D158</f>
        <v>21.1</v>
      </c>
      <c r="F158" s="23"/>
      <c r="G158" s="41">
        <f t="shared" si="8"/>
        <v>0</v>
      </c>
      <c r="H158" s="2"/>
      <c r="I158" s="41">
        <f t="shared" si="9"/>
        <v>0</v>
      </c>
      <c r="J158" s="2"/>
      <c r="K158" s="41">
        <f t="shared" si="10"/>
        <v>0</v>
      </c>
      <c r="L158" s="41">
        <f t="shared" si="11"/>
        <v>0</v>
      </c>
    </row>
    <row r="159" spans="1:12" s="39" customFormat="1" x14ac:dyDescent="0.35">
      <c r="A159" s="27"/>
      <c r="B159" s="51" t="s">
        <v>25</v>
      </c>
      <c r="C159" s="37" t="s">
        <v>6</v>
      </c>
      <c r="D159" s="64">
        <v>5.5E-2</v>
      </c>
      <c r="E159" s="46">
        <f>E157*D159</f>
        <v>1.1605000000000001</v>
      </c>
      <c r="F159" s="46"/>
      <c r="G159" s="41">
        <f t="shared" si="8"/>
        <v>0</v>
      </c>
      <c r="H159" s="46"/>
      <c r="I159" s="41">
        <f t="shared" si="9"/>
        <v>0</v>
      </c>
      <c r="J159" s="46"/>
      <c r="K159" s="41">
        <f t="shared" si="10"/>
        <v>0</v>
      </c>
      <c r="L159" s="41">
        <f t="shared" si="11"/>
        <v>0</v>
      </c>
    </row>
    <row r="160" spans="1:12" s="39" customFormat="1" x14ac:dyDescent="0.35">
      <c r="A160" s="27"/>
      <c r="B160" s="10" t="s">
        <v>152</v>
      </c>
      <c r="C160" s="9" t="s">
        <v>26</v>
      </c>
      <c r="D160" s="9">
        <v>2.1</v>
      </c>
      <c r="E160" s="2">
        <f>E157*D160</f>
        <v>44.31</v>
      </c>
      <c r="F160" s="2"/>
      <c r="G160" s="41">
        <f t="shared" si="8"/>
        <v>0</v>
      </c>
      <c r="H160" s="2"/>
      <c r="I160" s="41">
        <f t="shared" si="9"/>
        <v>0</v>
      </c>
      <c r="J160" s="2"/>
      <c r="K160" s="41">
        <f t="shared" si="10"/>
        <v>0</v>
      </c>
      <c r="L160" s="41">
        <f t="shared" si="11"/>
        <v>0</v>
      </c>
    </row>
    <row r="161" spans="1:12" s="39" customFormat="1" x14ac:dyDescent="0.35">
      <c r="A161" s="27"/>
      <c r="B161" s="10" t="s">
        <v>42</v>
      </c>
      <c r="C161" s="9" t="s">
        <v>26</v>
      </c>
      <c r="D161" s="9">
        <v>2.1</v>
      </c>
      <c r="E161" s="2">
        <f>E157*D161</f>
        <v>44.31</v>
      </c>
      <c r="F161" s="2"/>
      <c r="G161" s="41">
        <f t="shared" si="8"/>
        <v>0</v>
      </c>
      <c r="H161" s="2"/>
      <c r="I161" s="41">
        <f t="shared" si="9"/>
        <v>0</v>
      </c>
      <c r="J161" s="2"/>
      <c r="K161" s="41">
        <f t="shared" si="10"/>
        <v>0</v>
      </c>
      <c r="L161" s="41">
        <f t="shared" si="11"/>
        <v>0</v>
      </c>
    </row>
    <row r="162" spans="1:12" s="39" customFormat="1" ht="40.5" x14ac:dyDescent="0.35">
      <c r="A162" s="27"/>
      <c r="B162" s="4" t="s">
        <v>43</v>
      </c>
      <c r="C162" s="3" t="s">
        <v>26</v>
      </c>
      <c r="D162" s="2">
        <v>1</v>
      </c>
      <c r="E162" s="2">
        <f>E157*D162</f>
        <v>21.1</v>
      </c>
      <c r="F162" s="2"/>
      <c r="G162" s="41">
        <f t="shared" si="8"/>
        <v>0</v>
      </c>
      <c r="H162" s="2"/>
      <c r="I162" s="41">
        <f t="shared" si="9"/>
        <v>0</v>
      </c>
      <c r="J162" s="2"/>
      <c r="K162" s="41">
        <f t="shared" si="10"/>
        <v>0</v>
      </c>
      <c r="L162" s="41">
        <f t="shared" si="11"/>
        <v>0</v>
      </c>
    </row>
    <row r="163" spans="1:12" s="39" customFormat="1" x14ac:dyDescent="0.35">
      <c r="A163" s="27"/>
      <c r="B163" s="11" t="s">
        <v>40</v>
      </c>
      <c r="C163" s="3" t="s">
        <v>26</v>
      </c>
      <c r="D163" s="2">
        <v>1.05</v>
      </c>
      <c r="E163" s="2">
        <f>E157*D163</f>
        <v>22.155000000000001</v>
      </c>
      <c r="F163" s="2"/>
      <c r="G163" s="41">
        <f t="shared" si="8"/>
        <v>0</v>
      </c>
      <c r="H163" s="2"/>
      <c r="I163" s="41">
        <f t="shared" si="9"/>
        <v>0</v>
      </c>
      <c r="J163" s="2"/>
      <c r="K163" s="41">
        <f t="shared" si="10"/>
        <v>0</v>
      </c>
      <c r="L163" s="41">
        <f t="shared" si="11"/>
        <v>0</v>
      </c>
    </row>
    <row r="164" spans="1:12" s="39" customFormat="1" x14ac:dyDescent="0.35">
      <c r="A164" s="27"/>
      <c r="B164" s="11" t="s">
        <v>15</v>
      </c>
      <c r="C164" s="3" t="s">
        <v>6</v>
      </c>
      <c r="D164" s="3">
        <v>0.1</v>
      </c>
      <c r="E164" s="2">
        <f>E157*D164</f>
        <v>2.1100000000000003</v>
      </c>
      <c r="F164" s="2"/>
      <c r="G164" s="41">
        <f t="shared" si="8"/>
        <v>0</v>
      </c>
      <c r="H164" s="2"/>
      <c r="I164" s="41">
        <f t="shared" si="9"/>
        <v>0</v>
      </c>
      <c r="J164" s="2"/>
      <c r="K164" s="41">
        <f t="shared" si="10"/>
        <v>0</v>
      </c>
      <c r="L164" s="41">
        <f t="shared" si="11"/>
        <v>0</v>
      </c>
    </row>
    <row r="165" spans="1:12" s="39" customFormat="1" ht="30" customHeight="1" x14ac:dyDescent="0.35">
      <c r="A165" s="27">
        <v>16</v>
      </c>
      <c r="B165" s="7" t="s">
        <v>207</v>
      </c>
      <c r="C165" s="48" t="s">
        <v>26</v>
      </c>
      <c r="D165" s="48"/>
      <c r="E165" s="49">
        <v>218</v>
      </c>
      <c r="F165" s="23"/>
      <c r="G165" s="41">
        <f t="shared" si="8"/>
        <v>0</v>
      </c>
      <c r="H165" s="23"/>
      <c r="I165" s="41">
        <f t="shared" si="9"/>
        <v>0</v>
      </c>
      <c r="J165" s="23"/>
      <c r="K165" s="41">
        <f t="shared" si="10"/>
        <v>0</v>
      </c>
      <c r="L165" s="41">
        <f t="shared" si="11"/>
        <v>0</v>
      </c>
    </row>
    <row r="166" spans="1:12" s="39" customFormat="1" x14ac:dyDescent="0.35">
      <c r="A166" s="27"/>
      <c r="B166" s="4" t="s">
        <v>31</v>
      </c>
      <c r="C166" s="3" t="s">
        <v>26</v>
      </c>
      <c r="D166" s="2">
        <v>1</v>
      </c>
      <c r="E166" s="2">
        <f>E165*D166</f>
        <v>218</v>
      </c>
      <c r="F166" s="23"/>
      <c r="G166" s="41">
        <f t="shared" si="8"/>
        <v>0</v>
      </c>
      <c r="H166" s="2"/>
      <c r="I166" s="41">
        <f t="shared" si="9"/>
        <v>0</v>
      </c>
      <c r="J166" s="2"/>
      <c r="K166" s="41">
        <f t="shared" si="10"/>
        <v>0</v>
      </c>
      <c r="L166" s="41">
        <f t="shared" si="11"/>
        <v>0</v>
      </c>
    </row>
    <row r="167" spans="1:12" s="39" customFormat="1" x14ac:dyDescent="0.35">
      <c r="A167" s="27"/>
      <c r="B167" s="51" t="s">
        <v>25</v>
      </c>
      <c r="C167" s="37" t="s">
        <v>6</v>
      </c>
      <c r="D167" s="64">
        <v>2.1999999999999999E-2</v>
      </c>
      <c r="E167" s="46">
        <f>E165*D167</f>
        <v>4.7959999999999994</v>
      </c>
      <c r="F167" s="46"/>
      <c r="G167" s="41">
        <f t="shared" si="8"/>
        <v>0</v>
      </c>
      <c r="H167" s="46"/>
      <c r="I167" s="41">
        <f t="shared" si="9"/>
        <v>0</v>
      </c>
      <c r="J167" s="46"/>
      <c r="K167" s="41">
        <f t="shared" si="10"/>
        <v>0</v>
      </c>
      <c r="L167" s="41">
        <f t="shared" si="11"/>
        <v>0</v>
      </c>
    </row>
    <row r="168" spans="1:12" s="39" customFormat="1" x14ac:dyDescent="0.35">
      <c r="A168" s="27"/>
      <c r="B168" s="10" t="s">
        <v>115</v>
      </c>
      <c r="C168" s="9" t="s">
        <v>26</v>
      </c>
      <c r="D168" s="9">
        <v>2.1</v>
      </c>
      <c r="E168" s="2">
        <f>E165*D168</f>
        <v>457.8</v>
      </c>
      <c r="F168" s="2"/>
      <c r="G168" s="41">
        <f t="shared" si="8"/>
        <v>0</v>
      </c>
      <c r="H168" s="2"/>
      <c r="I168" s="41">
        <f t="shared" si="9"/>
        <v>0</v>
      </c>
      <c r="J168" s="2"/>
      <c r="K168" s="41">
        <f t="shared" si="10"/>
        <v>0</v>
      </c>
      <c r="L168" s="41">
        <f t="shared" si="11"/>
        <v>0</v>
      </c>
    </row>
    <row r="169" spans="1:12" s="39" customFormat="1" ht="40.5" x14ac:dyDescent="0.35">
      <c r="A169" s="27"/>
      <c r="B169" s="4" t="s">
        <v>44</v>
      </c>
      <c r="C169" s="3" t="s">
        <v>26</v>
      </c>
      <c r="D169" s="2">
        <v>1</v>
      </c>
      <c r="E169" s="2">
        <f>D169*E165</f>
        <v>218</v>
      </c>
      <c r="F169" s="2"/>
      <c r="G169" s="41">
        <f t="shared" si="8"/>
        <v>0</v>
      </c>
      <c r="H169" s="2"/>
      <c r="I169" s="41">
        <f t="shared" si="9"/>
        <v>0</v>
      </c>
      <c r="J169" s="2"/>
      <c r="K169" s="41">
        <f t="shared" si="10"/>
        <v>0</v>
      </c>
      <c r="L169" s="41">
        <f t="shared" si="11"/>
        <v>0</v>
      </c>
    </row>
    <row r="170" spans="1:12" s="39" customFormat="1" x14ac:dyDescent="0.35">
      <c r="A170" s="27"/>
      <c r="B170" s="11" t="s">
        <v>15</v>
      </c>
      <c r="C170" s="3" t="s">
        <v>6</v>
      </c>
      <c r="D170" s="3">
        <v>0.1</v>
      </c>
      <c r="E170" s="2">
        <f>E165*D170</f>
        <v>21.8</v>
      </c>
      <c r="F170" s="2"/>
      <c r="G170" s="41">
        <f t="shared" si="8"/>
        <v>0</v>
      </c>
      <c r="H170" s="2"/>
      <c r="I170" s="41">
        <f t="shared" si="9"/>
        <v>0</v>
      </c>
      <c r="J170" s="2"/>
      <c r="K170" s="41">
        <f t="shared" si="10"/>
        <v>0</v>
      </c>
      <c r="L170" s="41">
        <f t="shared" si="11"/>
        <v>0</v>
      </c>
    </row>
    <row r="171" spans="1:12" s="39" customFormat="1" ht="27" x14ac:dyDescent="0.35">
      <c r="A171" s="169">
        <v>17</v>
      </c>
      <c r="B171" s="129" t="s">
        <v>206</v>
      </c>
      <c r="C171" s="114" t="s">
        <v>154</v>
      </c>
      <c r="D171" s="130"/>
      <c r="E171" s="29">
        <v>50</v>
      </c>
      <c r="F171" s="124"/>
      <c r="G171" s="41">
        <f t="shared" si="8"/>
        <v>0</v>
      </c>
      <c r="H171" s="124"/>
      <c r="I171" s="41">
        <f t="shared" si="9"/>
        <v>0</v>
      </c>
      <c r="J171" s="124"/>
      <c r="K171" s="41">
        <f t="shared" si="10"/>
        <v>0</v>
      </c>
      <c r="L171" s="41">
        <f t="shared" si="11"/>
        <v>0</v>
      </c>
    </row>
    <row r="172" spans="1:12" s="39" customFormat="1" x14ac:dyDescent="0.35">
      <c r="A172" s="169"/>
      <c r="B172" s="4" t="s">
        <v>31</v>
      </c>
      <c r="C172" s="3" t="s">
        <v>26</v>
      </c>
      <c r="D172" s="2">
        <v>1</v>
      </c>
      <c r="E172" s="2">
        <f>E171*D172</f>
        <v>50</v>
      </c>
      <c r="F172" s="23"/>
      <c r="G172" s="41">
        <f t="shared" si="8"/>
        <v>0</v>
      </c>
      <c r="H172" s="2"/>
      <c r="I172" s="41">
        <f t="shared" si="9"/>
        <v>0</v>
      </c>
      <c r="J172" s="2"/>
      <c r="K172" s="41">
        <f t="shared" si="10"/>
        <v>0</v>
      </c>
      <c r="L172" s="41">
        <f t="shared" si="11"/>
        <v>0</v>
      </c>
    </row>
    <row r="173" spans="1:12" s="39" customFormat="1" x14ac:dyDescent="0.35">
      <c r="A173" s="169"/>
      <c r="B173" s="51" t="s">
        <v>25</v>
      </c>
      <c r="C173" s="37" t="s">
        <v>6</v>
      </c>
      <c r="D173" s="64">
        <v>2.1999999999999999E-2</v>
      </c>
      <c r="E173" s="46">
        <f>E171*D173</f>
        <v>1.0999999999999999</v>
      </c>
      <c r="F173" s="46"/>
      <c r="G173" s="41">
        <f t="shared" si="8"/>
        <v>0</v>
      </c>
      <c r="H173" s="46"/>
      <c r="I173" s="41">
        <f t="shared" si="9"/>
        <v>0</v>
      </c>
      <c r="J173" s="46"/>
      <c r="K173" s="41">
        <f t="shared" si="10"/>
        <v>0</v>
      </c>
      <c r="L173" s="41">
        <f t="shared" si="11"/>
        <v>0</v>
      </c>
    </row>
    <row r="174" spans="1:12" s="39" customFormat="1" x14ac:dyDescent="0.35">
      <c r="A174" s="169"/>
      <c r="B174" s="10" t="s">
        <v>184</v>
      </c>
      <c r="C174" s="9" t="s">
        <v>26</v>
      </c>
      <c r="D174" s="68">
        <v>2.1</v>
      </c>
      <c r="E174" s="2">
        <f>E171*D174</f>
        <v>105</v>
      </c>
      <c r="F174" s="2"/>
      <c r="G174" s="41">
        <f t="shared" si="8"/>
        <v>0</v>
      </c>
      <c r="H174" s="2"/>
      <c r="I174" s="41">
        <f t="shared" si="9"/>
        <v>0</v>
      </c>
      <c r="J174" s="2"/>
      <c r="K174" s="41">
        <f t="shared" si="10"/>
        <v>0</v>
      </c>
      <c r="L174" s="41">
        <f t="shared" si="11"/>
        <v>0</v>
      </c>
    </row>
    <row r="175" spans="1:12" s="39" customFormat="1" ht="40.5" x14ac:dyDescent="0.35">
      <c r="A175" s="169"/>
      <c r="B175" s="4" t="s">
        <v>44</v>
      </c>
      <c r="C175" s="3" t="s">
        <v>26</v>
      </c>
      <c r="D175" s="2">
        <v>1</v>
      </c>
      <c r="E175" s="2">
        <f>D175*E171</f>
        <v>50</v>
      </c>
      <c r="F175" s="2"/>
      <c r="G175" s="41">
        <f t="shared" si="8"/>
        <v>0</v>
      </c>
      <c r="H175" s="2"/>
      <c r="I175" s="41">
        <f t="shared" si="9"/>
        <v>0</v>
      </c>
      <c r="J175" s="2"/>
      <c r="K175" s="41">
        <f t="shared" si="10"/>
        <v>0</v>
      </c>
      <c r="L175" s="41">
        <f t="shared" si="11"/>
        <v>0</v>
      </c>
    </row>
    <row r="176" spans="1:12" s="39" customFormat="1" x14ac:dyDescent="0.35">
      <c r="A176" s="169"/>
      <c r="B176" s="11" t="s">
        <v>15</v>
      </c>
      <c r="C176" s="3" t="s">
        <v>6</v>
      </c>
      <c r="D176" s="3">
        <v>0.1</v>
      </c>
      <c r="E176" s="2">
        <f>E171*D176</f>
        <v>5</v>
      </c>
      <c r="F176" s="2"/>
      <c r="G176" s="41">
        <f t="shared" si="8"/>
        <v>0</v>
      </c>
      <c r="H176" s="2"/>
      <c r="I176" s="41">
        <f t="shared" si="9"/>
        <v>0</v>
      </c>
      <c r="J176" s="2"/>
      <c r="K176" s="41">
        <f t="shared" si="10"/>
        <v>0</v>
      </c>
      <c r="L176" s="41">
        <f t="shared" si="11"/>
        <v>0</v>
      </c>
    </row>
    <row r="177" spans="1:12" s="39" customFormat="1" x14ac:dyDescent="0.35">
      <c r="A177" s="27">
        <v>18</v>
      </c>
      <c r="B177" s="7" t="s">
        <v>287</v>
      </c>
      <c r="C177" s="5" t="s">
        <v>26</v>
      </c>
      <c r="D177" s="5"/>
      <c r="E177" s="29">
        <f>5*1.6</f>
        <v>8</v>
      </c>
      <c r="F177" s="2"/>
      <c r="G177" s="41">
        <f t="shared" si="8"/>
        <v>0</v>
      </c>
      <c r="H177" s="2"/>
      <c r="I177" s="41">
        <f t="shared" si="9"/>
        <v>0</v>
      </c>
      <c r="J177" s="2"/>
      <c r="K177" s="41">
        <f t="shared" si="10"/>
        <v>0</v>
      </c>
      <c r="L177" s="41">
        <f t="shared" si="11"/>
        <v>0</v>
      </c>
    </row>
    <row r="178" spans="1:12" s="39" customFormat="1" x14ac:dyDescent="0.35">
      <c r="A178" s="27"/>
      <c r="B178" s="4" t="s">
        <v>31</v>
      </c>
      <c r="C178" s="3" t="s">
        <v>26</v>
      </c>
      <c r="D178" s="2">
        <v>1</v>
      </c>
      <c r="E178" s="2">
        <f>E177*D178</f>
        <v>8</v>
      </c>
      <c r="F178" s="23"/>
      <c r="G178" s="41">
        <f t="shared" si="8"/>
        <v>0</v>
      </c>
      <c r="H178" s="23"/>
      <c r="I178" s="41">
        <f t="shared" si="9"/>
        <v>0</v>
      </c>
      <c r="J178" s="2"/>
      <c r="K178" s="41">
        <f t="shared" si="10"/>
        <v>0</v>
      </c>
      <c r="L178" s="41">
        <f t="shared" si="11"/>
        <v>0</v>
      </c>
    </row>
    <row r="179" spans="1:12" s="39" customFormat="1" x14ac:dyDescent="0.35">
      <c r="A179" s="27"/>
      <c r="B179" s="51" t="s">
        <v>25</v>
      </c>
      <c r="C179" s="37" t="s">
        <v>6</v>
      </c>
      <c r="D179" s="64">
        <v>3.1E-2</v>
      </c>
      <c r="E179" s="46">
        <f>E177*D179</f>
        <v>0.248</v>
      </c>
      <c r="F179" s="46"/>
      <c r="G179" s="41">
        <f t="shared" si="8"/>
        <v>0</v>
      </c>
      <c r="H179" s="46"/>
      <c r="I179" s="41">
        <f t="shared" si="9"/>
        <v>0</v>
      </c>
      <c r="J179" s="46"/>
      <c r="K179" s="41">
        <f t="shared" si="10"/>
        <v>0</v>
      </c>
      <c r="L179" s="41">
        <f t="shared" si="11"/>
        <v>0</v>
      </c>
    </row>
    <row r="180" spans="1:12" s="39" customFormat="1" x14ac:dyDescent="0.35">
      <c r="A180" s="27"/>
      <c r="B180" s="4" t="s">
        <v>208</v>
      </c>
      <c r="C180" s="3" t="s">
        <v>26</v>
      </c>
      <c r="D180" s="3">
        <v>1.03</v>
      </c>
      <c r="E180" s="2">
        <f>D180*E177</f>
        <v>8.24</v>
      </c>
      <c r="F180" s="2"/>
      <c r="G180" s="41">
        <f t="shared" si="8"/>
        <v>0</v>
      </c>
      <c r="H180" s="2"/>
      <c r="I180" s="41">
        <f t="shared" si="9"/>
        <v>0</v>
      </c>
      <c r="J180" s="2"/>
      <c r="K180" s="41">
        <f t="shared" si="10"/>
        <v>0</v>
      </c>
      <c r="L180" s="41">
        <f t="shared" si="11"/>
        <v>0</v>
      </c>
    </row>
    <row r="181" spans="1:12" s="39" customFormat="1" x14ac:dyDescent="0.35">
      <c r="A181" s="27"/>
      <c r="B181" s="1" t="s">
        <v>45</v>
      </c>
      <c r="C181" s="3" t="s">
        <v>7</v>
      </c>
      <c r="D181" s="2">
        <v>6</v>
      </c>
      <c r="E181" s="2">
        <f>D181*E177</f>
        <v>48</v>
      </c>
      <c r="F181" s="2"/>
      <c r="G181" s="41">
        <f t="shared" si="8"/>
        <v>0</v>
      </c>
      <c r="H181" s="2"/>
      <c r="I181" s="41">
        <f t="shared" si="9"/>
        <v>0</v>
      </c>
      <c r="J181" s="2"/>
      <c r="K181" s="41">
        <f t="shared" si="10"/>
        <v>0</v>
      </c>
      <c r="L181" s="41">
        <f t="shared" si="11"/>
        <v>0</v>
      </c>
    </row>
    <row r="182" spans="1:12" s="39" customFormat="1" x14ac:dyDescent="0.35">
      <c r="A182" s="27"/>
      <c r="B182" s="1" t="s">
        <v>38</v>
      </c>
      <c r="C182" s="3" t="s">
        <v>7</v>
      </c>
      <c r="D182" s="3">
        <v>0.04</v>
      </c>
      <c r="E182" s="2">
        <f>D182*E177</f>
        <v>0.32</v>
      </c>
      <c r="F182" s="2"/>
      <c r="G182" s="41">
        <f t="shared" si="8"/>
        <v>0</v>
      </c>
      <c r="H182" s="2"/>
      <c r="I182" s="41">
        <f t="shared" si="9"/>
        <v>0</v>
      </c>
      <c r="J182" s="2"/>
      <c r="K182" s="41">
        <f t="shared" si="10"/>
        <v>0</v>
      </c>
      <c r="L182" s="41">
        <f t="shared" si="11"/>
        <v>0</v>
      </c>
    </row>
    <row r="183" spans="1:12" s="39" customFormat="1" x14ac:dyDescent="0.35">
      <c r="A183" s="27"/>
      <c r="B183" s="1" t="s">
        <v>46</v>
      </c>
      <c r="C183" s="3" t="s">
        <v>39</v>
      </c>
      <c r="D183" s="2">
        <v>0.1</v>
      </c>
      <c r="E183" s="2">
        <f>D183*E177</f>
        <v>0.8</v>
      </c>
      <c r="F183" s="2"/>
      <c r="G183" s="41">
        <f t="shared" si="8"/>
        <v>0</v>
      </c>
      <c r="H183" s="2"/>
      <c r="I183" s="41">
        <f t="shared" si="9"/>
        <v>0</v>
      </c>
      <c r="J183" s="2"/>
      <c r="K183" s="41">
        <f t="shared" si="10"/>
        <v>0</v>
      </c>
      <c r="L183" s="41">
        <f t="shared" si="11"/>
        <v>0</v>
      </c>
    </row>
    <row r="184" spans="1:12" s="39" customFormat="1" x14ac:dyDescent="0.35">
      <c r="A184" s="27"/>
      <c r="B184" s="1" t="s">
        <v>15</v>
      </c>
      <c r="C184" s="3" t="s">
        <v>6</v>
      </c>
      <c r="D184" s="3">
        <v>7.0000000000000007E-2</v>
      </c>
      <c r="E184" s="2">
        <f>D184*E177</f>
        <v>0.56000000000000005</v>
      </c>
      <c r="F184" s="2"/>
      <c r="G184" s="41">
        <f t="shared" si="8"/>
        <v>0</v>
      </c>
      <c r="H184" s="2"/>
      <c r="I184" s="41">
        <f t="shared" si="9"/>
        <v>0</v>
      </c>
      <c r="J184" s="2"/>
      <c r="K184" s="41">
        <f t="shared" si="10"/>
        <v>0</v>
      </c>
      <c r="L184" s="41">
        <f t="shared" si="11"/>
        <v>0</v>
      </c>
    </row>
    <row r="185" spans="1:12" s="39" customFormat="1" x14ac:dyDescent="0.35">
      <c r="A185" s="27">
        <v>19</v>
      </c>
      <c r="B185" s="7" t="s">
        <v>47</v>
      </c>
      <c r="C185" s="5" t="s">
        <v>26</v>
      </c>
      <c r="D185" s="5"/>
      <c r="E185" s="29">
        <v>72</v>
      </c>
      <c r="F185" s="2"/>
      <c r="G185" s="41">
        <f t="shared" si="8"/>
        <v>0</v>
      </c>
      <c r="H185" s="2"/>
      <c r="I185" s="41">
        <f t="shared" si="9"/>
        <v>0</v>
      </c>
      <c r="J185" s="2"/>
      <c r="K185" s="41">
        <f t="shared" si="10"/>
        <v>0</v>
      </c>
      <c r="L185" s="41">
        <f t="shared" si="11"/>
        <v>0</v>
      </c>
    </row>
    <row r="186" spans="1:12" s="39" customFormat="1" x14ac:dyDescent="0.35">
      <c r="A186" s="27"/>
      <c r="B186" s="4" t="s">
        <v>31</v>
      </c>
      <c r="C186" s="3" t="s">
        <v>26</v>
      </c>
      <c r="D186" s="2">
        <v>1</v>
      </c>
      <c r="E186" s="2">
        <f>E185*D186</f>
        <v>72</v>
      </c>
      <c r="F186" s="23"/>
      <c r="G186" s="41">
        <f t="shared" si="8"/>
        <v>0</v>
      </c>
      <c r="H186" s="23"/>
      <c r="I186" s="41">
        <f t="shared" si="9"/>
        <v>0</v>
      </c>
      <c r="J186" s="2"/>
      <c r="K186" s="41">
        <f t="shared" si="10"/>
        <v>0</v>
      </c>
      <c r="L186" s="41">
        <f t="shared" si="11"/>
        <v>0</v>
      </c>
    </row>
    <row r="187" spans="1:12" s="39" customFormat="1" x14ac:dyDescent="0.35">
      <c r="A187" s="27"/>
      <c r="B187" s="51" t="s">
        <v>25</v>
      </c>
      <c r="C187" s="37" t="s">
        <v>6</v>
      </c>
      <c r="D187" s="64">
        <v>3.1E-2</v>
      </c>
      <c r="E187" s="46">
        <f>E185*D187</f>
        <v>2.2320000000000002</v>
      </c>
      <c r="F187" s="46"/>
      <c r="G187" s="41">
        <f t="shared" si="8"/>
        <v>0</v>
      </c>
      <c r="H187" s="46"/>
      <c r="I187" s="41">
        <f t="shared" si="9"/>
        <v>0</v>
      </c>
      <c r="J187" s="46"/>
      <c r="K187" s="41">
        <f t="shared" si="10"/>
        <v>0</v>
      </c>
      <c r="L187" s="41">
        <f t="shared" si="11"/>
        <v>0</v>
      </c>
    </row>
    <row r="188" spans="1:12" s="39" customFormat="1" x14ac:dyDescent="0.35">
      <c r="A188" s="27"/>
      <c r="B188" s="4" t="s">
        <v>208</v>
      </c>
      <c r="C188" s="3" t="s">
        <v>26</v>
      </c>
      <c r="D188" s="3">
        <v>1.03</v>
      </c>
      <c r="E188" s="2">
        <f>D188*E185</f>
        <v>74.16</v>
      </c>
      <c r="F188" s="2"/>
      <c r="G188" s="41">
        <f t="shared" si="8"/>
        <v>0</v>
      </c>
      <c r="H188" s="2"/>
      <c r="I188" s="41">
        <f t="shared" si="9"/>
        <v>0</v>
      </c>
      <c r="J188" s="2"/>
      <c r="K188" s="41">
        <f t="shared" si="10"/>
        <v>0</v>
      </c>
      <c r="L188" s="41">
        <f t="shared" si="11"/>
        <v>0</v>
      </c>
    </row>
    <row r="189" spans="1:12" s="39" customFormat="1" x14ac:dyDescent="0.35">
      <c r="A189" s="27"/>
      <c r="B189" s="1" t="s">
        <v>45</v>
      </c>
      <c r="C189" s="3" t="s">
        <v>7</v>
      </c>
      <c r="D189" s="2">
        <v>6</v>
      </c>
      <c r="E189" s="2">
        <f>D189*E185</f>
        <v>432</v>
      </c>
      <c r="F189" s="2"/>
      <c r="G189" s="41">
        <f t="shared" si="8"/>
        <v>0</v>
      </c>
      <c r="H189" s="2"/>
      <c r="I189" s="41">
        <f t="shared" si="9"/>
        <v>0</v>
      </c>
      <c r="J189" s="2"/>
      <c r="K189" s="41">
        <f t="shared" si="10"/>
        <v>0</v>
      </c>
      <c r="L189" s="41">
        <f t="shared" si="11"/>
        <v>0</v>
      </c>
    </row>
    <row r="190" spans="1:12" s="39" customFormat="1" x14ac:dyDescent="0.35">
      <c r="A190" s="27"/>
      <c r="B190" s="1" t="s">
        <v>38</v>
      </c>
      <c r="C190" s="3" t="s">
        <v>7</v>
      </c>
      <c r="D190" s="3">
        <v>0.04</v>
      </c>
      <c r="E190" s="2">
        <f>D190*E185</f>
        <v>2.88</v>
      </c>
      <c r="F190" s="2"/>
      <c r="G190" s="41">
        <f t="shared" si="8"/>
        <v>0</v>
      </c>
      <c r="H190" s="2"/>
      <c r="I190" s="41">
        <f t="shared" si="9"/>
        <v>0</v>
      </c>
      <c r="J190" s="2"/>
      <c r="K190" s="41">
        <f t="shared" si="10"/>
        <v>0</v>
      </c>
      <c r="L190" s="41">
        <f t="shared" si="11"/>
        <v>0</v>
      </c>
    </row>
    <row r="191" spans="1:12" s="39" customFormat="1" x14ac:dyDescent="0.35">
      <c r="A191" s="27"/>
      <c r="B191" s="1" t="s">
        <v>46</v>
      </c>
      <c r="C191" s="3" t="s">
        <v>39</v>
      </c>
      <c r="D191" s="2">
        <v>0.1</v>
      </c>
      <c r="E191" s="2">
        <f>D191*E185</f>
        <v>7.2</v>
      </c>
      <c r="F191" s="2"/>
      <c r="G191" s="41">
        <f t="shared" si="8"/>
        <v>0</v>
      </c>
      <c r="H191" s="2"/>
      <c r="I191" s="41">
        <f t="shared" si="9"/>
        <v>0</v>
      </c>
      <c r="J191" s="2"/>
      <c r="K191" s="41">
        <f t="shared" si="10"/>
        <v>0</v>
      </c>
      <c r="L191" s="41">
        <f t="shared" si="11"/>
        <v>0</v>
      </c>
    </row>
    <row r="192" spans="1:12" s="39" customFormat="1" x14ac:dyDescent="0.35">
      <c r="A192" s="27"/>
      <c r="B192" s="1" t="s">
        <v>15</v>
      </c>
      <c r="C192" s="3" t="s">
        <v>6</v>
      </c>
      <c r="D192" s="3">
        <v>7.0000000000000007E-2</v>
      </c>
      <c r="E192" s="2">
        <f>D192*E185</f>
        <v>5.0400000000000009</v>
      </c>
      <c r="F192" s="2"/>
      <c r="G192" s="41">
        <f t="shared" si="8"/>
        <v>0</v>
      </c>
      <c r="H192" s="2"/>
      <c r="I192" s="41">
        <f t="shared" si="9"/>
        <v>0</v>
      </c>
      <c r="J192" s="2"/>
      <c r="K192" s="41">
        <f t="shared" si="10"/>
        <v>0</v>
      </c>
      <c r="L192" s="41">
        <f t="shared" si="11"/>
        <v>0</v>
      </c>
    </row>
    <row r="193" spans="1:12" s="39" customFormat="1" ht="20.149999999999999" customHeight="1" x14ac:dyDescent="0.35">
      <c r="A193" s="43"/>
      <c r="B193" s="69" t="s">
        <v>172</v>
      </c>
      <c r="C193" s="3"/>
      <c r="D193" s="45"/>
      <c r="E193" s="18"/>
      <c r="F193" s="46"/>
      <c r="G193" s="41">
        <f t="shared" si="8"/>
        <v>0</v>
      </c>
      <c r="H193" s="18"/>
      <c r="I193" s="41">
        <f t="shared" si="9"/>
        <v>0</v>
      </c>
      <c r="J193" s="18"/>
      <c r="K193" s="41">
        <f t="shared" si="10"/>
        <v>0</v>
      </c>
      <c r="L193" s="41">
        <f t="shared" si="11"/>
        <v>0</v>
      </c>
    </row>
    <row r="194" spans="1:12" s="39" customFormat="1" ht="27" x14ac:dyDescent="0.35">
      <c r="A194" s="27">
        <v>20</v>
      </c>
      <c r="B194" s="7" t="s">
        <v>212</v>
      </c>
      <c r="C194" s="48" t="s">
        <v>26</v>
      </c>
      <c r="D194" s="48"/>
      <c r="E194" s="29">
        <f>E197+E198</f>
        <v>12.419999999999998</v>
      </c>
      <c r="F194" s="2"/>
      <c r="G194" s="41">
        <f t="shared" si="8"/>
        <v>0</v>
      </c>
      <c r="H194" s="2"/>
      <c r="I194" s="41">
        <f t="shared" si="9"/>
        <v>0</v>
      </c>
      <c r="J194" s="2"/>
      <c r="K194" s="41">
        <f t="shared" si="10"/>
        <v>0</v>
      </c>
      <c r="L194" s="41">
        <f t="shared" si="11"/>
        <v>0</v>
      </c>
    </row>
    <row r="195" spans="1:12" s="39" customFormat="1" x14ac:dyDescent="0.35">
      <c r="A195" s="27"/>
      <c r="B195" s="4" t="s">
        <v>31</v>
      </c>
      <c r="C195" s="3" t="s">
        <v>26</v>
      </c>
      <c r="D195" s="2">
        <v>1</v>
      </c>
      <c r="E195" s="2">
        <f>E194*D195</f>
        <v>12.419999999999998</v>
      </c>
      <c r="F195" s="23"/>
      <c r="G195" s="41">
        <f t="shared" si="8"/>
        <v>0</v>
      </c>
      <c r="H195" s="2"/>
      <c r="I195" s="41">
        <f t="shared" si="9"/>
        <v>0</v>
      </c>
      <c r="J195" s="46"/>
      <c r="K195" s="41">
        <f t="shared" si="10"/>
        <v>0</v>
      </c>
      <c r="L195" s="41">
        <f t="shared" si="11"/>
        <v>0</v>
      </c>
    </row>
    <row r="196" spans="1:12" s="39" customFormat="1" x14ac:dyDescent="0.35">
      <c r="A196" s="27"/>
      <c r="B196" s="51" t="s">
        <v>25</v>
      </c>
      <c r="C196" s="37" t="s">
        <v>6</v>
      </c>
      <c r="D196" s="64">
        <v>0.13</v>
      </c>
      <c r="E196" s="46">
        <f>E194*D196</f>
        <v>1.6145999999999998</v>
      </c>
      <c r="F196" s="46"/>
      <c r="G196" s="41">
        <f t="shared" si="8"/>
        <v>0</v>
      </c>
      <c r="H196" s="46"/>
      <c r="I196" s="41">
        <f t="shared" si="9"/>
        <v>0</v>
      </c>
      <c r="J196" s="46"/>
      <c r="K196" s="41">
        <f t="shared" si="10"/>
        <v>0</v>
      </c>
      <c r="L196" s="41">
        <f t="shared" si="11"/>
        <v>0</v>
      </c>
    </row>
    <row r="197" spans="1:12" s="39" customFormat="1" x14ac:dyDescent="0.35">
      <c r="A197" s="27"/>
      <c r="B197" s="51" t="s">
        <v>209</v>
      </c>
      <c r="C197" s="3" t="s">
        <v>26</v>
      </c>
      <c r="D197" s="64"/>
      <c r="E197" s="46">
        <f>0.8*2.3*5</f>
        <v>9.1999999999999993</v>
      </c>
      <c r="F197" s="46"/>
      <c r="G197" s="41">
        <f t="shared" si="8"/>
        <v>0</v>
      </c>
      <c r="H197" s="46"/>
      <c r="I197" s="41">
        <f t="shared" si="9"/>
        <v>0</v>
      </c>
      <c r="J197" s="46"/>
      <c r="K197" s="41">
        <f t="shared" si="10"/>
        <v>0</v>
      </c>
      <c r="L197" s="41">
        <f t="shared" si="11"/>
        <v>0</v>
      </c>
    </row>
    <row r="198" spans="1:12" s="39" customFormat="1" x14ac:dyDescent="0.35">
      <c r="A198" s="27"/>
      <c r="B198" s="51" t="s">
        <v>286</v>
      </c>
      <c r="C198" s="3" t="s">
        <v>26</v>
      </c>
      <c r="D198" s="64"/>
      <c r="E198" s="46">
        <f>1.4*2.3</f>
        <v>3.2199999999999998</v>
      </c>
      <c r="F198" s="46"/>
      <c r="G198" s="41">
        <f t="shared" ref="G198" si="12">F198*E198</f>
        <v>0</v>
      </c>
      <c r="H198" s="46"/>
      <c r="I198" s="41">
        <f t="shared" ref="I198" si="13">H198*E198</f>
        <v>0</v>
      </c>
      <c r="J198" s="46"/>
      <c r="K198" s="41">
        <f t="shared" ref="K198" si="14">J198*E198</f>
        <v>0</v>
      </c>
      <c r="L198" s="41">
        <f t="shared" ref="L198" si="15">K198+I198+G198</f>
        <v>0</v>
      </c>
    </row>
    <row r="199" spans="1:12" s="39" customFormat="1" x14ac:dyDescent="0.35">
      <c r="A199" s="27"/>
      <c r="B199" s="55" t="s">
        <v>59</v>
      </c>
      <c r="C199" s="37" t="s">
        <v>12</v>
      </c>
      <c r="D199" s="108"/>
      <c r="E199" s="23">
        <v>10</v>
      </c>
      <c r="F199" s="23"/>
      <c r="G199" s="41">
        <f t="shared" si="8"/>
        <v>0</v>
      </c>
      <c r="H199" s="68"/>
      <c r="I199" s="41">
        <f t="shared" si="9"/>
        <v>0</v>
      </c>
      <c r="J199" s="68"/>
      <c r="K199" s="41">
        <f t="shared" si="10"/>
        <v>0</v>
      </c>
      <c r="L199" s="41">
        <f t="shared" si="11"/>
        <v>0</v>
      </c>
    </row>
    <row r="200" spans="1:12" s="39" customFormat="1" x14ac:dyDescent="0.35">
      <c r="A200" s="27"/>
      <c r="B200" s="67" t="s">
        <v>15</v>
      </c>
      <c r="C200" s="9" t="s">
        <v>6</v>
      </c>
      <c r="D200" s="71">
        <v>0.02</v>
      </c>
      <c r="E200" s="46">
        <f>E194*D200</f>
        <v>0.24839999999999998</v>
      </c>
      <c r="F200" s="46"/>
      <c r="G200" s="41">
        <f t="shared" si="8"/>
        <v>0</v>
      </c>
      <c r="H200" s="46"/>
      <c r="I200" s="41">
        <f t="shared" si="9"/>
        <v>0</v>
      </c>
      <c r="J200" s="46"/>
      <c r="K200" s="41">
        <f t="shared" si="10"/>
        <v>0</v>
      </c>
      <c r="L200" s="41">
        <f t="shared" si="11"/>
        <v>0</v>
      </c>
    </row>
    <row r="201" spans="1:12" s="39" customFormat="1" ht="27" x14ac:dyDescent="0.35">
      <c r="A201" s="27">
        <v>21</v>
      </c>
      <c r="B201" s="7" t="s">
        <v>211</v>
      </c>
      <c r="C201" s="48" t="s">
        <v>26</v>
      </c>
      <c r="D201" s="48"/>
      <c r="E201" s="29">
        <f>0.8*2.3*3</f>
        <v>5.52</v>
      </c>
      <c r="F201" s="2"/>
      <c r="G201" s="41">
        <f t="shared" si="8"/>
        <v>0</v>
      </c>
      <c r="H201" s="2"/>
      <c r="I201" s="41">
        <f t="shared" si="9"/>
        <v>0</v>
      </c>
      <c r="J201" s="2"/>
      <c r="K201" s="41">
        <f t="shared" si="10"/>
        <v>0</v>
      </c>
      <c r="L201" s="41">
        <f t="shared" si="11"/>
        <v>0</v>
      </c>
    </row>
    <row r="202" spans="1:12" s="39" customFormat="1" x14ac:dyDescent="0.35">
      <c r="A202" s="27"/>
      <c r="B202" s="4" t="s">
        <v>31</v>
      </c>
      <c r="C202" s="3" t="s">
        <v>26</v>
      </c>
      <c r="D202" s="2">
        <v>1</v>
      </c>
      <c r="E202" s="2">
        <f>E201*D202</f>
        <v>5.52</v>
      </c>
      <c r="F202" s="23"/>
      <c r="G202" s="41">
        <f t="shared" si="8"/>
        <v>0</v>
      </c>
      <c r="H202" s="2"/>
      <c r="I202" s="41">
        <f t="shared" si="9"/>
        <v>0</v>
      </c>
      <c r="J202" s="46"/>
      <c r="K202" s="41">
        <f t="shared" si="10"/>
        <v>0</v>
      </c>
      <c r="L202" s="41">
        <f t="shared" si="11"/>
        <v>0</v>
      </c>
    </row>
    <row r="203" spans="1:12" s="39" customFormat="1" x14ac:dyDescent="0.35">
      <c r="A203" s="27"/>
      <c r="B203" s="51" t="s">
        <v>25</v>
      </c>
      <c r="C203" s="37" t="s">
        <v>6</v>
      </c>
      <c r="D203" s="64">
        <v>0.13</v>
      </c>
      <c r="E203" s="46">
        <f>E201*D203</f>
        <v>0.71760000000000002</v>
      </c>
      <c r="F203" s="46"/>
      <c r="G203" s="41">
        <f t="shared" si="8"/>
        <v>0</v>
      </c>
      <c r="H203" s="46"/>
      <c r="I203" s="41">
        <f t="shared" si="9"/>
        <v>0</v>
      </c>
      <c r="J203" s="46"/>
      <c r="K203" s="41">
        <f t="shared" si="10"/>
        <v>0</v>
      </c>
      <c r="L203" s="41">
        <f t="shared" si="11"/>
        <v>0</v>
      </c>
    </row>
    <row r="204" spans="1:12" s="39" customFormat="1" x14ac:dyDescent="0.35">
      <c r="A204" s="27"/>
      <c r="B204" s="51" t="s">
        <v>210</v>
      </c>
      <c r="C204" s="3" t="s">
        <v>26</v>
      </c>
      <c r="D204" s="64"/>
      <c r="E204" s="46">
        <f>E201</f>
        <v>5.52</v>
      </c>
      <c r="F204" s="46"/>
      <c r="G204" s="41">
        <f t="shared" si="8"/>
        <v>0</v>
      </c>
      <c r="H204" s="46"/>
      <c r="I204" s="41">
        <f t="shared" si="9"/>
        <v>0</v>
      </c>
      <c r="J204" s="46"/>
      <c r="K204" s="41">
        <f t="shared" si="10"/>
        <v>0</v>
      </c>
      <c r="L204" s="41">
        <f t="shared" si="11"/>
        <v>0</v>
      </c>
    </row>
    <row r="205" spans="1:12" s="39" customFormat="1" x14ac:dyDescent="0.35">
      <c r="A205" s="27"/>
      <c r="B205" s="55" t="s">
        <v>59</v>
      </c>
      <c r="C205" s="37" t="s">
        <v>12</v>
      </c>
      <c r="D205" s="108"/>
      <c r="E205" s="23">
        <v>6</v>
      </c>
      <c r="F205" s="23"/>
      <c r="G205" s="41">
        <f t="shared" ref="G205:G268" si="16">F205*E205</f>
        <v>0</v>
      </c>
      <c r="H205" s="68"/>
      <c r="I205" s="41">
        <f t="shared" ref="I205:I268" si="17">H205*E205</f>
        <v>0</v>
      </c>
      <c r="J205" s="68"/>
      <c r="K205" s="41">
        <f t="shared" ref="K205:K268" si="18">J205*E205</f>
        <v>0</v>
      </c>
      <c r="L205" s="41">
        <f t="shared" ref="L205:L268" si="19">K205+I205+G205</f>
        <v>0</v>
      </c>
    </row>
    <row r="206" spans="1:12" s="39" customFormat="1" x14ac:dyDescent="0.35">
      <c r="A206" s="27"/>
      <c r="B206" s="67" t="s">
        <v>15</v>
      </c>
      <c r="C206" s="9" t="s">
        <v>6</v>
      </c>
      <c r="D206" s="71">
        <v>0.02</v>
      </c>
      <c r="E206" s="46">
        <f>E201*D206</f>
        <v>0.1104</v>
      </c>
      <c r="F206" s="46"/>
      <c r="G206" s="41">
        <f t="shared" si="16"/>
        <v>0</v>
      </c>
      <c r="H206" s="46"/>
      <c r="I206" s="41">
        <f t="shared" si="17"/>
        <v>0</v>
      </c>
      <c r="J206" s="46"/>
      <c r="K206" s="41">
        <f t="shared" si="18"/>
        <v>0</v>
      </c>
      <c r="L206" s="41">
        <f t="shared" si="19"/>
        <v>0</v>
      </c>
    </row>
    <row r="207" spans="1:12" s="39" customFormat="1" ht="27" x14ac:dyDescent="0.35">
      <c r="A207" s="170">
        <v>22</v>
      </c>
      <c r="B207" s="131" t="s">
        <v>213</v>
      </c>
      <c r="C207" s="114" t="s">
        <v>26</v>
      </c>
      <c r="D207" s="114"/>
      <c r="E207" s="132">
        <f>E210+E211+E212</f>
        <v>29.306000000000001</v>
      </c>
      <c r="F207" s="120"/>
      <c r="G207" s="41">
        <f t="shared" si="16"/>
        <v>0</v>
      </c>
      <c r="H207" s="120"/>
      <c r="I207" s="41">
        <f t="shared" si="17"/>
        <v>0</v>
      </c>
      <c r="J207" s="120"/>
      <c r="K207" s="41">
        <f t="shared" si="18"/>
        <v>0</v>
      </c>
      <c r="L207" s="41">
        <f t="shared" si="19"/>
        <v>0</v>
      </c>
    </row>
    <row r="208" spans="1:12" s="39" customFormat="1" x14ac:dyDescent="0.35">
      <c r="A208" s="170"/>
      <c r="B208" s="117" t="s">
        <v>31</v>
      </c>
      <c r="C208" s="118" t="s">
        <v>142</v>
      </c>
      <c r="D208" s="2">
        <v>1</v>
      </c>
      <c r="E208" s="2">
        <f>E207*D208</f>
        <v>29.306000000000001</v>
      </c>
      <c r="F208" s="119"/>
      <c r="G208" s="41">
        <f t="shared" si="16"/>
        <v>0</v>
      </c>
      <c r="H208" s="120"/>
      <c r="I208" s="41">
        <f t="shared" si="17"/>
        <v>0</v>
      </c>
      <c r="J208" s="124"/>
      <c r="K208" s="41">
        <f t="shared" si="18"/>
        <v>0</v>
      </c>
      <c r="L208" s="41">
        <f t="shared" si="19"/>
        <v>0</v>
      </c>
    </row>
    <row r="209" spans="1:12" s="39" customFormat="1" x14ac:dyDescent="0.35">
      <c r="A209" s="170"/>
      <c r="B209" s="121" t="s">
        <v>25</v>
      </c>
      <c r="C209" s="122" t="s">
        <v>6</v>
      </c>
      <c r="D209" s="133">
        <v>0.13</v>
      </c>
      <c r="E209" s="124">
        <f>E207*D209</f>
        <v>3.8097800000000004</v>
      </c>
      <c r="F209" s="124"/>
      <c r="G209" s="41">
        <f t="shared" si="16"/>
        <v>0</v>
      </c>
      <c r="H209" s="124"/>
      <c r="I209" s="41">
        <f t="shared" si="17"/>
        <v>0</v>
      </c>
      <c r="J209" s="124"/>
      <c r="K209" s="41">
        <f t="shared" si="18"/>
        <v>0</v>
      </c>
      <c r="L209" s="41">
        <f t="shared" si="19"/>
        <v>0</v>
      </c>
    </row>
    <row r="210" spans="1:12" s="39" customFormat="1" x14ac:dyDescent="0.35">
      <c r="A210" s="170"/>
      <c r="B210" s="134" t="s">
        <v>155</v>
      </c>
      <c r="C210" s="118" t="s">
        <v>142</v>
      </c>
      <c r="D210" s="135" t="s">
        <v>20</v>
      </c>
      <c r="E210" s="120">
        <f>1.4*2*2</f>
        <v>5.6</v>
      </c>
      <c r="F210" s="124"/>
      <c r="G210" s="41">
        <f t="shared" si="16"/>
        <v>0</v>
      </c>
      <c r="H210" s="124"/>
      <c r="I210" s="41">
        <f t="shared" si="17"/>
        <v>0</v>
      </c>
      <c r="J210" s="124"/>
      <c r="K210" s="41">
        <f t="shared" si="18"/>
        <v>0</v>
      </c>
      <c r="L210" s="41">
        <f t="shared" si="19"/>
        <v>0</v>
      </c>
    </row>
    <row r="211" spans="1:12" s="39" customFormat="1" x14ac:dyDescent="0.35">
      <c r="A211" s="170"/>
      <c r="B211" s="134" t="s">
        <v>214</v>
      </c>
      <c r="C211" s="118" t="s">
        <v>142</v>
      </c>
      <c r="D211" s="135" t="s">
        <v>20</v>
      </c>
      <c r="E211" s="120">
        <f>3.63*2.7</f>
        <v>9.8010000000000002</v>
      </c>
      <c r="F211" s="124"/>
      <c r="G211" s="41">
        <f t="shared" si="16"/>
        <v>0</v>
      </c>
      <c r="H211" s="124"/>
      <c r="I211" s="41">
        <f t="shared" si="17"/>
        <v>0</v>
      </c>
      <c r="J211" s="124"/>
      <c r="K211" s="41">
        <f t="shared" si="18"/>
        <v>0</v>
      </c>
      <c r="L211" s="41">
        <f t="shared" si="19"/>
        <v>0</v>
      </c>
    </row>
    <row r="212" spans="1:12" s="39" customFormat="1" ht="27" x14ac:dyDescent="0.35">
      <c r="A212" s="170"/>
      <c r="B212" s="134" t="s">
        <v>285</v>
      </c>
      <c r="C212" s="118" t="s">
        <v>142</v>
      </c>
      <c r="D212" s="135" t="s">
        <v>20</v>
      </c>
      <c r="E212" s="120">
        <f>5.15*2.7</f>
        <v>13.905000000000001</v>
      </c>
      <c r="F212" s="124"/>
      <c r="G212" s="41">
        <f t="shared" si="16"/>
        <v>0</v>
      </c>
      <c r="H212" s="124"/>
      <c r="I212" s="41">
        <f t="shared" si="17"/>
        <v>0</v>
      </c>
      <c r="J212" s="124"/>
      <c r="K212" s="41">
        <f t="shared" si="18"/>
        <v>0</v>
      </c>
      <c r="L212" s="41">
        <f t="shared" si="19"/>
        <v>0</v>
      </c>
    </row>
    <row r="213" spans="1:12" s="39" customFormat="1" x14ac:dyDescent="0.35">
      <c r="A213" s="170"/>
      <c r="B213" s="134" t="s">
        <v>59</v>
      </c>
      <c r="C213" s="122" t="s">
        <v>12</v>
      </c>
      <c r="D213" s="136"/>
      <c r="E213" s="119">
        <v>10</v>
      </c>
      <c r="F213" s="119"/>
      <c r="G213" s="41">
        <f t="shared" si="16"/>
        <v>0</v>
      </c>
      <c r="H213" s="119"/>
      <c r="I213" s="41">
        <f t="shared" si="17"/>
        <v>0</v>
      </c>
      <c r="J213" s="119"/>
      <c r="K213" s="41">
        <f t="shared" si="18"/>
        <v>0</v>
      </c>
      <c r="L213" s="41">
        <f t="shared" si="19"/>
        <v>0</v>
      </c>
    </row>
    <row r="214" spans="1:12" s="39" customFormat="1" x14ac:dyDescent="0.35">
      <c r="A214" s="170"/>
      <c r="B214" s="137" t="s">
        <v>15</v>
      </c>
      <c r="C214" s="127" t="s">
        <v>6</v>
      </c>
      <c r="D214" s="138">
        <v>0.2</v>
      </c>
      <c r="E214" s="124">
        <f>E207*D214</f>
        <v>5.8612000000000002</v>
      </c>
      <c r="F214" s="124"/>
      <c r="G214" s="41">
        <f t="shared" si="16"/>
        <v>0</v>
      </c>
      <c r="H214" s="124"/>
      <c r="I214" s="41">
        <f t="shared" si="17"/>
        <v>0</v>
      </c>
      <c r="J214" s="124"/>
      <c r="K214" s="41">
        <f t="shared" si="18"/>
        <v>0</v>
      </c>
      <c r="L214" s="41">
        <f t="shared" si="19"/>
        <v>0</v>
      </c>
    </row>
    <row r="215" spans="1:12" s="39" customFormat="1" ht="27" x14ac:dyDescent="0.35">
      <c r="A215" s="169">
        <v>23</v>
      </c>
      <c r="B215" s="129" t="s">
        <v>281</v>
      </c>
      <c r="C215" s="114" t="s">
        <v>156</v>
      </c>
      <c r="D215" s="130"/>
      <c r="E215" s="139">
        <f>4.54*3</f>
        <v>13.620000000000001</v>
      </c>
      <c r="F215" s="124"/>
      <c r="G215" s="41">
        <f t="shared" si="16"/>
        <v>0</v>
      </c>
      <c r="H215" s="124"/>
      <c r="I215" s="41">
        <f t="shared" si="17"/>
        <v>0</v>
      </c>
      <c r="J215" s="124"/>
      <c r="K215" s="41">
        <f t="shared" si="18"/>
        <v>0</v>
      </c>
      <c r="L215" s="41">
        <f t="shared" si="19"/>
        <v>0</v>
      </c>
    </row>
    <row r="216" spans="1:12" s="39" customFormat="1" x14ac:dyDescent="0.35">
      <c r="A216" s="169"/>
      <c r="B216" s="117" t="s">
        <v>31</v>
      </c>
      <c r="C216" s="118" t="s">
        <v>142</v>
      </c>
      <c r="D216" s="2">
        <v>1</v>
      </c>
      <c r="E216" s="2">
        <f>E215*D216</f>
        <v>13.620000000000001</v>
      </c>
      <c r="F216" s="119"/>
      <c r="G216" s="41">
        <f t="shared" si="16"/>
        <v>0</v>
      </c>
      <c r="H216" s="120"/>
      <c r="I216" s="41">
        <f t="shared" si="17"/>
        <v>0</v>
      </c>
      <c r="J216" s="124"/>
      <c r="K216" s="41">
        <f t="shared" si="18"/>
        <v>0</v>
      </c>
      <c r="L216" s="41">
        <f t="shared" si="19"/>
        <v>0</v>
      </c>
    </row>
    <row r="217" spans="1:12" s="39" customFormat="1" x14ac:dyDescent="0.35">
      <c r="A217" s="169"/>
      <c r="B217" s="121" t="s">
        <v>25</v>
      </c>
      <c r="C217" s="122" t="s">
        <v>6</v>
      </c>
      <c r="D217" s="133">
        <v>0.13</v>
      </c>
      <c r="E217" s="124">
        <f>E215*D217</f>
        <v>1.7706000000000002</v>
      </c>
      <c r="F217" s="124"/>
      <c r="G217" s="41">
        <f t="shared" si="16"/>
        <v>0</v>
      </c>
      <c r="H217" s="124"/>
      <c r="I217" s="41">
        <f t="shared" si="17"/>
        <v>0</v>
      </c>
      <c r="J217" s="124"/>
      <c r="K217" s="41">
        <f t="shared" si="18"/>
        <v>0</v>
      </c>
      <c r="L217" s="41">
        <f t="shared" si="19"/>
        <v>0</v>
      </c>
    </row>
    <row r="218" spans="1:12" s="39" customFormat="1" ht="40.5" x14ac:dyDescent="0.35">
      <c r="A218" s="169"/>
      <c r="B218" s="121" t="s">
        <v>284</v>
      </c>
      <c r="C218" s="118" t="s">
        <v>142</v>
      </c>
      <c r="D218" s="133" t="s">
        <v>20</v>
      </c>
      <c r="E218" s="46">
        <f>4.54*3</f>
        <v>13.620000000000001</v>
      </c>
      <c r="F218" s="124"/>
      <c r="G218" s="41">
        <f t="shared" si="16"/>
        <v>0</v>
      </c>
      <c r="H218" s="124"/>
      <c r="I218" s="41">
        <f t="shared" si="17"/>
        <v>0</v>
      </c>
      <c r="J218" s="124"/>
      <c r="K218" s="41">
        <f t="shared" si="18"/>
        <v>0</v>
      </c>
      <c r="L218" s="41">
        <f t="shared" si="19"/>
        <v>0</v>
      </c>
    </row>
    <row r="219" spans="1:12" s="39" customFormat="1" x14ac:dyDescent="0.35">
      <c r="A219" s="169"/>
      <c r="B219" s="137" t="s">
        <v>15</v>
      </c>
      <c r="C219" s="127" t="s">
        <v>6</v>
      </c>
      <c r="D219" s="138">
        <v>0.2</v>
      </c>
      <c r="E219" s="124">
        <f>E215*D219</f>
        <v>2.7240000000000002</v>
      </c>
      <c r="F219" s="124"/>
      <c r="G219" s="41">
        <f t="shared" si="16"/>
        <v>0</v>
      </c>
      <c r="H219" s="124"/>
      <c r="I219" s="41">
        <f t="shared" si="17"/>
        <v>0</v>
      </c>
      <c r="J219" s="124"/>
      <c r="K219" s="41">
        <f t="shared" si="18"/>
        <v>0</v>
      </c>
      <c r="L219" s="41">
        <f t="shared" si="19"/>
        <v>0</v>
      </c>
    </row>
    <row r="220" spans="1:12" s="39" customFormat="1" ht="27" x14ac:dyDescent="0.35">
      <c r="A220" s="169">
        <v>24</v>
      </c>
      <c r="B220" s="129" t="s">
        <v>158</v>
      </c>
      <c r="C220" s="114" t="s">
        <v>156</v>
      </c>
      <c r="D220" s="130"/>
      <c r="E220" s="139">
        <f>1.1*2*2</f>
        <v>4.4000000000000004</v>
      </c>
      <c r="F220" s="124"/>
      <c r="G220" s="41">
        <f t="shared" si="16"/>
        <v>0</v>
      </c>
      <c r="H220" s="124"/>
      <c r="I220" s="41">
        <f t="shared" si="17"/>
        <v>0</v>
      </c>
      <c r="J220" s="124"/>
      <c r="K220" s="41">
        <f t="shared" si="18"/>
        <v>0</v>
      </c>
      <c r="L220" s="41">
        <f t="shared" si="19"/>
        <v>0</v>
      </c>
    </row>
    <row r="221" spans="1:12" s="39" customFormat="1" x14ac:dyDescent="0.35">
      <c r="A221" s="169"/>
      <c r="B221" s="117" t="s">
        <v>31</v>
      </c>
      <c r="C221" s="118" t="s">
        <v>142</v>
      </c>
      <c r="D221" s="2">
        <v>1</v>
      </c>
      <c r="E221" s="2">
        <f>E220*D221</f>
        <v>4.4000000000000004</v>
      </c>
      <c r="F221" s="119"/>
      <c r="G221" s="41">
        <f t="shared" si="16"/>
        <v>0</v>
      </c>
      <c r="H221" s="120"/>
      <c r="I221" s="41">
        <f t="shared" si="17"/>
        <v>0</v>
      </c>
      <c r="J221" s="124"/>
      <c r="K221" s="41">
        <f t="shared" si="18"/>
        <v>0</v>
      </c>
      <c r="L221" s="41">
        <f t="shared" si="19"/>
        <v>0</v>
      </c>
    </row>
    <row r="222" spans="1:12" s="39" customFormat="1" x14ac:dyDescent="0.35">
      <c r="A222" s="169"/>
      <c r="B222" s="121" t="s">
        <v>25</v>
      </c>
      <c r="C222" s="122" t="s">
        <v>6</v>
      </c>
      <c r="D222" s="133">
        <v>0.13</v>
      </c>
      <c r="E222" s="124">
        <f>E220*D222</f>
        <v>0.57200000000000006</v>
      </c>
      <c r="F222" s="124"/>
      <c r="G222" s="41">
        <f t="shared" si="16"/>
        <v>0</v>
      </c>
      <c r="H222" s="124"/>
      <c r="I222" s="41">
        <f t="shared" si="17"/>
        <v>0</v>
      </c>
      <c r="J222" s="124"/>
      <c r="K222" s="41">
        <f t="shared" si="18"/>
        <v>0</v>
      </c>
      <c r="L222" s="41">
        <f t="shared" si="19"/>
        <v>0</v>
      </c>
    </row>
    <row r="223" spans="1:12" s="39" customFormat="1" x14ac:dyDescent="0.35">
      <c r="A223" s="169"/>
      <c r="B223" s="121" t="s">
        <v>159</v>
      </c>
      <c r="C223" s="118" t="s">
        <v>142</v>
      </c>
      <c r="D223" s="133" t="s">
        <v>20</v>
      </c>
      <c r="E223" s="46">
        <f>1.1*2*2</f>
        <v>4.4000000000000004</v>
      </c>
      <c r="F223" s="124"/>
      <c r="G223" s="41">
        <f t="shared" si="16"/>
        <v>0</v>
      </c>
      <c r="H223" s="124"/>
      <c r="I223" s="41">
        <f t="shared" si="17"/>
        <v>0</v>
      </c>
      <c r="J223" s="124"/>
      <c r="K223" s="41">
        <f t="shared" si="18"/>
        <v>0</v>
      </c>
      <c r="L223" s="41">
        <f t="shared" si="19"/>
        <v>0</v>
      </c>
    </row>
    <row r="224" spans="1:12" s="39" customFormat="1" x14ac:dyDescent="0.35">
      <c r="A224" s="169"/>
      <c r="B224" s="137" t="s">
        <v>15</v>
      </c>
      <c r="C224" s="127" t="s">
        <v>6</v>
      </c>
      <c r="D224" s="157">
        <v>5</v>
      </c>
      <c r="E224" s="124">
        <f>E220*D224</f>
        <v>22</v>
      </c>
      <c r="F224" s="124"/>
      <c r="G224" s="41">
        <f t="shared" si="16"/>
        <v>0</v>
      </c>
      <c r="H224" s="124"/>
      <c r="I224" s="41">
        <f t="shared" si="17"/>
        <v>0</v>
      </c>
      <c r="J224" s="124"/>
      <c r="K224" s="41">
        <f t="shared" si="18"/>
        <v>0</v>
      </c>
      <c r="L224" s="41">
        <f t="shared" si="19"/>
        <v>0</v>
      </c>
    </row>
    <row r="225" spans="1:12" s="39" customFormat="1" x14ac:dyDescent="0.35">
      <c r="A225" s="164">
        <v>25</v>
      </c>
      <c r="B225" s="7" t="s">
        <v>116</v>
      </c>
      <c r="C225" s="5" t="s">
        <v>24</v>
      </c>
      <c r="D225" s="57"/>
      <c r="E225" s="72">
        <v>2.8</v>
      </c>
      <c r="F225" s="46"/>
      <c r="G225" s="41">
        <f t="shared" si="16"/>
        <v>0</v>
      </c>
      <c r="H225" s="46"/>
      <c r="I225" s="41">
        <f t="shared" si="17"/>
        <v>0</v>
      </c>
      <c r="J225" s="46"/>
      <c r="K225" s="41">
        <f t="shared" si="18"/>
        <v>0</v>
      </c>
      <c r="L225" s="41">
        <f t="shared" si="19"/>
        <v>0</v>
      </c>
    </row>
    <row r="226" spans="1:12" s="39" customFormat="1" x14ac:dyDescent="0.35">
      <c r="A226" s="164"/>
      <c r="B226" s="4" t="s">
        <v>31</v>
      </c>
      <c r="C226" s="3" t="s">
        <v>24</v>
      </c>
      <c r="D226" s="2">
        <v>1</v>
      </c>
      <c r="E226" s="2">
        <f>E225*D226</f>
        <v>2.8</v>
      </c>
      <c r="F226" s="23"/>
      <c r="G226" s="41">
        <f t="shared" si="16"/>
        <v>0</v>
      </c>
      <c r="H226" s="46"/>
      <c r="I226" s="41">
        <f t="shared" si="17"/>
        <v>0</v>
      </c>
      <c r="J226" s="46"/>
      <c r="K226" s="41">
        <f t="shared" si="18"/>
        <v>0</v>
      </c>
      <c r="L226" s="41">
        <f t="shared" si="19"/>
        <v>0</v>
      </c>
    </row>
    <row r="227" spans="1:12" s="39" customFormat="1" x14ac:dyDescent="0.35">
      <c r="A227" s="165"/>
      <c r="B227" s="1" t="s">
        <v>123</v>
      </c>
      <c r="C227" s="3" t="s">
        <v>24</v>
      </c>
      <c r="D227" s="62">
        <v>1.1000000000000001</v>
      </c>
      <c r="E227" s="46">
        <f>E225*D227</f>
        <v>3.08</v>
      </c>
      <c r="F227" s="46"/>
      <c r="G227" s="41">
        <f t="shared" si="16"/>
        <v>0</v>
      </c>
      <c r="H227" s="46"/>
      <c r="I227" s="41">
        <f t="shared" si="17"/>
        <v>0</v>
      </c>
      <c r="J227" s="46"/>
      <c r="K227" s="41">
        <f t="shared" si="18"/>
        <v>0</v>
      </c>
      <c r="L227" s="41">
        <f t="shared" si="19"/>
        <v>0</v>
      </c>
    </row>
    <row r="228" spans="1:12" s="39" customFormat="1" x14ac:dyDescent="0.35">
      <c r="A228" s="165"/>
      <c r="B228" s="1" t="s">
        <v>27</v>
      </c>
      <c r="C228" s="3" t="s">
        <v>6</v>
      </c>
      <c r="D228" s="62">
        <v>7.8E-2</v>
      </c>
      <c r="E228" s="46">
        <f>D228*E225</f>
        <v>0.21839999999999998</v>
      </c>
      <c r="F228" s="46"/>
      <c r="G228" s="41">
        <f t="shared" si="16"/>
        <v>0</v>
      </c>
      <c r="H228" s="46"/>
      <c r="I228" s="41">
        <f t="shared" si="17"/>
        <v>0</v>
      </c>
      <c r="J228" s="46"/>
      <c r="K228" s="41">
        <f t="shared" si="18"/>
        <v>0</v>
      </c>
      <c r="L228" s="41">
        <f t="shared" si="19"/>
        <v>0</v>
      </c>
    </row>
    <row r="229" spans="1:12" s="39" customFormat="1" x14ac:dyDescent="0.35">
      <c r="A229" s="164">
        <v>26</v>
      </c>
      <c r="B229" s="7" t="s">
        <v>160</v>
      </c>
      <c r="C229" s="5" t="s">
        <v>24</v>
      </c>
      <c r="D229" s="57"/>
      <c r="E229" s="72">
        <v>2.8</v>
      </c>
      <c r="F229" s="46"/>
      <c r="G229" s="41">
        <f t="shared" si="16"/>
        <v>0</v>
      </c>
      <c r="H229" s="46"/>
      <c r="I229" s="41">
        <f t="shared" si="17"/>
        <v>0</v>
      </c>
      <c r="J229" s="46"/>
      <c r="K229" s="41">
        <f t="shared" si="18"/>
        <v>0</v>
      </c>
      <c r="L229" s="41">
        <f t="shared" si="19"/>
        <v>0</v>
      </c>
    </row>
    <row r="230" spans="1:12" s="39" customFormat="1" x14ac:dyDescent="0.35">
      <c r="A230" s="164"/>
      <c r="B230" s="4" t="s">
        <v>31</v>
      </c>
      <c r="C230" s="3" t="s">
        <v>24</v>
      </c>
      <c r="D230" s="2">
        <v>1</v>
      </c>
      <c r="E230" s="2">
        <f>E229*D230</f>
        <v>2.8</v>
      </c>
      <c r="F230" s="23"/>
      <c r="G230" s="41">
        <f t="shared" si="16"/>
        <v>0</v>
      </c>
      <c r="H230" s="46"/>
      <c r="I230" s="41">
        <f t="shared" si="17"/>
        <v>0</v>
      </c>
      <c r="J230" s="46"/>
      <c r="K230" s="41">
        <f t="shared" si="18"/>
        <v>0</v>
      </c>
      <c r="L230" s="41">
        <f t="shared" si="19"/>
        <v>0</v>
      </c>
    </row>
    <row r="231" spans="1:12" s="39" customFormat="1" x14ac:dyDescent="0.35">
      <c r="A231" s="165"/>
      <c r="B231" s="1" t="s">
        <v>161</v>
      </c>
      <c r="C231" s="3" t="s">
        <v>24</v>
      </c>
      <c r="D231" s="62"/>
      <c r="E231" s="46">
        <v>2.8</v>
      </c>
      <c r="F231" s="46"/>
      <c r="G231" s="41">
        <f t="shared" si="16"/>
        <v>0</v>
      </c>
      <c r="H231" s="46"/>
      <c r="I231" s="41">
        <f t="shared" si="17"/>
        <v>0</v>
      </c>
      <c r="J231" s="46"/>
      <c r="K231" s="41">
        <f t="shared" si="18"/>
        <v>0</v>
      </c>
      <c r="L231" s="41">
        <f t="shared" si="19"/>
        <v>0</v>
      </c>
    </row>
    <row r="232" spans="1:12" s="39" customFormat="1" x14ac:dyDescent="0.35">
      <c r="A232" s="165"/>
      <c r="B232" s="1" t="s">
        <v>162</v>
      </c>
      <c r="C232" s="3" t="s">
        <v>7</v>
      </c>
      <c r="D232" s="62">
        <v>1.8</v>
      </c>
      <c r="E232" s="46">
        <f>D232*E229</f>
        <v>5.04</v>
      </c>
      <c r="F232" s="46"/>
      <c r="G232" s="41">
        <f t="shared" si="16"/>
        <v>0</v>
      </c>
      <c r="H232" s="46"/>
      <c r="I232" s="41">
        <f t="shared" si="17"/>
        <v>0</v>
      </c>
      <c r="J232" s="46"/>
      <c r="K232" s="41">
        <f t="shared" si="18"/>
        <v>0</v>
      </c>
      <c r="L232" s="41">
        <f t="shared" si="19"/>
        <v>0</v>
      </c>
    </row>
    <row r="233" spans="1:12" s="39" customFormat="1" x14ac:dyDescent="0.35">
      <c r="A233" s="165"/>
      <c r="B233" s="1" t="s">
        <v>27</v>
      </c>
      <c r="C233" s="3" t="s">
        <v>6</v>
      </c>
      <c r="D233" s="62">
        <v>0.7</v>
      </c>
      <c r="E233" s="46">
        <f>D233*E229</f>
        <v>1.9599999999999997</v>
      </c>
      <c r="F233" s="46"/>
      <c r="G233" s="41">
        <f t="shared" si="16"/>
        <v>0</v>
      </c>
      <c r="H233" s="46"/>
      <c r="I233" s="41">
        <f t="shared" si="17"/>
        <v>0</v>
      </c>
      <c r="J233" s="46"/>
      <c r="K233" s="41">
        <f t="shared" si="18"/>
        <v>0</v>
      </c>
      <c r="L233" s="41">
        <f t="shared" si="19"/>
        <v>0</v>
      </c>
    </row>
    <row r="234" spans="1:12" s="39" customFormat="1" ht="20.149999999999999" customHeight="1" x14ac:dyDescent="0.35">
      <c r="A234" s="43"/>
      <c r="B234" s="69" t="s">
        <v>173</v>
      </c>
      <c r="C234" s="3"/>
      <c r="D234" s="45"/>
      <c r="E234" s="18"/>
      <c r="F234" s="46"/>
      <c r="G234" s="41">
        <f t="shared" si="16"/>
        <v>0</v>
      </c>
      <c r="H234" s="18"/>
      <c r="I234" s="41">
        <f t="shared" si="17"/>
        <v>0</v>
      </c>
      <c r="J234" s="18"/>
      <c r="K234" s="41">
        <f t="shared" si="18"/>
        <v>0</v>
      </c>
      <c r="L234" s="41">
        <f t="shared" si="19"/>
        <v>0</v>
      </c>
    </row>
    <row r="235" spans="1:12" s="39" customFormat="1" ht="25" x14ac:dyDescent="0.35">
      <c r="A235" s="27">
        <v>27</v>
      </c>
      <c r="B235" s="14" t="s">
        <v>215</v>
      </c>
      <c r="C235" s="5" t="s">
        <v>26</v>
      </c>
      <c r="D235" s="5"/>
      <c r="E235" s="29">
        <f>100.8+11.1</f>
        <v>111.89999999999999</v>
      </c>
      <c r="F235" s="2"/>
      <c r="G235" s="41">
        <f t="shared" si="16"/>
        <v>0</v>
      </c>
      <c r="H235" s="2"/>
      <c r="I235" s="41">
        <f t="shared" si="17"/>
        <v>0</v>
      </c>
      <c r="J235" s="2"/>
      <c r="K235" s="41">
        <f t="shared" si="18"/>
        <v>0</v>
      </c>
      <c r="L235" s="41">
        <f t="shared" si="19"/>
        <v>0</v>
      </c>
    </row>
    <row r="236" spans="1:12" s="39" customFormat="1" x14ac:dyDescent="0.35">
      <c r="A236" s="27"/>
      <c r="B236" s="4" t="s">
        <v>31</v>
      </c>
      <c r="C236" s="3" t="s">
        <v>26</v>
      </c>
      <c r="D236" s="2">
        <v>1</v>
      </c>
      <c r="E236" s="2">
        <f>E235*D236</f>
        <v>111.89999999999999</v>
      </c>
      <c r="F236" s="23"/>
      <c r="G236" s="41">
        <f t="shared" si="16"/>
        <v>0</v>
      </c>
      <c r="H236" s="2"/>
      <c r="I236" s="41">
        <f t="shared" si="17"/>
        <v>0</v>
      </c>
      <c r="J236" s="2"/>
      <c r="K236" s="41">
        <f t="shared" si="18"/>
        <v>0</v>
      </c>
      <c r="L236" s="41">
        <f t="shared" si="19"/>
        <v>0</v>
      </c>
    </row>
    <row r="237" spans="1:12" s="39" customFormat="1" x14ac:dyDescent="0.35">
      <c r="A237" s="27"/>
      <c r="B237" s="51" t="s">
        <v>25</v>
      </c>
      <c r="C237" s="37" t="s">
        <v>6</v>
      </c>
      <c r="D237" s="64">
        <v>5.5E-2</v>
      </c>
      <c r="E237" s="46">
        <f>E235*D237</f>
        <v>6.1544999999999996</v>
      </c>
      <c r="F237" s="46"/>
      <c r="G237" s="41">
        <f t="shared" si="16"/>
        <v>0</v>
      </c>
      <c r="H237" s="46"/>
      <c r="I237" s="41">
        <f t="shared" si="17"/>
        <v>0</v>
      </c>
      <c r="J237" s="46"/>
      <c r="K237" s="41">
        <f t="shared" si="18"/>
        <v>0</v>
      </c>
      <c r="L237" s="41">
        <f t="shared" si="19"/>
        <v>0</v>
      </c>
    </row>
    <row r="238" spans="1:12" s="39" customFormat="1" x14ac:dyDescent="0.35">
      <c r="A238" s="27"/>
      <c r="B238" s="19" t="s">
        <v>217</v>
      </c>
      <c r="C238" s="9" t="s">
        <v>26</v>
      </c>
      <c r="D238" s="9"/>
      <c r="E238" s="2">
        <f>100.8*1.05</f>
        <v>105.84</v>
      </c>
      <c r="F238" s="2"/>
      <c r="G238" s="41">
        <f t="shared" si="16"/>
        <v>0</v>
      </c>
      <c r="H238" s="2"/>
      <c r="I238" s="41">
        <f t="shared" si="17"/>
        <v>0</v>
      </c>
      <c r="J238" s="2"/>
      <c r="K238" s="41">
        <f t="shared" si="18"/>
        <v>0</v>
      </c>
      <c r="L238" s="41">
        <f t="shared" si="19"/>
        <v>0</v>
      </c>
    </row>
    <row r="239" spans="1:12" s="39" customFormat="1" x14ac:dyDescent="0.35">
      <c r="A239" s="27"/>
      <c r="B239" s="20" t="s">
        <v>216</v>
      </c>
      <c r="C239" s="9" t="s">
        <v>26</v>
      </c>
      <c r="D239" s="9"/>
      <c r="E239" s="2">
        <f>11.1*1.05</f>
        <v>11.654999999999999</v>
      </c>
      <c r="F239" s="2"/>
      <c r="G239" s="41">
        <f t="shared" si="16"/>
        <v>0</v>
      </c>
      <c r="H239" s="2"/>
      <c r="I239" s="41">
        <f t="shared" si="17"/>
        <v>0</v>
      </c>
      <c r="J239" s="2"/>
      <c r="K239" s="41">
        <f t="shared" si="18"/>
        <v>0</v>
      </c>
      <c r="L239" s="41">
        <f t="shared" si="19"/>
        <v>0</v>
      </c>
    </row>
    <row r="240" spans="1:12" s="39" customFormat="1" ht="27" x14ac:dyDescent="0.35">
      <c r="A240" s="27"/>
      <c r="B240" s="4" t="s">
        <v>75</v>
      </c>
      <c r="C240" s="3" t="s">
        <v>26</v>
      </c>
      <c r="D240" s="2">
        <v>1</v>
      </c>
      <c r="E240" s="2">
        <f>E235*D240</f>
        <v>111.89999999999999</v>
      </c>
      <c r="F240" s="2"/>
      <c r="G240" s="41">
        <f t="shared" si="16"/>
        <v>0</v>
      </c>
      <c r="H240" s="2"/>
      <c r="I240" s="41">
        <f t="shared" si="17"/>
        <v>0</v>
      </c>
      <c r="J240" s="2"/>
      <c r="K240" s="41">
        <f t="shared" si="18"/>
        <v>0</v>
      </c>
      <c r="L240" s="41">
        <f t="shared" si="19"/>
        <v>0</v>
      </c>
    </row>
    <row r="241" spans="1:12" s="39" customFormat="1" x14ac:dyDescent="0.35">
      <c r="A241" s="27"/>
      <c r="B241" s="11" t="s">
        <v>15</v>
      </c>
      <c r="C241" s="3" t="s">
        <v>6</v>
      </c>
      <c r="D241" s="3">
        <v>0.1</v>
      </c>
      <c r="E241" s="2">
        <f>E235*D241</f>
        <v>11.19</v>
      </c>
      <c r="F241" s="2"/>
      <c r="G241" s="41">
        <f t="shared" si="16"/>
        <v>0</v>
      </c>
      <c r="H241" s="2"/>
      <c r="I241" s="41">
        <f t="shared" si="17"/>
        <v>0</v>
      </c>
      <c r="J241" s="2"/>
      <c r="K241" s="41">
        <f t="shared" si="18"/>
        <v>0</v>
      </c>
      <c r="L241" s="41">
        <f t="shared" si="19"/>
        <v>0</v>
      </c>
    </row>
    <row r="242" spans="1:12" s="39" customFormat="1" ht="20.149999999999999" customHeight="1" x14ac:dyDescent="0.35">
      <c r="A242" s="43"/>
      <c r="B242" s="69" t="s">
        <v>174</v>
      </c>
      <c r="C242" s="3"/>
      <c r="D242" s="45"/>
      <c r="E242" s="18"/>
      <c r="F242" s="46"/>
      <c r="G242" s="41">
        <f t="shared" si="16"/>
        <v>0</v>
      </c>
      <c r="H242" s="18"/>
      <c r="I242" s="41">
        <f t="shared" si="17"/>
        <v>0</v>
      </c>
      <c r="J242" s="18"/>
      <c r="K242" s="41">
        <f t="shared" si="18"/>
        <v>0</v>
      </c>
      <c r="L242" s="41">
        <f t="shared" si="19"/>
        <v>0</v>
      </c>
    </row>
    <row r="243" spans="1:12" s="39" customFormat="1" ht="27" x14ac:dyDescent="0.35">
      <c r="A243" s="27">
        <v>28</v>
      </c>
      <c r="B243" s="7" t="s">
        <v>76</v>
      </c>
      <c r="C243" s="73" t="s">
        <v>26</v>
      </c>
      <c r="D243" s="73"/>
      <c r="E243" s="29">
        <f>E165+E157+E150*2</f>
        <v>309.10000000000002</v>
      </c>
      <c r="F243" s="2"/>
      <c r="G243" s="41">
        <f t="shared" si="16"/>
        <v>0</v>
      </c>
      <c r="H243" s="2"/>
      <c r="I243" s="41">
        <f t="shared" si="17"/>
        <v>0</v>
      </c>
      <c r="J243" s="2"/>
      <c r="K243" s="41">
        <f t="shared" si="18"/>
        <v>0</v>
      </c>
      <c r="L243" s="41">
        <f t="shared" si="19"/>
        <v>0</v>
      </c>
    </row>
    <row r="244" spans="1:12" s="39" customFormat="1" x14ac:dyDescent="0.35">
      <c r="A244" s="27"/>
      <c r="B244" s="4" t="s">
        <v>31</v>
      </c>
      <c r="C244" s="3" t="s">
        <v>26</v>
      </c>
      <c r="D244" s="2">
        <v>1</v>
      </c>
      <c r="E244" s="2">
        <f>E243*D244</f>
        <v>309.10000000000002</v>
      </c>
      <c r="F244" s="23"/>
      <c r="G244" s="41">
        <f t="shared" si="16"/>
        <v>0</v>
      </c>
      <c r="H244" s="2"/>
      <c r="I244" s="41">
        <f t="shared" si="17"/>
        <v>0</v>
      </c>
      <c r="J244" s="2"/>
      <c r="K244" s="41">
        <f t="shared" si="18"/>
        <v>0</v>
      </c>
      <c r="L244" s="41">
        <f t="shared" si="19"/>
        <v>0</v>
      </c>
    </row>
    <row r="245" spans="1:12" s="39" customFormat="1" x14ac:dyDescent="0.35">
      <c r="A245" s="27"/>
      <c r="B245" s="51" t="s">
        <v>25</v>
      </c>
      <c r="C245" s="37" t="s">
        <v>6</v>
      </c>
      <c r="D245" s="46">
        <v>0.01</v>
      </c>
      <c r="E245" s="46">
        <f>D245*E243</f>
        <v>3.0910000000000002</v>
      </c>
      <c r="F245" s="46"/>
      <c r="G245" s="41">
        <f t="shared" si="16"/>
        <v>0</v>
      </c>
      <c r="H245" s="46"/>
      <c r="I245" s="41">
        <f t="shared" si="17"/>
        <v>0</v>
      </c>
      <c r="J245" s="46"/>
      <c r="K245" s="41">
        <f t="shared" si="18"/>
        <v>0</v>
      </c>
      <c r="L245" s="41">
        <f t="shared" si="19"/>
        <v>0</v>
      </c>
    </row>
    <row r="246" spans="1:12" s="39" customFormat="1" x14ac:dyDescent="0.35">
      <c r="A246" s="27"/>
      <c r="B246" s="10" t="s">
        <v>32</v>
      </c>
      <c r="C246" s="25" t="s">
        <v>7</v>
      </c>
      <c r="D246" s="3">
        <v>0.45</v>
      </c>
      <c r="E246" s="2">
        <f>E243*D246</f>
        <v>139.09500000000003</v>
      </c>
      <c r="F246" s="2"/>
      <c r="G246" s="41">
        <f t="shared" si="16"/>
        <v>0</v>
      </c>
      <c r="H246" s="2"/>
      <c r="I246" s="41">
        <f t="shared" si="17"/>
        <v>0</v>
      </c>
      <c r="J246" s="2"/>
      <c r="K246" s="41">
        <f t="shared" si="18"/>
        <v>0</v>
      </c>
      <c r="L246" s="41">
        <f t="shared" si="19"/>
        <v>0</v>
      </c>
    </row>
    <row r="247" spans="1:12" s="39" customFormat="1" x14ac:dyDescent="0.35">
      <c r="A247" s="27"/>
      <c r="B247" s="10" t="s">
        <v>33</v>
      </c>
      <c r="C247" s="25" t="s">
        <v>26</v>
      </c>
      <c r="D247" s="3">
        <v>8.9999999999999993E-3</v>
      </c>
      <c r="E247" s="74">
        <f>E243*D247</f>
        <v>2.7818999999999998</v>
      </c>
      <c r="F247" s="2"/>
      <c r="G247" s="41">
        <f t="shared" si="16"/>
        <v>0</v>
      </c>
      <c r="H247" s="2"/>
      <c r="I247" s="41">
        <f t="shared" si="17"/>
        <v>0</v>
      </c>
      <c r="J247" s="2"/>
      <c r="K247" s="41">
        <f t="shared" si="18"/>
        <v>0</v>
      </c>
      <c r="L247" s="41">
        <f t="shared" si="19"/>
        <v>0</v>
      </c>
    </row>
    <row r="248" spans="1:12" s="39" customFormat="1" x14ac:dyDescent="0.35">
      <c r="A248" s="27"/>
      <c r="B248" s="42" t="s">
        <v>77</v>
      </c>
      <c r="C248" s="25" t="s">
        <v>7</v>
      </c>
      <c r="D248" s="3">
        <v>0.45</v>
      </c>
      <c r="E248" s="2">
        <f>E243*D248</f>
        <v>139.09500000000003</v>
      </c>
      <c r="F248" s="2"/>
      <c r="G248" s="41">
        <f t="shared" si="16"/>
        <v>0</v>
      </c>
      <c r="H248" s="2"/>
      <c r="I248" s="41">
        <f t="shared" si="17"/>
        <v>0</v>
      </c>
      <c r="J248" s="2"/>
      <c r="K248" s="41">
        <f t="shared" si="18"/>
        <v>0</v>
      </c>
      <c r="L248" s="41">
        <f t="shared" si="19"/>
        <v>0</v>
      </c>
    </row>
    <row r="249" spans="1:12" s="39" customFormat="1" x14ac:dyDescent="0.35">
      <c r="A249" s="27"/>
      <c r="B249" s="42" t="s">
        <v>34</v>
      </c>
      <c r="C249" s="25" t="s">
        <v>7</v>
      </c>
      <c r="D249" s="3">
        <v>0.12</v>
      </c>
      <c r="E249" s="2">
        <f>E243*D249</f>
        <v>37.091999999999999</v>
      </c>
      <c r="F249" s="2"/>
      <c r="G249" s="41">
        <f t="shared" si="16"/>
        <v>0</v>
      </c>
      <c r="H249" s="2"/>
      <c r="I249" s="41">
        <f t="shared" si="17"/>
        <v>0</v>
      </c>
      <c r="J249" s="2"/>
      <c r="K249" s="41">
        <f t="shared" si="18"/>
        <v>0</v>
      </c>
      <c r="L249" s="41">
        <f t="shared" si="19"/>
        <v>0</v>
      </c>
    </row>
    <row r="250" spans="1:12" s="39" customFormat="1" x14ac:dyDescent="0.35">
      <c r="A250" s="27"/>
      <c r="B250" s="13" t="s">
        <v>51</v>
      </c>
      <c r="C250" s="71" t="s">
        <v>30</v>
      </c>
      <c r="D250" s="3">
        <v>0.6</v>
      </c>
      <c r="E250" s="2">
        <f>E243*D250</f>
        <v>185.46</v>
      </c>
      <c r="F250" s="2"/>
      <c r="G250" s="41">
        <f t="shared" si="16"/>
        <v>0</v>
      </c>
      <c r="H250" s="2"/>
      <c r="I250" s="41">
        <f t="shared" si="17"/>
        <v>0</v>
      </c>
      <c r="J250" s="2"/>
      <c r="K250" s="41">
        <f t="shared" si="18"/>
        <v>0</v>
      </c>
      <c r="L250" s="41">
        <f t="shared" si="19"/>
        <v>0</v>
      </c>
    </row>
    <row r="251" spans="1:12" s="39" customFormat="1" x14ac:dyDescent="0.35">
      <c r="A251" s="27"/>
      <c r="B251" s="67" t="s">
        <v>35</v>
      </c>
      <c r="C251" s="9" t="s">
        <v>12</v>
      </c>
      <c r="D251" s="9"/>
      <c r="E251" s="23">
        <v>8</v>
      </c>
      <c r="F251" s="46"/>
      <c r="G251" s="41">
        <f t="shared" si="16"/>
        <v>0</v>
      </c>
      <c r="H251" s="68"/>
      <c r="I251" s="41">
        <f t="shared" si="17"/>
        <v>0</v>
      </c>
      <c r="J251" s="68"/>
      <c r="K251" s="41">
        <f t="shared" si="18"/>
        <v>0</v>
      </c>
      <c r="L251" s="41">
        <f t="shared" si="19"/>
        <v>0</v>
      </c>
    </row>
    <row r="252" spans="1:12" s="39" customFormat="1" x14ac:dyDescent="0.35">
      <c r="A252" s="27"/>
      <c r="B252" s="13" t="s">
        <v>36</v>
      </c>
      <c r="C252" s="71" t="s">
        <v>30</v>
      </c>
      <c r="D252" s="3">
        <v>0.26</v>
      </c>
      <c r="E252" s="2">
        <f>E243*D252</f>
        <v>80.366000000000014</v>
      </c>
      <c r="F252" s="2"/>
      <c r="G252" s="41">
        <f t="shared" si="16"/>
        <v>0</v>
      </c>
      <c r="H252" s="2"/>
      <c r="I252" s="41">
        <f t="shared" si="17"/>
        <v>0</v>
      </c>
      <c r="J252" s="2"/>
      <c r="K252" s="41">
        <f t="shared" si="18"/>
        <v>0</v>
      </c>
      <c r="L252" s="41">
        <f t="shared" si="19"/>
        <v>0</v>
      </c>
    </row>
    <row r="253" spans="1:12" s="39" customFormat="1" x14ac:dyDescent="0.35">
      <c r="A253" s="27"/>
      <c r="B253" s="13" t="s">
        <v>21</v>
      </c>
      <c r="C253" s="25" t="s">
        <v>6</v>
      </c>
      <c r="D253" s="3">
        <v>1.6E-2</v>
      </c>
      <c r="E253" s="2">
        <f>E243*D253</f>
        <v>4.9456000000000007</v>
      </c>
      <c r="F253" s="2"/>
      <c r="G253" s="41">
        <f t="shared" si="16"/>
        <v>0</v>
      </c>
      <c r="H253" s="2"/>
      <c r="I253" s="41">
        <f t="shared" si="17"/>
        <v>0</v>
      </c>
      <c r="J253" s="2"/>
      <c r="K253" s="41">
        <f t="shared" si="18"/>
        <v>0</v>
      </c>
      <c r="L253" s="41">
        <f t="shared" si="19"/>
        <v>0</v>
      </c>
    </row>
    <row r="254" spans="1:12" s="39" customFormat="1" ht="40.5" x14ac:dyDescent="0.35">
      <c r="A254" s="27">
        <v>29</v>
      </c>
      <c r="B254" s="7" t="s">
        <v>117</v>
      </c>
      <c r="C254" s="73" t="s">
        <v>26</v>
      </c>
      <c r="D254" s="73"/>
      <c r="E254" s="29">
        <f>E235</f>
        <v>111.89999999999999</v>
      </c>
      <c r="F254" s="2"/>
      <c r="G254" s="41">
        <f t="shared" si="16"/>
        <v>0</v>
      </c>
      <c r="H254" s="2"/>
      <c r="I254" s="41">
        <f t="shared" si="17"/>
        <v>0</v>
      </c>
      <c r="J254" s="2"/>
      <c r="K254" s="41">
        <f t="shared" si="18"/>
        <v>0</v>
      </c>
      <c r="L254" s="41">
        <f t="shared" si="19"/>
        <v>0</v>
      </c>
    </row>
    <row r="255" spans="1:12" s="39" customFormat="1" x14ac:dyDescent="0.35">
      <c r="A255" s="27"/>
      <c r="B255" s="4" t="s">
        <v>31</v>
      </c>
      <c r="C255" s="3" t="s">
        <v>26</v>
      </c>
      <c r="D255" s="2">
        <v>1</v>
      </c>
      <c r="E255" s="2">
        <f>E254*D255</f>
        <v>111.89999999999999</v>
      </c>
      <c r="F255" s="23"/>
      <c r="G255" s="41">
        <f t="shared" si="16"/>
        <v>0</v>
      </c>
      <c r="H255" s="2"/>
      <c r="I255" s="41">
        <f t="shared" si="17"/>
        <v>0</v>
      </c>
      <c r="J255" s="2"/>
      <c r="K255" s="41">
        <f t="shared" si="18"/>
        <v>0</v>
      </c>
      <c r="L255" s="41">
        <f t="shared" si="19"/>
        <v>0</v>
      </c>
    </row>
    <row r="256" spans="1:12" s="39" customFormat="1" x14ac:dyDescent="0.35">
      <c r="A256" s="27"/>
      <c r="B256" s="51" t="s">
        <v>25</v>
      </c>
      <c r="C256" s="37" t="s">
        <v>6</v>
      </c>
      <c r="D256" s="46">
        <v>0.01</v>
      </c>
      <c r="E256" s="46">
        <f>D256*E254</f>
        <v>1.119</v>
      </c>
      <c r="F256" s="46"/>
      <c r="G256" s="41">
        <f t="shared" si="16"/>
        <v>0</v>
      </c>
      <c r="H256" s="46"/>
      <c r="I256" s="41">
        <f t="shared" si="17"/>
        <v>0</v>
      </c>
      <c r="J256" s="46"/>
      <c r="K256" s="41">
        <f t="shared" si="18"/>
        <v>0</v>
      </c>
      <c r="L256" s="41">
        <f t="shared" si="19"/>
        <v>0</v>
      </c>
    </row>
    <row r="257" spans="1:12" s="39" customFormat="1" x14ac:dyDescent="0.35">
      <c r="A257" s="27"/>
      <c r="B257" s="10" t="s">
        <v>32</v>
      </c>
      <c r="C257" s="25" t="s">
        <v>7</v>
      </c>
      <c r="D257" s="3">
        <v>0.45</v>
      </c>
      <c r="E257" s="2">
        <f>E254*D257</f>
        <v>50.354999999999997</v>
      </c>
      <c r="F257" s="2"/>
      <c r="G257" s="41">
        <f t="shared" si="16"/>
        <v>0</v>
      </c>
      <c r="H257" s="2"/>
      <c r="I257" s="41">
        <f t="shared" si="17"/>
        <v>0</v>
      </c>
      <c r="J257" s="2"/>
      <c r="K257" s="41">
        <f t="shared" si="18"/>
        <v>0</v>
      </c>
      <c r="L257" s="41">
        <f t="shared" si="19"/>
        <v>0</v>
      </c>
    </row>
    <row r="258" spans="1:12" s="39" customFormat="1" x14ac:dyDescent="0.35">
      <c r="A258" s="27"/>
      <c r="B258" s="10" t="s">
        <v>33</v>
      </c>
      <c r="C258" s="25" t="s">
        <v>26</v>
      </c>
      <c r="D258" s="3">
        <v>8.9999999999999993E-3</v>
      </c>
      <c r="E258" s="74">
        <f>E254*D258</f>
        <v>1.0070999999999999</v>
      </c>
      <c r="F258" s="2"/>
      <c r="G258" s="41">
        <f t="shared" si="16"/>
        <v>0</v>
      </c>
      <c r="H258" s="2"/>
      <c r="I258" s="41">
        <f t="shared" si="17"/>
        <v>0</v>
      </c>
      <c r="J258" s="2"/>
      <c r="K258" s="41">
        <f t="shared" si="18"/>
        <v>0</v>
      </c>
      <c r="L258" s="41">
        <f t="shared" si="19"/>
        <v>0</v>
      </c>
    </row>
    <row r="259" spans="1:12" s="39" customFormat="1" x14ac:dyDescent="0.35">
      <c r="A259" s="27"/>
      <c r="B259" s="42" t="s">
        <v>77</v>
      </c>
      <c r="C259" s="25" t="s">
        <v>7</v>
      </c>
      <c r="D259" s="3">
        <v>0.45</v>
      </c>
      <c r="E259" s="2">
        <f>E254*D259</f>
        <v>50.354999999999997</v>
      </c>
      <c r="F259" s="2"/>
      <c r="G259" s="41">
        <f t="shared" si="16"/>
        <v>0</v>
      </c>
      <c r="H259" s="2"/>
      <c r="I259" s="41">
        <f t="shared" si="17"/>
        <v>0</v>
      </c>
      <c r="J259" s="2"/>
      <c r="K259" s="41">
        <f t="shared" si="18"/>
        <v>0</v>
      </c>
      <c r="L259" s="41">
        <f t="shared" si="19"/>
        <v>0</v>
      </c>
    </row>
    <row r="260" spans="1:12" s="39" customFormat="1" x14ac:dyDescent="0.35">
      <c r="A260" s="27"/>
      <c r="B260" s="42" t="s">
        <v>34</v>
      </c>
      <c r="C260" s="25" t="s">
        <v>7</v>
      </c>
      <c r="D260" s="3">
        <v>0.12</v>
      </c>
      <c r="E260" s="2">
        <f>E254*D260</f>
        <v>13.427999999999999</v>
      </c>
      <c r="F260" s="2"/>
      <c r="G260" s="41">
        <f t="shared" si="16"/>
        <v>0</v>
      </c>
      <c r="H260" s="2"/>
      <c r="I260" s="41">
        <f t="shared" si="17"/>
        <v>0</v>
      </c>
      <c r="J260" s="2"/>
      <c r="K260" s="41">
        <f t="shared" si="18"/>
        <v>0</v>
      </c>
      <c r="L260" s="41">
        <f t="shared" si="19"/>
        <v>0</v>
      </c>
    </row>
    <row r="261" spans="1:12" s="39" customFormat="1" x14ac:dyDescent="0.35">
      <c r="A261" s="27"/>
      <c r="B261" s="13" t="s">
        <v>51</v>
      </c>
      <c r="C261" s="71" t="s">
        <v>30</v>
      </c>
      <c r="D261" s="3">
        <v>0.6</v>
      </c>
      <c r="E261" s="2">
        <f>E254*D261</f>
        <v>67.139999999999986</v>
      </c>
      <c r="F261" s="2"/>
      <c r="G261" s="41">
        <f t="shared" si="16"/>
        <v>0</v>
      </c>
      <c r="H261" s="2"/>
      <c r="I261" s="41">
        <f t="shared" si="17"/>
        <v>0</v>
      </c>
      <c r="J261" s="2"/>
      <c r="K261" s="41">
        <f t="shared" si="18"/>
        <v>0</v>
      </c>
      <c r="L261" s="41">
        <f t="shared" si="19"/>
        <v>0</v>
      </c>
    </row>
    <row r="262" spans="1:12" s="39" customFormat="1" x14ac:dyDescent="0.35">
      <c r="A262" s="27"/>
      <c r="B262" s="13" t="s">
        <v>21</v>
      </c>
      <c r="C262" s="25" t="s">
        <v>6</v>
      </c>
      <c r="D262" s="3">
        <v>1.6E-2</v>
      </c>
      <c r="E262" s="2">
        <f>E254*D262</f>
        <v>1.7904</v>
      </c>
      <c r="F262" s="2"/>
      <c r="G262" s="41">
        <f t="shared" si="16"/>
        <v>0</v>
      </c>
      <c r="H262" s="2"/>
      <c r="I262" s="41">
        <f t="shared" si="17"/>
        <v>0</v>
      </c>
      <c r="J262" s="2"/>
      <c r="K262" s="41">
        <f t="shared" si="18"/>
        <v>0</v>
      </c>
      <c r="L262" s="41">
        <f t="shared" si="19"/>
        <v>0</v>
      </c>
    </row>
    <row r="263" spans="1:12" ht="20.149999999999999" customHeight="1" x14ac:dyDescent="0.35">
      <c r="A263" s="43"/>
      <c r="B263" s="142" t="s">
        <v>175</v>
      </c>
      <c r="C263" s="37"/>
      <c r="D263" s="37"/>
      <c r="E263" s="23"/>
      <c r="F263" s="23"/>
      <c r="G263" s="41">
        <f t="shared" si="16"/>
        <v>0</v>
      </c>
      <c r="H263" s="23"/>
      <c r="I263" s="41">
        <f t="shared" si="17"/>
        <v>0</v>
      </c>
      <c r="J263" s="23"/>
      <c r="K263" s="41">
        <f t="shared" si="18"/>
        <v>0</v>
      </c>
      <c r="L263" s="41">
        <f t="shared" si="19"/>
        <v>0</v>
      </c>
    </row>
    <row r="264" spans="1:12" ht="27" x14ac:dyDescent="0.35">
      <c r="A264" s="81">
        <v>30</v>
      </c>
      <c r="B264" s="63" t="s">
        <v>243</v>
      </c>
      <c r="C264" s="48" t="s">
        <v>39</v>
      </c>
      <c r="D264" s="48"/>
      <c r="E264" s="49">
        <v>9</v>
      </c>
      <c r="F264" s="23"/>
      <c r="G264" s="41">
        <f t="shared" si="16"/>
        <v>0</v>
      </c>
      <c r="H264" s="68"/>
      <c r="I264" s="41">
        <f t="shared" si="17"/>
        <v>0</v>
      </c>
      <c r="J264" s="68"/>
      <c r="K264" s="41">
        <f t="shared" si="18"/>
        <v>0</v>
      </c>
      <c r="L264" s="41">
        <f t="shared" si="19"/>
        <v>0</v>
      </c>
    </row>
    <row r="265" spans="1:12" x14ac:dyDescent="0.35">
      <c r="A265" s="81"/>
      <c r="B265" s="4" t="s">
        <v>31</v>
      </c>
      <c r="C265" s="3" t="s">
        <v>13</v>
      </c>
      <c r="D265" s="2">
        <v>1</v>
      </c>
      <c r="E265" s="2">
        <f>E264*D265</f>
        <v>9</v>
      </c>
      <c r="F265" s="23"/>
      <c r="G265" s="41">
        <f t="shared" si="16"/>
        <v>0</v>
      </c>
      <c r="H265" s="68"/>
      <c r="I265" s="41">
        <f t="shared" si="17"/>
        <v>0</v>
      </c>
      <c r="J265" s="2"/>
      <c r="K265" s="41">
        <f t="shared" si="18"/>
        <v>0</v>
      </c>
      <c r="L265" s="41">
        <f t="shared" si="19"/>
        <v>0</v>
      </c>
    </row>
    <row r="266" spans="1:12" x14ac:dyDescent="0.35">
      <c r="A266" s="81"/>
      <c r="B266" s="1" t="s">
        <v>25</v>
      </c>
      <c r="C266" s="21" t="s">
        <v>6</v>
      </c>
      <c r="D266" s="23">
        <v>7.0000000000000007E-2</v>
      </c>
      <c r="E266" s="23">
        <f>E264*D266</f>
        <v>0.63000000000000012</v>
      </c>
      <c r="F266" s="23"/>
      <c r="G266" s="41">
        <f t="shared" si="16"/>
        <v>0</v>
      </c>
      <c r="H266" s="23"/>
      <c r="I266" s="41">
        <f t="shared" si="17"/>
        <v>0</v>
      </c>
      <c r="J266" s="23"/>
      <c r="K266" s="41">
        <f t="shared" si="18"/>
        <v>0</v>
      </c>
      <c r="L266" s="41">
        <f t="shared" si="19"/>
        <v>0</v>
      </c>
    </row>
    <row r="267" spans="1:12" ht="27" x14ac:dyDescent="0.35">
      <c r="A267" s="81"/>
      <c r="B267" s="4" t="s">
        <v>244</v>
      </c>
      <c r="C267" s="3" t="s">
        <v>13</v>
      </c>
      <c r="D267" s="23">
        <v>1</v>
      </c>
      <c r="E267" s="23">
        <v>2</v>
      </c>
      <c r="F267" s="23"/>
      <c r="G267" s="41">
        <f t="shared" si="16"/>
        <v>0</v>
      </c>
      <c r="H267" s="23"/>
      <c r="I267" s="41">
        <f t="shared" si="17"/>
        <v>0</v>
      </c>
      <c r="J267" s="23"/>
      <c r="K267" s="41">
        <f t="shared" si="18"/>
        <v>0</v>
      </c>
      <c r="L267" s="41">
        <f t="shared" si="19"/>
        <v>0</v>
      </c>
    </row>
    <row r="268" spans="1:12" ht="27" x14ac:dyDescent="0.35">
      <c r="A268" s="81"/>
      <c r="B268" s="4" t="s">
        <v>245</v>
      </c>
      <c r="C268" s="3" t="s">
        <v>13</v>
      </c>
      <c r="D268" s="23">
        <v>1</v>
      </c>
      <c r="E268" s="23">
        <v>7</v>
      </c>
      <c r="F268" s="23"/>
      <c r="G268" s="41">
        <f t="shared" si="16"/>
        <v>0</v>
      </c>
      <c r="H268" s="23"/>
      <c r="I268" s="41">
        <f t="shared" si="17"/>
        <v>0</v>
      </c>
      <c r="J268" s="23"/>
      <c r="K268" s="41">
        <f t="shared" si="18"/>
        <v>0</v>
      </c>
      <c r="L268" s="41">
        <f t="shared" si="19"/>
        <v>0</v>
      </c>
    </row>
    <row r="269" spans="1:12" x14ac:dyDescent="0.35">
      <c r="A269" s="81"/>
      <c r="B269" s="1" t="s">
        <v>15</v>
      </c>
      <c r="C269" s="21" t="s">
        <v>6</v>
      </c>
      <c r="D269" s="23">
        <v>0.37</v>
      </c>
      <c r="E269" s="23">
        <f>E264*D269</f>
        <v>3.33</v>
      </c>
      <c r="F269" s="23"/>
      <c r="G269" s="41">
        <f t="shared" ref="G269:G334" si="20">F269*E269</f>
        <v>0</v>
      </c>
      <c r="H269" s="23"/>
      <c r="I269" s="41">
        <f t="shared" ref="I269:I334" si="21">H269*E269</f>
        <v>0</v>
      </c>
      <c r="J269" s="23"/>
      <c r="K269" s="41">
        <f t="shared" ref="K269:K334" si="22">J269*E269</f>
        <v>0</v>
      </c>
      <c r="L269" s="41">
        <f t="shared" ref="L269:L334" si="23">K269+I269+G269</f>
        <v>0</v>
      </c>
    </row>
    <row r="270" spans="1:12" ht="30" customHeight="1" x14ac:dyDescent="0.35">
      <c r="A270" s="27">
        <v>31</v>
      </c>
      <c r="B270" s="14" t="s">
        <v>246</v>
      </c>
      <c r="C270" s="5" t="s">
        <v>13</v>
      </c>
      <c r="D270" s="5"/>
      <c r="E270" s="29">
        <v>3</v>
      </c>
      <c r="F270" s="2"/>
      <c r="G270" s="41">
        <f t="shared" si="20"/>
        <v>0</v>
      </c>
      <c r="H270" s="2"/>
      <c r="I270" s="41">
        <f t="shared" si="21"/>
        <v>0</v>
      </c>
      <c r="J270" s="2"/>
      <c r="K270" s="41">
        <f t="shared" si="22"/>
        <v>0</v>
      </c>
      <c r="L270" s="41">
        <f t="shared" si="23"/>
        <v>0</v>
      </c>
    </row>
    <row r="271" spans="1:12" x14ac:dyDescent="0.35">
      <c r="A271" s="27"/>
      <c r="B271" s="4" t="s">
        <v>31</v>
      </c>
      <c r="C271" s="3" t="s">
        <v>13</v>
      </c>
      <c r="D271" s="2">
        <v>1</v>
      </c>
      <c r="E271" s="2">
        <f>E270*D271</f>
        <v>3</v>
      </c>
      <c r="F271" s="23"/>
      <c r="G271" s="41">
        <f t="shared" si="20"/>
        <v>0</v>
      </c>
      <c r="H271" s="68"/>
      <c r="I271" s="41">
        <f t="shared" si="21"/>
        <v>0</v>
      </c>
      <c r="J271" s="2"/>
      <c r="K271" s="41">
        <f t="shared" si="22"/>
        <v>0</v>
      </c>
      <c r="L271" s="41">
        <f t="shared" si="23"/>
        <v>0</v>
      </c>
    </row>
    <row r="272" spans="1:12" x14ac:dyDescent="0.35">
      <c r="A272" s="27"/>
      <c r="B272" s="51" t="s">
        <v>25</v>
      </c>
      <c r="C272" s="37" t="s">
        <v>6</v>
      </c>
      <c r="D272" s="52">
        <v>0.13</v>
      </c>
      <c r="E272" s="46">
        <f>D272*E270</f>
        <v>0.39</v>
      </c>
      <c r="F272" s="46"/>
      <c r="G272" s="41">
        <f t="shared" si="20"/>
        <v>0</v>
      </c>
      <c r="H272" s="46"/>
      <c r="I272" s="41">
        <f t="shared" si="21"/>
        <v>0</v>
      </c>
      <c r="J272" s="46"/>
      <c r="K272" s="41">
        <f t="shared" si="22"/>
        <v>0</v>
      </c>
      <c r="L272" s="41">
        <f t="shared" si="23"/>
        <v>0</v>
      </c>
    </row>
    <row r="273" spans="1:12" x14ac:dyDescent="0.35">
      <c r="A273" s="27"/>
      <c r="B273" s="53" t="s">
        <v>242</v>
      </c>
      <c r="C273" s="9" t="s">
        <v>13</v>
      </c>
      <c r="D273" s="54" t="s">
        <v>20</v>
      </c>
      <c r="E273" s="23">
        <f>E270</f>
        <v>3</v>
      </c>
      <c r="F273" s="23"/>
      <c r="G273" s="41">
        <f t="shared" si="20"/>
        <v>0</v>
      </c>
      <c r="H273" s="23"/>
      <c r="I273" s="41">
        <f t="shared" si="21"/>
        <v>0</v>
      </c>
      <c r="J273" s="23"/>
      <c r="K273" s="41">
        <f t="shared" si="22"/>
        <v>0</v>
      </c>
      <c r="L273" s="41">
        <f t="shared" si="23"/>
        <v>0</v>
      </c>
    </row>
    <row r="274" spans="1:12" x14ac:dyDescent="0.35">
      <c r="A274" s="27"/>
      <c r="B274" s="13" t="s">
        <v>15</v>
      </c>
      <c r="C274" s="3" t="s">
        <v>6</v>
      </c>
      <c r="D274" s="16">
        <v>0.94</v>
      </c>
      <c r="E274" s="2">
        <f>D274*E270</f>
        <v>2.82</v>
      </c>
      <c r="F274" s="2"/>
      <c r="G274" s="41">
        <f t="shared" si="20"/>
        <v>0</v>
      </c>
      <c r="H274" s="2"/>
      <c r="I274" s="41">
        <f t="shared" si="21"/>
        <v>0</v>
      </c>
      <c r="J274" s="2"/>
      <c r="K274" s="41">
        <f t="shared" si="22"/>
        <v>0</v>
      </c>
      <c r="L274" s="41">
        <f t="shared" si="23"/>
        <v>0</v>
      </c>
    </row>
    <row r="275" spans="1:12" x14ac:dyDescent="0.35">
      <c r="A275" s="27">
        <v>32</v>
      </c>
      <c r="B275" s="14" t="s">
        <v>247</v>
      </c>
      <c r="C275" s="5" t="s">
        <v>13</v>
      </c>
      <c r="D275" s="5"/>
      <c r="E275" s="29">
        <v>2</v>
      </c>
      <c r="F275" s="2"/>
      <c r="G275" s="41">
        <f t="shared" si="20"/>
        <v>0</v>
      </c>
      <c r="H275" s="2"/>
      <c r="I275" s="41">
        <f t="shared" si="21"/>
        <v>0</v>
      </c>
      <c r="J275" s="2"/>
      <c r="K275" s="41">
        <f t="shared" si="22"/>
        <v>0</v>
      </c>
      <c r="L275" s="41">
        <f t="shared" si="23"/>
        <v>0</v>
      </c>
    </row>
    <row r="276" spans="1:12" x14ac:dyDescent="0.35">
      <c r="A276" s="27"/>
      <c r="B276" s="4" t="s">
        <v>31</v>
      </c>
      <c r="C276" s="3" t="s">
        <v>13</v>
      </c>
      <c r="D276" s="2">
        <v>1</v>
      </c>
      <c r="E276" s="2">
        <f>E275*D276</f>
        <v>2</v>
      </c>
      <c r="F276" s="23"/>
      <c r="G276" s="41">
        <f t="shared" si="20"/>
        <v>0</v>
      </c>
      <c r="H276" s="68"/>
      <c r="I276" s="41">
        <f t="shared" si="21"/>
        <v>0</v>
      </c>
      <c r="J276" s="2"/>
      <c r="K276" s="41">
        <f t="shared" si="22"/>
        <v>0</v>
      </c>
      <c r="L276" s="41">
        <f t="shared" si="23"/>
        <v>0</v>
      </c>
    </row>
    <row r="277" spans="1:12" x14ac:dyDescent="0.35">
      <c r="A277" s="27"/>
      <c r="B277" s="51" t="s">
        <v>25</v>
      </c>
      <c r="C277" s="37" t="s">
        <v>6</v>
      </c>
      <c r="D277" s="52">
        <v>0.13</v>
      </c>
      <c r="E277" s="46">
        <f>D277*E275</f>
        <v>0.26</v>
      </c>
      <c r="F277" s="46"/>
      <c r="G277" s="41">
        <f t="shared" si="20"/>
        <v>0</v>
      </c>
      <c r="H277" s="46"/>
      <c r="I277" s="41">
        <f t="shared" si="21"/>
        <v>0</v>
      </c>
      <c r="J277" s="46"/>
      <c r="K277" s="41">
        <f t="shared" si="22"/>
        <v>0</v>
      </c>
      <c r="L277" s="41">
        <f t="shared" si="23"/>
        <v>0</v>
      </c>
    </row>
    <row r="278" spans="1:12" x14ac:dyDescent="0.35">
      <c r="A278" s="27"/>
      <c r="B278" s="53" t="s">
        <v>241</v>
      </c>
      <c r="C278" s="9" t="s">
        <v>13</v>
      </c>
      <c r="D278" s="54" t="s">
        <v>20</v>
      </c>
      <c r="E278" s="23">
        <f>E275</f>
        <v>2</v>
      </c>
      <c r="F278" s="23"/>
      <c r="G278" s="41">
        <f t="shared" si="20"/>
        <v>0</v>
      </c>
      <c r="H278" s="23"/>
      <c r="I278" s="41">
        <f t="shared" si="21"/>
        <v>0</v>
      </c>
      <c r="J278" s="23"/>
      <c r="K278" s="41">
        <f t="shared" si="22"/>
        <v>0</v>
      </c>
      <c r="L278" s="41">
        <f t="shared" si="23"/>
        <v>0</v>
      </c>
    </row>
    <row r="279" spans="1:12" x14ac:dyDescent="0.35">
      <c r="A279" s="27"/>
      <c r="B279" s="13" t="s">
        <v>15</v>
      </c>
      <c r="C279" s="3" t="s">
        <v>6</v>
      </c>
      <c r="D279" s="16">
        <v>0.94</v>
      </c>
      <c r="E279" s="2">
        <f>D279*E275</f>
        <v>1.88</v>
      </c>
      <c r="F279" s="2"/>
      <c r="G279" s="41">
        <f t="shared" si="20"/>
        <v>0</v>
      </c>
      <c r="H279" s="2"/>
      <c r="I279" s="41">
        <f t="shared" si="21"/>
        <v>0</v>
      </c>
      <c r="J279" s="2"/>
      <c r="K279" s="41">
        <f t="shared" si="22"/>
        <v>0</v>
      </c>
      <c r="L279" s="41">
        <f t="shared" si="23"/>
        <v>0</v>
      </c>
    </row>
    <row r="280" spans="1:12" x14ac:dyDescent="0.35">
      <c r="A280" s="81">
        <v>33</v>
      </c>
      <c r="B280" s="63" t="s">
        <v>248</v>
      </c>
      <c r="C280" s="48" t="s">
        <v>12</v>
      </c>
      <c r="D280" s="48"/>
      <c r="E280" s="49">
        <v>3</v>
      </c>
      <c r="F280" s="23"/>
      <c r="G280" s="41">
        <f t="shared" si="20"/>
        <v>0</v>
      </c>
      <c r="H280" s="68"/>
      <c r="I280" s="41">
        <f t="shared" si="21"/>
        <v>0</v>
      </c>
      <c r="J280" s="68"/>
      <c r="K280" s="41">
        <f t="shared" si="22"/>
        <v>0</v>
      </c>
      <c r="L280" s="41">
        <f t="shared" si="23"/>
        <v>0</v>
      </c>
    </row>
    <row r="281" spans="1:12" x14ac:dyDescent="0.35">
      <c r="A281" s="81"/>
      <c r="B281" s="4" t="s">
        <v>31</v>
      </c>
      <c r="C281" s="3" t="s">
        <v>13</v>
      </c>
      <c r="D281" s="2">
        <v>1</v>
      </c>
      <c r="E281" s="2">
        <f>E280*D281</f>
        <v>3</v>
      </c>
      <c r="F281" s="23"/>
      <c r="G281" s="41">
        <f t="shared" si="20"/>
        <v>0</v>
      </c>
      <c r="H281" s="68"/>
      <c r="I281" s="41">
        <f t="shared" si="21"/>
        <v>0</v>
      </c>
      <c r="J281" s="2"/>
      <c r="K281" s="41">
        <f t="shared" si="22"/>
        <v>0</v>
      </c>
      <c r="L281" s="41">
        <f t="shared" si="23"/>
        <v>0</v>
      </c>
    </row>
    <row r="282" spans="1:12" x14ac:dyDescent="0.35">
      <c r="A282" s="81"/>
      <c r="B282" s="1" t="s">
        <v>25</v>
      </c>
      <c r="C282" s="21" t="s">
        <v>6</v>
      </c>
      <c r="D282" s="23">
        <v>0.16</v>
      </c>
      <c r="E282" s="23">
        <f>E280*D282</f>
        <v>0.48</v>
      </c>
      <c r="F282" s="23"/>
      <c r="G282" s="41">
        <f t="shared" si="20"/>
        <v>0</v>
      </c>
      <c r="H282" s="23"/>
      <c r="I282" s="41">
        <f t="shared" si="21"/>
        <v>0</v>
      </c>
      <c r="J282" s="23"/>
      <c r="K282" s="41">
        <f t="shared" si="22"/>
        <v>0</v>
      </c>
      <c r="L282" s="41">
        <f t="shared" si="23"/>
        <v>0</v>
      </c>
    </row>
    <row r="283" spans="1:12" x14ac:dyDescent="0.35">
      <c r="A283" s="81"/>
      <c r="B283" s="1" t="s">
        <v>78</v>
      </c>
      <c r="C283" s="21" t="s">
        <v>13</v>
      </c>
      <c r="D283" s="23">
        <v>1</v>
      </c>
      <c r="E283" s="23">
        <f>E280*D283</f>
        <v>3</v>
      </c>
      <c r="F283" s="23"/>
      <c r="G283" s="41">
        <f t="shared" si="20"/>
        <v>0</v>
      </c>
      <c r="H283" s="23"/>
      <c r="I283" s="41">
        <f t="shared" si="21"/>
        <v>0</v>
      </c>
      <c r="J283" s="23"/>
      <c r="K283" s="41">
        <f t="shared" si="22"/>
        <v>0</v>
      </c>
      <c r="L283" s="41">
        <f t="shared" si="23"/>
        <v>0</v>
      </c>
    </row>
    <row r="284" spans="1:12" x14ac:dyDescent="0.35">
      <c r="A284" s="81"/>
      <c r="B284" s="1" t="s">
        <v>15</v>
      </c>
      <c r="C284" s="21" t="s">
        <v>6</v>
      </c>
      <c r="D284" s="23">
        <v>0.47</v>
      </c>
      <c r="E284" s="23">
        <f>E280*D284</f>
        <v>1.41</v>
      </c>
      <c r="F284" s="23"/>
      <c r="G284" s="41">
        <f t="shared" si="20"/>
        <v>0</v>
      </c>
      <c r="H284" s="23"/>
      <c r="I284" s="41">
        <f t="shared" si="21"/>
        <v>0</v>
      </c>
      <c r="J284" s="23"/>
      <c r="K284" s="41">
        <f t="shared" si="22"/>
        <v>0</v>
      </c>
      <c r="L284" s="41">
        <f t="shared" si="23"/>
        <v>0</v>
      </c>
    </row>
    <row r="285" spans="1:12" x14ac:dyDescent="0.35">
      <c r="A285" s="81">
        <v>34</v>
      </c>
      <c r="B285" s="63" t="s">
        <v>163</v>
      </c>
      <c r="C285" s="48" t="s">
        <v>30</v>
      </c>
      <c r="D285" s="48"/>
      <c r="E285" s="49">
        <v>36</v>
      </c>
      <c r="F285" s="23"/>
      <c r="G285" s="41">
        <f t="shared" si="20"/>
        <v>0</v>
      </c>
      <c r="H285" s="68"/>
      <c r="I285" s="41">
        <f t="shared" si="21"/>
        <v>0</v>
      </c>
      <c r="J285" s="68"/>
      <c r="K285" s="41">
        <f t="shared" si="22"/>
        <v>0</v>
      </c>
      <c r="L285" s="41">
        <f t="shared" si="23"/>
        <v>0</v>
      </c>
    </row>
    <row r="286" spans="1:12" x14ac:dyDescent="0.35">
      <c r="A286" s="81"/>
      <c r="B286" s="4" t="s">
        <v>31</v>
      </c>
      <c r="C286" s="3" t="s">
        <v>13</v>
      </c>
      <c r="D286" s="2">
        <v>1</v>
      </c>
      <c r="E286" s="2">
        <f>E285*D286</f>
        <v>36</v>
      </c>
      <c r="F286" s="23"/>
      <c r="G286" s="41">
        <f t="shared" si="20"/>
        <v>0</v>
      </c>
      <c r="H286" s="68"/>
      <c r="I286" s="41">
        <f t="shared" si="21"/>
        <v>0</v>
      </c>
      <c r="J286" s="2"/>
      <c r="K286" s="41">
        <f t="shared" si="22"/>
        <v>0</v>
      </c>
      <c r="L286" s="41">
        <f t="shared" si="23"/>
        <v>0</v>
      </c>
    </row>
    <row r="287" spans="1:12" x14ac:dyDescent="0.35">
      <c r="A287" s="81"/>
      <c r="B287" s="1" t="s">
        <v>25</v>
      </c>
      <c r="C287" s="21" t="s">
        <v>6</v>
      </c>
      <c r="D287" s="75">
        <v>2.0999999999999999E-3</v>
      </c>
      <c r="E287" s="23">
        <f>E285*D287</f>
        <v>7.5600000000000001E-2</v>
      </c>
      <c r="F287" s="23"/>
      <c r="G287" s="41">
        <f t="shared" si="20"/>
        <v>0</v>
      </c>
      <c r="H287" s="23"/>
      <c r="I287" s="41">
        <f t="shared" si="21"/>
        <v>0</v>
      </c>
      <c r="J287" s="23"/>
      <c r="K287" s="41">
        <f t="shared" si="22"/>
        <v>0</v>
      </c>
      <c r="L287" s="41">
        <f t="shared" si="23"/>
        <v>0</v>
      </c>
    </row>
    <row r="288" spans="1:12" x14ac:dyDescent="0.35">
      <c r="A288" s="81"/>
      <c r="B288" s="1" t="s">
        <v>79</v>
      </c>
      <c r="C288" s="21" t="s">
        <v>13</v>
      </c>
      <c r="D288" s="23">
        <v>1</v>
      </c>
      <c r="E288" s="23">
        <f>E285*D288</f>
        <v>36</v>
      </c>
      <c r="F288" s="23"/>
      <c r="G288" s="41">
        <f t="shared" si="20"/>
        <v>0</v>
      </c>
      <c r="H288" s="23"/>
      <c r="I288" s="41">
        <f t="shared" si="21"/>
        <v>0</v>
      </c>
      <c r="J288" s="23"/>
      <c r="K288" s="41">
        <f t="shared" si="22"/>
        <v>0</v>
      </c>
      <c r="L288" s="41">
        <f t="shared" si="23"/>
        <v>0</v>
      </c>
    </row>
    <row r="289" spans="1:12" x14ac:dyDescent="0.35">
      <c r="A289" s="81"/>
      <c r="B289" s="1" t="s">
        <v>15</v>
      </c>
      <c r="C289" s="21" t="s">
        <v>6</v>
      </c>
      <c r="D289" s="54">
        <v>0.156</v>
      </c>
      <c r="E289" s="23">
        <f>E285*D289</f>
        <v>5.6159999999999997</v>
      </c>
      <c r="F289" s="23"/>
      <c r="G289" s="41">
        <f t="shared" si="20"/>
        <v>0</v>
      </c>
      <c r="H289" s="23"/>
      <c r="I289" s="41">
        <f t="shared" si="21"/>
        <v>0</v>
      </c>
      <c r="J289" s="23"/>
      <c r="K289" s="41">
        <f t="shared" si="22"/>
        <v>0</v>
      </c>
      <c r="L289" s="41">
        <f t="shared" si="23"/>
        <v>0</v>
      </c>
    </row>
    <row r="290" spans="1:12" x14ac:dyDescent="0.35">
      <c r="A290" s="171">
        <v>35</v>
      </c>
      <c r="B290" s="63" t="s">
        <v>80</v>
      </c>
      <c r="C290" s="48" t="s">
        <v>30</v>
      </c>
      <c r="D290" s="48"/>
      <c r="E290" s="49">
        <v>12</v>
      </c>
      <c r="F290" s="23"/>
      <c r="G290" s="41">
        <f t="shared" si="20"/>
        <v>0</v>
      </c>
      <c r="H290" s="68"/>
      <c r="I290" s="41">
        <f t="shared" si="21"/>
        <v>0</v>
      </c>
      <c r="J290" s="68"/>
      <c r="K290" s="41">
        <f t="shared" si="22"/>
        <v>0</v>
      </c>
      <c r="L290" s="41">
        <f t="shared" si="23"/>
        <v>0</v>
      </c>
    </row>
    <row r="291" spans="1:12" x14ac:dyDescent="0.35">
      <c r="A291" s="171"/>
      <c r="B291" s="4" t="s">
        <v>31</v>
      </c>
      <c r="C291" s="3" t="s">
        <v>13</v>
      </c>
      <c r="D291" s="2">
        <v>1</v>
      </c>
      <c r="E291" s="2">
        <f>E290*D291</f>
        <v>12</v>
      </c>
      <c r="F291" s="23"/>
      <c r="G291" s="41">
        <f t="shared" si="20"/>
        <v>0</v>
      </c>
      <c r="H291" s="68"/>
      <c r="I291" s="41">
        <f t="shared" si="21"/>
        <v>0</v>
      </c>
      <c r="J291" s="2"/>
      <c r="K291" s="41">
        <f t="shared" si="22"/>
        <v>0</v>
      </c>
      <c r="L291" s="41">
        <f t="shared" si="23"/>
        <v>0</v>
      </c>
    </row>
    <row r="292" spans="1:12" x14ac:dyDescent="0.35">
      <c r="A292" s="171"/>
      <c r="B292" s="1" t="s">
        <v>25</v>
      </c>
      <c r="C292" s="21" t="s">
        <v>6</v>
      </c>
      <c r="D292" s="54">
        <v>9.1999999999999998E-2</v>
      </c>
      <c r="E292" s="23">
        <f>E290*D292</f>
        <v>1.1040000000000001</v>
      </c>
      <c r="F292" s="23"/>
      <c r="G292" s="41">
        <f t="shared" si="20"/>
        <v>0</v>
      </c>
      <c r="H292" s="23"/>
      <c r="I292" s="41">
        <f t="shared" si="21"/>
        <v>0</v>
      </c>
      <c r="J292" s="23"/>
      <c r="K292" s="41">
        <f t="shared" si="22"/>
        <v>0</v>
      </c>
      <c r="L292" s="41">
        <f t="shared" si="23"/>
        <v>0</v>
      </c>
    </row>
    <row r="293" spans="1:12" x14ac:dyDescent="0.35">
      <c r="A293" s="171"/>
      <c r="B293" s="1" t="s">
        <v>81</v>
      </c>
      <c r="C293" s="21" t="s">
        <v>13</v>
      </c>
      <c r="D293" s="23">
        <v>1.01</v>
      </c>
      <c r="E293" s="23">
        <f>E290*D293</f>
        <v>12.120000000000001</v>
      </c>
      <c r="F293" s="23"/>
      <c r="G293" s="41">
        <f t="shared" si="20"/>
        <v>0</v>
      </c>
      <c r="H293" s="23"/>
      <c r="I293" s="41">
        <f t="shared" si="21"/>
        <v>0</v>
      </c>
      <c r="J293" s="23"/>
      <c r="K293" s="41">
        <f t="shared" si="22"/>
        <v>0</v>
      </c>
      <c r="L293" s="41">
        <f t="shared" si="23"/>
        <v>0</v>
      </c>
    </row>
    <row r="294" spans="1:12" x14ac:dyDescent="0.35">
      <c r="A294" s="171"/>
      <c r="B294" s="1" t="s">
        <v>15</v>
      </c>
      <c r="C294" s="21" t="s">
        <v>6</v>
      </c>
      <c r="D294" s="54">
        <v>0.20799999999999999</v>
      </c>
      <c r="E294" s="23">
        <f>E290*D294</f>
        <v>2.496</v>
      </c>
      <c r="F294" s="23"/>
      <c r="G294" s="41">
        <f t="shared" si="20"/>
        <v>0</v>
      </c>
      <c r="H294" s="23"/>
      <c r="I294" s="41">
        <f t="shared" si="21"/>
        <v>0</v>
      </c>
      <c r="J294" s="23"/>
      <c r="K294" s="41">
        <f t="shared" si="22"/>
        <v>0</v>
      </c>
      <c r="L294" s="41">
        <f t="shared" si="23"/>
        <v>0</v>
      </c>
    </row>
    <row r="295" spans="1:12" x14ac:dyDescent="0.35">
      <c r="A295" s="171">
        <v>36</v>
      </c>
      <c r="B295" s="76" t="s">
        <v>52</v>
      </c>
      <c r="C295" s="77" t="s">
        <v>12</v>
      </c>
      <c r="D295" s="78"/>
      <c r="E295" s="49">
        <f>E298+E299+E300+E301+E302+E303</f>
        <v>55</v>
      </c>
      <c r="F295" s="23"/>
      <c r="G295" s="41">
        <f t="shared" si="20"/>
        <v>0</v>
      </c>
      <c r="H295" s="23"/>
      <c r="I295" s="41">
        <f t="shared" si="21"/>
        <v>0</v>
      </c>
      <c r="J295" s="23"/>
      <c r="K295" s="41">
        <f t="shared" si="22"/>
        <v>0</v>
      </c>
      <c r="L295" s="41">
        <f t="shared" si="23"/>
        <v>0</v>
      </c>
    </row>
    <row r="296" spans="1:12" x14ac:dyDescent="0.35">
      <c r="A296" s="171"/>
      <c r="B296" s="4" t="s">
        <v>31</v>
      </c>
      <c r="C296" s="3" t="s">
        <v>13</v>
      </c>
      <c r="D296" s="2">
        <v>1</v>
      </c>
      <c r="E296" s="2">
        <f>E295*D296</f>
        <v>55</v>
      </c>
      <c r="F296" s="23"/>
      <c r="G296" s="41">
        <f t="shared" si="20"/>
        <v>0</v>
      </c>
      <c r="H296" s="68"/>
      <c r="I296" s="41">
        <f t="shared" si="21"/>
        <v>0</v>
      </c>
      <c r="J296" s="2"/>
      <c r="K296" s="41">
        <f t="shared" si="22"/>
        <v>0</v>
      </c>
      <c r="L296" s="41">
        <f t="shared" si="23"/>
        <v>0</v>
      </c>
    </row>
    <row r="297" spans="1:12" x14ac:dyDescent="0.35">
      <c r="A297" s="171"/>
      <c r="B297" s="1" t="s">
        <v>25</v>
      </c>
      <c r="C297" s="21" t="s">
        <v>6</v>
      </c>
      <c r="D297" s="75">
        <v>0.151</v>
      </c>
      <c r="E297" s="23">
        <f>E295*D297</f>
        <v>8.3049999999999997</v>
      </c>
      <c r="F297" s="23"/>
      <c r="G297" s="41">
        <f t="shared" si="20"/>
        <v>0</v>
      </c>
      <c r="H297" s="23"/>
      <c r="I297" s="41">
        <f t="shared" si="21"/>
        <v>0</v>
      </c>
      <c r="J297" s="23"/>
      <c r="K297" s="41">
        <f t="shared" si="22"/>
        <v>0</v>
      </c>
      <c r="L297" s="41">
        <f t="shared" si="23"/>
        <v>0</v>
      </c>
    </row>
    <row r="298" spans="1:12" x14ac:dyDescent="0.35">
      <c r="A298" s="171"/>
      <c r="B298" s="1" t="s">
        <v>82</v>
      </c>
      <c r="C298" s="21" t="s">
        <v>12</v>
      </c>
      <c r="D298" s="22"/>
      <c r="E298" s="23">
        <v>6</v>
      </c>
      <c r="F298" s="23"/>
      <c r="G298" s="41">
        <f t="shared" si="20"/>
        <v>0</v>
      </c>
      <c r="H298" s="23"/>
      <c r="I298" s="41">
        <f t="shared" si="21"/>
        <v>0</v>
      </c>
      <c r="J298" s="23"/>
      <c r="K298" s="41">
        <f t="shared" si="22"/>
        <v>0</v>
      </c>
      <c r="L298" s="41">
        <f t="shared" si="23"/>
        <v>0</v>
      </c>
    </row>
    <row r="299" spans="1:12" x14ac:dyDescent="0.35">
      <c r="A299" s="171"/>
      <c r="B299" s="1" t="s">
        <v>83</v>
      </c>
      <c r="C299" s="21" t="s">
        <v>12</v>
      </c>
      <c r="D299" s="22"/>
      <c r="E299" s="23">
        <v>24</v>
      </c>
      <c r="F299" s="23"/>
      <c r="G299" s="41">
        <f t="shared" si="20"/>
        <v>0</v>
      </c>
      <c r="H299" s="23"/>
      <c r="I299" s="41">
        <f t="shared" si="21"/>
        <v>0</v>
      </c>
      <c r="J299" s="23"/>
      <c r="K299" s="41">
        <f t="shared" si="22"/>
        <v>0</v>
      </c>
      <c r="L299" s="41">
        <f t="shared" si="23"/>
        <v>0</v>
      </c>
    </row>
    <row r="300" spans="1:12" x14ac:dyDescent="0.35">
      <c r="A300" s="171"/>
      <c r="B300" s="1" t="s">
        <v>119</v>
      </c>
      <c r="C300" s="21" t="s">
        <v>12</v>
      </c>
      <c r="D300" s="22"/>
      <c r="E300" s="23">
        <v>2</v>
      </c>
      <c r="F300" s="23"/>
      <c r="G300" s="41">
        <f t="shared" si="20"/>
        <v>0</v>
      </c>
      <c r="H300" s="23"/>
      <c r="I300" s="41">
        <f t="shared" si="21"/>
        <v>0</v>
      </c>
      <c r="J300" s="23"/>
      <c r="K300" s="41">
        <f t="shared" si="22"/>
        <v>0</v>
      </c>
      <c r="L300" s="41">
        <f t="shared" si="23"/>
        <v>0</v>
      </c>
    </row>
    <row r="301" spans="1:12" x14ac:dyDescent="0.35">
      <c r="A301" s="171"/>
      <c r="B301" s="1" t="s">
        <v>120</v>
      </c>
      <c r="C301" s="21" t="s">
        <v>12</v>
      </c>
      <c r="D301" s="22"/>
      <c r="E301" s="23">
        <v>12</v>
      </c>
      <c r="F301" s="23"/>
      <c r="G301" s="41">
        <f t="shared" si="20"/>
        <v>0</v>
      </c>
      <c r="H301" s="23"/>
      <c r="I301" s="41">
        <f t="shared" si="21"/>
        <v>0</v>
      </c>
      <c r="J301" s="23"/>
      <c r="K301" s="41">
        <f t="shared" si="22"/>
        <v>0</v>
      </c>
      <c r="L301" s="41">
        <f t="shared" si="23"/>
        <v>0</v>
      </c>
    </row>
    <row r="302" spans="1:12" x14ac:dyDescent="0.35">
      <c r="A302" s="171"/>
      <c r="B302" s="1" t="s">
        <v>121</v>
      </c>
      <c r="C302" s="21" t="s">
        <v>12</v>
      </c>
      <c r="D302" s="22"/>
      <c r="E302" s="23">
        <v>8</v>
      </c>
      <c r="F302" s="23"/>
      <c r="G302" s="41">
        <f t="shared" si="20"/>
        <v>0</v>
      </c>
      <c r="H302" s="23"/>
      <c r="I302" s="41">
        <f t="shared" si="21"/>
        <v>0</v>
      </c>
      <c r="J302" s="23"/>
      <c r="K302" s="41">
        <f t="shared" si="22"/>
        <v>0</v>
      </c>
      <c r="L302" s="41">
        <f t="shared" si="23"/>
        <v>0</v>
      </c>
    </row>
    <row r="303" spans="1:12" x14ac:dyDescent="0.35">
      <c r="A303" s="171"/>
      <c r="B303" s="1" t="s">
        <v>122</v>
      </c>
      <c r="C303" s="21" t="s">
        <v>12</v>
      </c>
      <c r="D303" s="22"/>
      <c r="E303" s="23">
        <v>3</v>
      </c>
      <c r="F303" s="23"/>
      <c r="G303" s="41">
        <f t="shared" si="20"/>
        <v>0</v>
      </c>
      <c r="H303" s="23"/>
      <c r="I303" s="41">
        <f t="shared" si="21"/>
        <v>0</v>
      </c>
      <c r="J303" s="23"/>
      <c r="K303" s="41">
        <f t="shared" si="22"/>
        <v>0</v>
      </c>
      <c r="L303" s="41">
        <f t="shared" si="23"/>
        <v>0</v>
      </c>
    </row>
    <row r="304" spans="1:12" x14ac:dyDescent="0.35">
      <c r="A304" s="171"/>
      <c r="B304" s="1" t="s">
        <v>84</v>
      </c>
      <c r="C304" s="21" t="s">
        <v>12</v>
      </c>
      <c r="D304" s="22"/>
      <c r="E304" s="23">
        <v>8</v>
      </c>
      <c r="F304" s="23"/>
      <c r="G304" s="41">
        <f t="shared" si="20"/>
        <v>0</v>
      </c>
      <c r="H304" s="23"/>
      <c r="I304" s="41">
        <f t="shared" si="21"/>
        <v>0</v>
      </c>
      <c r="J304" s="23"/>
      <c r="K304" s="41">
        <f t="shared" si="22"/>
        <v>0</v>
      </c>
      <c r="L304" s="41">
        <f t="shared" si="23"/>
        <v>0</v>
      </c>
    </row>
    <row r="305" spans="1:12" x14ac:dyDescent="0.35">
      <c r="A305" s="171"/>
      <c r="B305" s="1" t="s">
        <v>85</v>
      </c>
      <c r="C305" s="21" t="s">
        <v>12</v>
      </c>
      <c r="D305" s="22"/>
      <c r="E305" s="23">
        <v>30</v>
      </c>
      <c r="F305" s="23"/>
      <c r="G305" s="41">
        <f t="shared" si="20"/>
        <v>0</v>
      </c>
      <c r="H305" s="23"/>
      <c r="I305" s="41">
        <f t="shared" si="21"/>
        <v>0</v>
      </c>
      <c r="J305" s="23"/>
      <c r="K305" s="41">
        <f t="shared" si="22"/>
        <v>0</v>
      </c>
      <c r="L305" s="41">
        <f t="shared" si="23"/>
        <v>0</v>
      </c>
    </row>
    <row r="306" spans="1:12" x14ac:dyDescent="0.35">
      <c r="A306" s="171"/>
      <c r="B306" s="1" t="s">
        <v>15</v>
      </c>
      <c r="C306" s="21" t="s">
        <v>6</v>
      </c>
      <c r="D306" s="54"/>
      <c r="E306" s="23">
        <f>(G298+G299+G300+G301+G302+G303+G304+G305)*0.2/4</f>
        <v>0</v>
      </c>
      <c r="F306" s="23"/>
      <c r="G306" s="41">
        <f t="shared" si="20"/>
        <v>0</v>
      </c>
      <c r="H306" s="23"/>
      <c r="I306" s="41">
        <f t="shared" si="21"/>
        <v>0</v>
      </c>
      <c r="J306" s="23"/>
      <c r="K306" s="41">
        <f t="shared" si="22"/>
        <v>0</v>
      </c>
      <c r="L306" s="41">
        <f t="shared" si="23"/>
        <v>0</v>
      </c>
    </row>
    <row r="307" spans="1:12" ht="27" x14ac:dyDescent="0.35">
      <c r="A307" s="81">
        <v>37</v>
      </c>
      <c r="B307" s="63" t="s">
        <v>86</v>
      </c>
      <c r="C307" s="48" t="s">
        <v>87</v>
      </c>
      <c r="D307" s="48"/>
      <c r="E307" s="49">
        <v>48</v>
      </c>
      <c r="F307" s="23"/>
      <c r="G307" s="41">
        <f t="shared" si="20"/>
        <v>0</v>
      </c>
      <c r="H307" s="68"/>
      <c r="I307" s="41">
        <f t="shared" si="21"/>
        <v>0</v>
      </c>
      <c r="J307" s="68"/>
      <c r="K307" s="41">
        <f t="shared" si="22"/>
        <v>0</v>
      </c>
      <c r="L307" s="41">
        <f t="shared" si="23"/>
        <v>0</v>
      </c>
    </row>
    <row r="308" spans="1:12" x14ac:dyDescent="0.35">
      <c r="A308" s="81"/>
      <c r="B308" s="4" t="s">
        <v>31</v>
      </c>
      <c r="C308" s="3" t="s">
        <v>13</v>
      </c>
      <c r="D308" s="2">
        <v>1</v>
      </c>
      <c r="E308" s="2">
        <f>E307*D308</f>
        <v>48</v>
      </c>
      <c r="F308" s="23"/>
      <c r="G308" s="41">
        <f t="shared" si="20"/>
        <v>0</v>
      </c>
      <c r="H308" s="68"/>
      <c r="I308" s="41">
        <f t="shared" si="21"/>
        <v>0</v>
      </c>
      <c r="J308" s="2"/>
      <c r="K308" s="41">
        <f t="shared" si="22"/>
        <v>0</v>
      </c>
      <c r="L308" s="41">
        <f t="shared" si="23"/>
        <v>0</v>
      </c>
    </row>
    <row r="309" spans="1:12" x14ac:dyDescent="0.35">
      <c r="A309" s="81"/>
      <c r="B309" s="1" t="s">
        <v>25</v>
      </c>
      <c r="C309" s="21" t="s">
        <v>6</v>
      </c>
      <c r="D309" s="79">
        <v>2.5700000000000001E-2</v>
      </c>
      <c r="E309" s="2">
        <f>D309*E307</f>
        <v>1.2336</v>
      </c>
      <c r="F309" s="2"/>
      <c r="G309" s="41">
        <f t="shared" si="20"/>
        <v>0</v>
      </c>
      <c r="H309" s="2"/>
      <c r="I309" s="41">
        <f t="shared" si="21"/>
        <v>0</v>
      </c>
      <c r="J309" s="2"/>
      <c r="K309" s="41">
        <f t="shared" si="22"/>
        <v>0</v>
      </c>
      <c r="L309" s="41">
        <f t="shared" si="23"/>
        <v>0</v>
      </c>
    </row>
    <row r="310" spans="1:12" x14ac:dyDescent="0.35">
      <c r="A310" s="81"/>
      <c r="B310" s="1" t="s">
        <v>88</v>
      </c>
      <c r="C310" s="21" t="s">
        <v>24</v>
      </c>
      <c r="D310" s="15">
        <v>1</v>
      </c>
      <c r="E310" s="2">
        <f>E307</f>
        <v>48</v>
      </c>
      <c r="F310" s="2"/>
      <c r="G310" s="41">
        <f t="shared" si="20"/>
        <v>0</v>
      </c>
      <c r="H310" s="2"/>
      <c r="I310" s="41">
        <f t="shared" si="21"/>
        <v>0</v>
      </c>
      <c r="J310" s="2"/>
      <c r="K310" s="41">
        <f t="shared" si="22"/>
        <v>0</v>
      </c>
      <c r="L310" s="41">
        <f t="shared" si="23"/>
        <v>0</v>
      </c>
    </row>
    <row r="311" spans="1:12" x14ac:dyDescent="0.35">
      <c r="A311" s="81"/>
      <c r="B311" s="1" t="s">
        <v>15</v>
      </c>
      <c r="C311" s="21" t="s">
        <v>6</v>
      </c>
      <c r="D311" s="80">
        <v>4.5699999999999998E-2</v>
      </c>
      <c r="E311" s="2">
        <f>D311*E307</f>
        <v>2.1936</v>
      </c>
      <c r="F311" s="2"/>
      <c r="G311" s="41">
        <f t="shared" si="20"/>
        <v>0</v>
      </c>
      <c r="H311" s="2"/>
      <c r="I311" s="41">
        <f t="shared" si="21"/>
        <v>0</v>
      </c>
      <c r="J311" s="2"/>
      <c r="K311" s="41">
        <f t="shared" si="22"/>
        <v>0</v>
      </c>
      <c r="L311" s="41">
        <f t="shared" si="23"/>
        <v>0</v>
      </c>
    </row>
    <row r="312" spans="1:12" ht="27" x14ac:dyDescent="0.35">
      <c r="A312" s="81">
        <v>38</v>
      </c>
      <c r="B312" s="63" t="s">
        <v>89</v>
      </c>
      <c r="C312" s="5" t="s">
        <v>30</v>
      </c>
      <c r="D312" s="29"/>
      <c r="E312" s="29">
        <v>20</v>
      </c>
      <c r="F312" s="2"/>
      <c r="G312" s="41">
        <f t="shared" si="20"/>
        <v>0</v>
      </c>
      <c r="H312" s="2"/>
      <c r="I312" s="41">
        <f t="shared" si="21"/>
        <v>0</v>
      </c>
      <c r="J312" s="2"/>
      <c r="K312" s="41">
        <f t="shared" si="22"/>
        <v>0</v>
      </c>
      <c r="L312" s="41">
        <f t="shared" si="23"/>
        <v>0</v>
      </c>
    </row>
    <row r="313" spans="1:12" x14ac:dyDescent="0.35">
      <c r="A313" s="81"/>
      <c r="B313" s="4" t="s">
        <v>31</v>
      </c>
      <c r="C313" s="3" t="s">
        <v>13</v>
      </c>
      <c r="D313" s="2">
        <v>1</v>
      </c>
      <c r="E313" s="2">
        <f>E312*D313</f>
        <v>20</v>
      </c>
      <c r="F313" s="23"/>
      <c r="G313" s="41">
        <f t="shared" si="20"/>
        <v>0</v>
      </c>
      <c r="H313" s="68"/>
      <c r="I313" s="41">
        <f t="shared" si="21"/>
        <v>0</v>
      </c>
      <c r="J313" s="2"/>
      <c r="K313" s="41">
        <f t="shared" si="22"/>
        <v>0</v>
      </c>
      <c r="L313" s="41">
        <f t="shared" si="23"/>
        <v>0</v>
      </c>
    </row>
    <row r="314" spans="1:12" x14ac:dyDescent="0.35">
      <c r="A314" s="81"/>
      <c r="B314" s="1" t="s">
        <v>25</v>
      </c>
      <c r="C314" s="21" t="s">
        <v>90</v>
      </c>
      <c r="D314" s="79">
        <v>1.72E-2</v>
      </c>
      <c r="E314" s="2">
        <f>D314*E312</f>
        <v>0.34399999999999997</v>
      </c>
      <c r="F314" s="2"/>
      <c r="G314" s="41">
        <f t="shared" si="20"/>
        <v>0</v>
      </c>
      <c r="H314" s="2"/>
      <c r="I314" s="41">
        <f t="shared" si="21"/>
        <v>0</v>
      </c>
      <c r="J314" s="2"/>
      <c r="K314" s="41">
        <f t="shared" si="22"/>
        <v>0</v>
      </c>
      <c r="L314" s="41">
        <f t="shared" si="23"/>
        <v>0</v>
      </c>
    </row>
    <row r="315" spans="1:12" x14ac:dyDescent="0.35">
      <c r="A315" s="81"/>
      <c r="B315" s="1" t="s">
        <v>91</v>
      </c>
      <c r="C315" s="21" t="s">
        <v>30</v>
      </c>
      <c r="D315" s="15">
        <v>1</v>
      </c>
      <c r="E315" s="2">
        <f>E312</f>
        <v>20</v>
      </c>
      <c r="F315" s="2"/>
      <c r="G315" s="41">
        <f t="shared" si="20"/>
        <v>0</v>
      </c>
      <c r="H315" s="2"/>
      <c r="I315" s="41">
        <f t="shared" si="21"/>
        <v>0</v>
      </c>
      <c r="J315" s="2"/>
      <c r="K315" s="41">
        <f t="shared" si="22"/>
        <v>0</v>
      </c>
      <c r="L315" s="41">
        <f t="shared" si="23"/>
        <v>0</v>
      </c>
    </row>
    <row r="316" spans="1:12" x14ac:dyDescent="0.35">
      <c r="A316" s="81"/>
      <c r="B316" s="1" t="s">
        <v>15</v>
      </c>
      <c r="C316" s="21" t="s">
        <v>6</v>
      </c>
      <c r="D316" s="79">
        <v>3.9300000000000002E-2</v>
      </c>
      <c r="E316" s="2">
        <f>D316*E312</f>
        <v>0.78600000000000003</v>
      </c>
      <c r="F316" s="2"/>
      <c r="G316" s="41">
        <f t="shared" si="20"/>
        <v>0</v>
      </c>
      <c r="H316" s="2"/>
      <c r="I316" s="41">
        <f t="shared" si="21"/>
        <v>0</v>
      </c>
      <c r="J316" s="2"/>
      <c r="K316" s="41">
        <f t="shared" si="22"/>
        <v>0</v>
      </c>
      <c r="L316" s="41">
        <f t="shared" si="23"/>
        <v>0</v>
      </c>
    </row>
    <row r="317" spans="1:12" x14ac:dyDescent="0.35">
      <c r="A317" s="81"/>
      <c r="B317" s="5" t="s">
        <v>52</v>
      </c>
      <c r="C317" s="9"/>
      <c r="D317" s="9"/>
      <c r="E317" s="23"/>
      <c r="F317" s="23"/>
      <c r="G317" s="41">
        <f t="shared" si="20"/>
        <v>0</v>
      </c>
      <c r="H317" s="68"/>
      <c r="I317" s="41">
        <f t="shared" si="21"/>
        <v>0</v>
      </c>
      <c r="J317" s="68"/>
      <c r="K317" s="41">
        <f t="shared" si="22"/>
        <v>0</v>
      </c>
      <c r="L317" s="41">
        <f t="shared" si="23"/>
        <v>0</v>
      </c>
    </row>
    <row r="318" spans="1:12" x14ac:dyDescent="0.35">
      <c r="A318" s="172"/>
      <c r="B318" s="1" t="s">
        <v>92</v>
      </c>
      <c r="C318" s="21" t="s">
        <v>12</v>
      </c>
      <c r="D318" s="15"/>
      <c r="E318" s="2">
        <v>8</v>
      </c>
      <c r="F318" s="2"/>
      <c r="G318" s="41">
        <f t="shared" si="20"/>
        <v>0</v>
      </c>
      <c r="H318" s="2"/>
      <c r="I318" s="41">
        <f t="shared" si="21"/>
        <v>0</v>
      </c>
      <c r="J318" s="2"/>
      <c r="K318" s="41">
        <f t="shared" si="22"/>
        <v>0</v>
      </c>
      <c r="L318" s="41">
        <f t="shared" si="23"/>
        <v>0</v>
      </c>
    </row>
    <row r="319" spans="1:12" x14ac:dyDescent="0.35">
      <c r="A319" s="172"/>
      <c r="B319" s="1" t="s">
        <v>93</v>
      </c>
      <c r="C319" s="21" t="s">
        <v>12</v>
      </c>
      <c r="D319" s="15"/>
      <c r="E319" s="2">
        <v>16</v>
      </c>
      <c r="F319" s="2"/>
      <c r="G319" s="41">
        <f t="shared" si="20"/>
        <v>0</v>
      </c>
      <c r="H319" s="2"/>
      <c r="I319" s="41">
        <f t="shared" si="21"/>
        <v>0</v>
      </c>
      <c r="J319" s="2"/>
      <c r="K319" s="41">
        <f t="shared" si="22"/>
        <v>0</v>
      </c>
      <c r="L319" s="41">
        <f t="shared" si="23"/>
        <v>0</v>
      </c>
    </row>
    <row r="320" spans="1:12" x14ac:dyDescent="0.35">
      <c r="A320" s="172"/>
      <c r="B320" s="1" t="s">
        <v>94</v>
      </c>
      <c r="C320" s="21" t="s">
        <v>12</v>
      </c>
      <c r="D320" s="15"/>
      <c r="E320" s="2">
        <v>24</v>
      </c>
      <c r="F320" s="2"/>
      <c r="G320" s="41">
        <f t="shared" si="20"/>
        <v>0</v>
      </c>
      <c r="H320" s="2"/>
      <c r="I320" s="41">
        <f t="shared" si="21"/>
        <v>0</v>
      </c>
      <c r="J320" s="2"/>
      <c r="K320" s="41">
        <f t="shared" si="22"/>
        <v>0</v>
      </c>
      <c r="L320" s="41">
        <f t="shared" si="23"/>
        <v>0</v>
      </c>
    </row>
    <row r="321" spans="1:12" x14ac:dyDescent="0.35">
      <c r="A321" s="172"/>
      <c r="B321" s="1" t="s">
        <v>95</v>
      </c>
      <c r="C321" s="21" t="s">
        <v>12</v>
      </c>
      <c r="D321" s="15"/>
      <c r="E321" s="2">
        <v>12</v>
      </c>
      <c r="F321" s="2"/>
      <c r="G321" s="41">
        <f t="shared" si="20"/>
        <v>0</v>
      </c>
      <c r="H321" s="2"/>
      <c r="I321" s="41">
        <f t="shared" si="21"/>
        <v>0</v>
      </c>
      <c r="J321" s="2"/>
      <c r="K321" s="41">
        <f t="shared" si="22"/>
        <v>0</v>
      </c>
      <c r="L321" s="41">
        <f t="shared" si="23"/>
        <v>0</v>
      </c>
    </row>
    <row r="322" spans="1:12" x14ac:dyDescent="0.35">
      <c r="A322" s="172"/>
      <c r="B322" s="1" t="s">
        <v>96</v>
      </c>
      <c r="C322" s="21" t="s">
        <v>12</v>
      </c>
      <c r="D322" s="15"/>
      <c r="E322" s="2">
        <v>30</v>
      </c>
      <c r="F322" s="2"/>
      <c r="G322" s="41">
        <f t="shared" si="20"/>
        <v>0</v>
      </c>
      <c r="H322" s="2"/>
      <c r="I322" s="41">
        <f t="shared" si="21"/>
        <v>0</v>
      </c>
      <c r="J322" s="2"/>
      <c r="K322" s="41">
        <f t="shared" si="22"/>
        <v>0</v>
      </c>
      <c r="L322" s="41">
        <f t="shared" si="23"/>
        <v>0</v>
      </c>
    </row>
    <row r="323" spans="1:12" x14ac:dyDescent="0.35">
      <c r="A323" s="172"/>
      <c r="B323" s="183" t="s">
        <v>268</v>
      </c>
      <c r="C323" s="21" t="s">
        <v>12</v>
      </c>
      <c r="D323" s="15"/>
      <c r="E323" s="2">
        <v>24</v>
      </c>
      <c r="F323" s="2"/>
      <c r="G323" s="41">
        <f t="shared" si="20"/>
        <v>0</v>
      </c>
      <c r="H323" s="2"/>
      <c r="I323" s="41">
        <f t="shared" si="21"/>
        <v>0</v>
      </c>
      <c r="J323" s="2"/>
      <c r="K323" s="41">
        <f t="shared" si="22"/>
        <v>0</v>
      </c>
      <c r="L323" s="41">
        <f t="shared" si="23"/>
        <v>0</v>
      </c>
    </row>
    <row r="324" spans="1:12" x14ac:dyDescent="0.35">
      <c r="A324" s="172"/>
      <c r="B324" s="183" t="s">
        <v>269</v>
      </c>
      <c r="C324" s="21" t="s">
        <v>12</v>
      </c>
      <c r="D324" s="15"/>
      <c r="E324" s="2">
        <v>10</v>
      </c>
      <c r="F324" s="2"/>
      <c r="G324" s="41">
        <f t="shared" si="20"/>
        <v>0</v>
      </c>
      <c r="H324" s="2"/>
      <c r="I324" s="41">
        <f t="shared" si="21"/>
        <v>0</v>
      </c>
      <c r="J324" s="2"/>
      <c r="K324" s="41">
        <f t="shared" si="22"/>
        <v>0</v>
      </c>
      <c r="L324" s="41">
        <f t="shared" si="23"/>
        <v>0</v>
      </c>
    </row>
    <row r="325" spans="1:12" x14ac:dyDescent="0.35">
      <c r="A325" s="172"/>
      <c r="B325" s="1" t="s">
        <v>97</v>
      </c>
      <c r="C325" s="21" t="s">
        <v>12</v>
      </c>
      <c r="D325" s="15"/>
      <c r="E325" s="2">
        <v>6</v>
      </c>
      <c r="F325" s="2"/>
      <c r="G325" s="41">
        <f t="shared" si="20"/>
        <v>0</v>
      </c>
      <c r="H325" s="2"/>
      <c r="I325" s="41">
        <f t="shared" si="21"/>
        <v>0</v>
      </c>
      <c r="J325" s="2"/>
      <c r="K325" s="41">
        <f t="shared" si="22"/>
        <v>0</v>
      </c>
      <c r="L325" s="41">
        <f t="shared" si="23"/>
        <v>0</v>
      </c>
    </row>
    <row r="326" spans="1:12" x14ac:dyDescent="0.35">
      <c r="A326" s="172"/>
      <c r="B326" s="1" t="s">
        <v>98</v>
      </c>
      <c r="C326" s="21" t="s">
        <v>12</v>
      </c>
      <c r="D326" s="15"/>
      <c r="E326" s="2">
        <v>4</v>
      </c>
      <c r="F326" s="2"/>
      <c r="G326" s="41">
        <f t="shared" si="20"/>
        <v>0</v>
      </c>
      <c r="H326" s="2"/>
      <c r="I326" s="41">
        <f t="shared" si="21"/>
        <v>0</v>
      </c>
      <c r="J326" s="2"/>
      <c r="K326" s="41">
        <f t="shared" si="22"/>
        <v>0</v>
      </c>
      <c r="L326" s="41">
        <f t="shared" si="23"/>
        <v>0</v>
      </c>
    </row>
    <row r="327" spans="1:12" x14ac:dyDescent="0.35">
      <c r="A327" s="172"/>
      <c r="B327" s="1" t="s">
        <v>99</v>
      </c>
      <c r="C327" s="21" t="s">
        <v>12</v>
      </c>
      <c r="D327" s="15"/>
      <c r="E327" s="2">
        <v>10</v>
      </c>
      <c r="F327" s="2"/>
      <c r="G327" s="41">
        <f t="shared" si="20"/>
        <v>0</v>
      </c>
      <c r="H327" s="2"/>
      <c r="I327" s="41">
        <f t="shared" si="21"/>
        <v>0</v>
      </c>
      <c r="J327" s="2"/>
      <c r="K327" s="41">
        <f t="shared" si="22"/>
        <v>0</v>
      </c>
      <c r="L327" s="41">
        <f t="shared" si="23"/>
        <v>0</v>
      </c>
    </row>
    <row r="328" spans="1:12" s="82" customFormat="1" ht="20.149999999999999" customHeight="1" x14ac:dyDescent="0.35">
      <c r="A328" s="24"/>
      <c r="B328" s="143" t="s">
        <v>176</v>
      </c>
      <c r="C328" s="25"/>
      <c r="D328" s="2"/>
      <c r="E328" s="2"/>
      <c r="F328" s="2"/>
      <c r="G328" s="41">
        <f t="shared" si="20"/>
        <v>0</v>
      </c>
      <c r="H328" s="2"/>
      <c r="I328" s="41">
        <f t="shared" si="21"/>
        <v>0</v>
      </c>
      <c r="J328" s="2"/>
      <c r="K328" s="41">
        <f t="shared" si="22"/>
        <v>0</v>
      </c>
      <c r="L328" s="41">
        <f t="shared" si="23"/>
        <v>0</v>
      </c>
    </row>
    <row r="329" spans="1:12" s="82" customFormat="1" x14ac:dyDescent="0.35">
      <c r="A329" s="24">
        <v>39</v>
      </c>
      <c r="B329" s="83" t="s">
        <v>164</v>
      </c>
      <c r="C329" s="25" t="s">
        <v>13</v>
      </c>
      <c r="D329" s="18"/>
      <c r="E329" s="18">
        <v>1</v>
      </c>
      <c r="F329" s="18"/>
      <c r="G329" s="41">
        <f t="shared" si="20"/>
        <v>0</v>
      </c>
      <c r="H329" s="18"/>
      <c r="I329" s="41">
        <f t="shared" si="21"/>
        <v>0</v>
      </c>
      <c r="J329" s="18"/>
      <c r="K329" s="41">
        <f t="shared" si="22"/>
        <v>0</v>
      </c>
      <c r="L329" s="41">
        <f t="shared" si="23"/>
        <v>0</v>
      </c>
    </row>
    <row r="330" spans="1:12" x14ac:dyDescent="0.35">
      <c r="A330" s="24">
        <v>40</v>
      </c>
      <c r="B330" s="84" t="s">
        <v>218</v>
      </c>
      <c r="C330" s="9" t="s">
        <v>12</v>
      </c>
      <c r="D330" s="71"/>
      <c r="E330" s="46">
        <v>38</v>
      </c>
      <c r="F330" s="46"/>
      <c r="G330" s="41">
        <f t="shared" si="20"/>
        <v>0</v>
      </c>
      <c r="H330" s="46"/>
      <c r="I330" s="41">
        <f t="shared" si="21"/>
        <v>0</v>
      </c>
      <c r="J330" s="46"/>
      <c r="K330" s="41">
        <f t="shared" si="22"/>
        <v>0</v>
      </c>
      <c r="L330" s="41">
        <f t="shared" si="23"/>
        <v>0</v>
      </c>
    </row>
    <row r="331" spans="1:12" x14ac:dyDescent="0.35">
      <c r="A331" s="24">
        <v>41</v>
      </c>
      <c r="B331" s="84" t="s">
        <v>219</v>
      </c>
      <c r="C331" s="9" t="s">
        <v>12</v>
      </c>
      <c r="D331" s="71"/>
      <c r="E331" s="46">
        <v>5</v>
      </c>
      <c r="F331" s="46"/>
      <c r="G331" s="41">
        <f t="shared" si="20"/>
        <v>0</v>
      </c>
      <c r="H331" s="46"/>
      <c r="I331" s="41">
        <f t="shared" si="21"/>
        <v>0</v>
      </c>
      <c r="J331" s="46"/>
      <c r="K331" s="41">
        <f t="shared" si="22"/>
        <v>0</v>
      </c>
      <c r="L331" s="41">
        <f t="shared" si="23"/>
        <v>0</v>
      </c>
    </row>
    <row r="332" spans="1:12" ht="27" x14ac:dyDescent="0.35">
      <c r="A332" s="24">
        <v>42</v>
      </c>
      <c r="B332" s="85" t="s">
        <v>100</v>
      </c>
      <c r="C332" s="9" t="s">
        <v>12</v>
      </c>
      <c r="D332" s="71"/>
      <c r="E332" s="46">
        <v>20</v>
      </c>
      <c r="F332" s="46"/>
      <c r="G332" s="41">
        <f t="shared" si="20"/>
        <v>0</v>
      </c>
      <c r="H332" s="46"/>
      <c r="I332" s="41">
        <f t="shared" si="21"/>
        <v>0</v>
      </c>
      <c r="J332" s="46"/>
      <c r="K332" s="41">
        <f t="shared" si="22"/>
        <v>0</v>
      </c>
      <c r="L332" s="41">
        <f t="shared" si="23"/>
        <v>0</v>
      </c>
    </row>
    <row r="333" spans="1:12" x14ac:dyDescent="0.35">
      <c r="A333" s="24">
        <v>43</v>
      </c>
      <c r="B333" s="85" t="s">
        <v>101</v>
      </c>
      <c r="C333" s="9" t="s">
        <v>12</v>
      </c>
      <c r="D333" s="71"/>
      <c r="E333" s="46">
        <v>12</v>
      </c>
      <c r="F333" s="46"/>
      <c r="G333" s="41">
        <f t="shared" si="20"/>
        <v>0</v>
      </c>
      <c r="H333" s="46"/>
      <c r="I333" s="41">
        <f t="shared" si="21"/>
        <v>0</v>
      </c>
      <c r="J333" s="46"/>
      <c r="K333" s="41">
        <f t="shared" si="22"/>
        <v>0</v>
      </c>
      <c r="L333" s="41">
        <f t="shared" si="23"/>
        <v>0</v>
      </c>
    </row>
    <row r="334" spans="1:12" ht="27" x14ac:dyDescent="0.35">
      <c r="A334" s="24">
        <v>44</v>
      </c>
      <c r="B334" s="85" t="s">
        <v>102</v>
      </c>
      <c r="C334" s="9" t="s">
        <v>30</v>
      </c>
      <c r="D334" s="71"/>
      <c r="E334" s="46">
        <v>300</v>
      </c>
      <c r="F334" s="46"/>
      <c r="G334" s="41">
        <f t="shared" si="20"/>
        <v>0</v>
      </c>
      <c r="H334" s="46"/>
      <c r="I334" s="41">
        <f t="shared" si="21"/>
        <v>0</v>
      </c>
      <c r="J334" s="46"/>
      <c r="K334" s="41">
        <f t="shared" si="22"/>
        <v>0</v>
      </c>
      <c r="L334" s="41">
        <f t="shared" si="23"/>
        <v>0</v>
      </c>
    </row>
    <row r="335" spans="1:12" x14ac:dyDescent="0.35">
      <c r="A335" s="24">
        <v>45</v>
      </c>
      <c r="B335" s="85" t="s">
        <v>103</v>
      </c>
      <c r="C335" s="9" t="s">
        <v>12</v>
      </c>
      <c r="D335" s="71"/>
      <c r="E335" s="46">
        <v>450</v>
      </c>
      <c r="F335" s="46"/>
      <c r="G335" s="41">
        <f t="shared" ref="G335:G398" si="24">F335*E335</f>
        <v>0</v>
      </c>
      <c r="H335" s="46"/>
      <c r="I335" s="41">
        <f t="shared" ref="I335:I398" si="25">H335*E335</f>
        <v>0</v>
      </c>
      <c r="J335" s="46"/>
      <c r="K335" s="41">
        <f t="shared" ref="K335:K398" si="26">J335*E335</f>
        <v>0</v>
      </c>
      <c r="L335" s="41">
        <f t="shared" ref="L335:L398" si="27">K335+I335+G335</f>
        <v>0</v>
      </c>
    </row>
    <row r="336" spans="1:12" ht="27" x14ac:dyDescent="0.35">
      <c r="A336" s="24">
        <v>46</v>
      </c>
      <c r="B336" s="85" t="s">
        <v>104</v>
      </c>
      <c r="C336" s="9" t="s">
        <v>30</v>
      </c>
      <c r="D336" s="71"/>
      <c r="E336" s="46">
        <v>50</v>
      </c>
      <c r="F336" s="46"/>
      <c r="G336" s="41">
        <f t="shared" si="24"/>
        <v>0</v>
      </c>
      <c r="H336" s="46"/>
      <c r="I336" s="41">
        <f t="shared" si="25"/>
        <v>0</v>
      </c>
      <c r="J336" s="46"/>
      <c r="K336" s="41">
        <f t="shared" si="26"/>
        <v>0</v>
      </c>
      <c r="L336" s="41">
        <f t="shared" si="27"/>
        <v>0</v>
      </c>
    </row>
    <row r="337" spans="1:12" x14ac:dyDescent="0.35">
      <c r="A337" s="24">
        <v>47</v>
      </c>
      <c r="B337" s="85" t="s">
        <v>105</v>
      </c>
      <c r="C337" s="9" t="s">
        <v>12</v>
      </c>
      <c r="D337" s="71"/>
      <c r="E337" s="46">
        <v>6</v>
      </c>
      <c r="F337" s="46"/>
      <c r="G337" s="41">
        <f t="shared" si="24"/>
        <v>0</v>
      </c>
      <c r="H337" s="46"/>
      <c r="I337" s="41">
        <f t="shared" si="25"/>
        <v>0</v>
      </c>
      <c r="J337" s="46"/>
      <c r="K337" s="41">
        <f t="shared" si="26"/>
        <v>0</v>
      </c>
      <c r="L337" s="41">
        <f t="shared" si="27"/>
        <v>0</v>
      </c>
    </row>
    <row r="338" spans="1:12" x14ac:dyDescent="0.35">
      <c r="A338" s="24">
        <v>48</v>
      </c>
      <c r="B338" s="85" t="s">
        <v>106</v>
      </c>
      <c r="C338" s="9" t="s">
        <v>24</v>
      </c>
      <c r="D338" s="71"/>
      <c r="E338" s="46">
        <f>(E334+E335+E336)-20</f>
        <v>780</v>
      </c>
      <c r="F338" s="46"/>
      <c r="G338" s="41">
        <f t="shared" si="24"/>
        <v>0</v>
      </c>
      <c r="H338" s="46"/>
      <c r="I338" s="41">
        <f t="shared" si="25"/>
        <v>0</v>
      </c>
      <c r="J338" s="46"/>
      <c r="K338" s="41">
        <f t="shared" si="26"/>
        <v>0</v>
      </c>
      <c r="L338" s="41">
        <f t="shared" si="27"/>
        <v>0</v>
      </c>
    </row>
    <row r="339" spans="1:12" ht="20.149999999999999" customHeight="1" x14ac:dyDescent="0.35">
      <c r="A339" s="24">
        <v>49</v>
      </c>
      <c r="B339" s="85" t="s">
        <v>107</v>
      </c>
      <c r="C339" s="9" t="s">
        <v>6</v>
      </c>
      <c r="D339" s="71"/>
      <c r="E339" s="46">
        <f>(G334+G335+G336)*0.2/4</f>
        <v>0</v>
      </c>
      <c r="F339" s="46"/>
      <c r="G339" s="41">
        <f t="shared" si="24"/>
        <v>0</v>
      </c>
      <c r="H339" s="46"/>
      <c r="I339" s="41">
        <f t="shared" si="25"/>
        <v>0</v>
      </c>
      <c r="J339" s="46"/>
      <c r="K339" s="41">
        <f t="shared" si="26"/>
        <v>0</v>
      </c>
      <c r="L339" s="41">
        <f t="shared" si="27"/>
        <v>0</v>
      </c>
    </row>
    <row r="340" spans="1:12" ht="20.149999999999999" customHeight="1" x14ac:dyDescent="0.35">
      <c r="A340" s="86"/>
      <c r="B340" s="143" t="s">
        <v>177</v>
      </c>
      <c r="C340" s="87"/>
      <c r="D340" s="88"/>
      <c r="E340" s="89"/>
      <c r="F340" s="89"/>
      <c r="G340" s="41">
        <f t="shared" si="24"/>
        <v>0</v>
      </c>
      <c r="H340" s="89"/>
      <c r="I340" s="41">
        <f t="shared" si="25"/>
        <v>0</v>
      </c>
      <c r="J340" s="89"/>
      <c r="K340" s="41">
        <f t="shared" si="26"/>
        <v>0</v>
      </c>
      <c r="L340" s="41">
        <f t="shared" si="27"/>
        <v>0</v>
      </c>
    </row>
    <row r="341" spans="1:12" ht="20.149999999999999" customHeight="1" x14ac:dyDescent="0.35">
      <c r="A341" s="90"/>
      <c r="B341" s="5" t="s">
        <v>111</v>
      </c>
      <c r="C341" s="87"/>
      <c r="D341" s="88"/>
      <c r="E341" s="89"/>
      <c r="F341" s="89"/>
      <c r="G341" s="41">
        <f t="shared" si="24"/>
        <v>0</v>
      </c>
      <c r="H341" s="89"/>
      <c r="I341" s="41">
        <f t="shared" si="25"/>
        <v>0</v>
      </c>
      <c r="J341" s="89"/>
      <c r="K341" s="41">
        <f t="shared" si="26"/>
        <v>0</v>
      </c>
      <c r="L341" s="41">
        <f t="shared" si="27"/>
        <v>0</v>
      </c>
    </row>
    <row r="342" spans="1:12" x14ac:dyDescent="0.35">
      <c r="A342" s="30">
        <v>50</v>
      </c>
      <c r="B342" s="17" t="s">
        <v>60</v>
      </c>
      <c r="C342" s="3" t="s">
        <v>12</v>
      </c>
      <c r="D342" s="17"/>
      <c r="E342" s="2">
        <v>1</v>
      </c>
      <c r="F342" s="2"/>
      <c r="G342" s="41">
        <f t="shared" si="24"/>
        <v>0</v>
      </c>
      <c r="H342" s="2"/>
      <c r="I342" s="41">
        <f t="shared" si="25"/>
        <v>0</v>
      </c>
      <c r="J342" s="41"/>
      <c r="K342" s="41">
        <f t="shared" si="26"/>
        <v>0</v>
      </c>
      <c r="L342" s="41">
        <f t="shared" si="27"/>
        <v>0</v>
      </c>
    </row>
    <row r="343" spans="1:12" x14ac:dyDescent="0.35">
      <c r="A343" s="30">
        <v>51</v>
      </c>
      <c r="B343" s="17" t="s">
        <v>61</v>
      </c>
      <c r="C343" s="3" t="s">
        <v>12</v>
      </c>
      <c r="D343" s="17"/>
      <c r="E343" s="2">
        <v>8</v>
      </c>
      <c r="F343" s="2"/>
      <c r="G343" s="41">
        <f t="shared" si="24"/>
        <v>0</v>
      </c>
      <c r="H343" s="2"/>
      <c r="I343" s="41">
        <f t="shared" si="25"/>
        <v>0</v>
      </c>
      <c r="J343" s="41"/>
      <c r="K343" s="41">
        <f t="shared" si="26"/>
        <v>0</v>
      </c>
      <c r="L343" s="41">
        <f t="shared" si="27"/>
        <v>0</v>
      </c>
    </row>
    <row r="344" spans="1:12" x14ac:dyDescent="0.35">
      <c r="A344" s="30">
        <v>52</v>
      </c>
      <c r="B344" s="17" t="s">
        <v>62</v>
      </c>
      <c r="C344" s="3" t="s">
        <v>12</v>
      </c>
      <c r="D344" s="17"/>
      <c r="E344" s="2">
        <v>1</v>
      </c>
      <c r="F344" s="2"/>
      <c r="G344" s="41">
        <f t="shared" si="24"/>
        <v>0</v>
      </c>
      <c r="H344" s="2"/>
      <c r="I344" s="41">
        <f t="shared" si="25"/>
        <v>0</v>
      </c>
      <c r="J344" s="41"/>
      <c r="K344" s="41">
        <f t="shared" si="26"/>
        <v>0</v>
      </c>
      <c r="L344" s="41">
        <f t="shared" si="27"/>
        <v>0</v>
      </c>
    </row>
    <row r="345" spans="1:12" x14ac:dyDescent="0.35">
      <c r="A345" s="30">
        <v>53</v>
      </c>
      <c r="B345" s="17" t="s">
        <v>63</v>
      </c>
      <c r="C345" s="3" t="s">
        <v>12</v>
      </c>
      <c r="D345" s="17"/>
      <c r="E345" s="2">
        <v>1</v>
      </c>
      <c r="F345" s="2"/>
      <c r="G345" s="41">
        <f t="shared" si="24"/>
        <v>0</v>
      </c>
      <c r="H345" s="2"/>
      <c r="I345" s="41">
        <f t="shared" si="25"/>
        <v>0</v>
      </c>
      <c r="J345" s="41"/>
      <c r="K345" s="41">
        <f t="shared" si="26"/>
        <v>0</v>
      </c>
      <c r="L345" s="41">
        <f t="shared" si="27"/>
        <v>0</v>
      </c>
    </row>
    <row r="346" spans="1:12" x14ac:dyDescent="0.35">
      <c r="A346" s="30">
        <v>54</v>
      </c>
      <c r="B346" s="17" t="s">
        <v>64</v>
      </c>
      <c r="C346" s="3" t="s">
        <v>24</v>
      </c>
      <c r="D346" s="17"/>
      <c r="E346" s="2">
        <v>60</v>
      </c>
      <c r="F346" s="2"/>
      <c r="G346" s="41">
        <f t="shared" si="24"/>
        <v>0</v>
      </c>
      <c r="H346" s="2"/>
      <c r="I346" s="41">
        <f t="shared" si="25"/>
        <v>0</v>
      </c>
      <c r="J346" s="41"/>
      <c r="K346" s="41">
        <f t="shared" si="26"/>
        <v>0</v>
      </c>
      <c r="L346" s="41">
        <f t="shared" si="27"/>
        <v>0</v>
      </c>
    </row>
    <row r="347" spans="1:12" x14ac:dyDescent="0.35">
      <c r="A347" s="30">
        <v>55</v>
      </c>
      <c r="B347" s="17" t="s">
        <v>65</v>
      </c>
      <c r="C347" s="3" t="s">
        <v>12</v>
      </c>
      <c r="D347" s="17"/>
      <c r="E347" s="2">
        <v>1</v>
      </c>
      <c r="F347" s="2"/>
      <c r="G347" s="41">
        <f t="shared" si="24"/>
        <v>0</v>
      </c>
      <c r="H347" s="91"/>
      <c r="I347" s="41">
        <f t="shared" si="25"/>
        <v>0</v>
      </c>
      <c r="J347" s="91"/>
      <c r="K347" s="41">
        <f t="shared" si="26"/>
        <v>0</v>
      </c>
      <c r="L347" s="41">
        <f t="shared" si="27"/>
        <v>0</v>
      </c>
    </row>
    <row r="348" spans="1:12" x14ac:dyDescent="0.35">
      <c r="A348" s="30">
        <v>56</v>
      </c>
      <c r="B348" s="17" t="s">
        <v>66</v>
      </c>
      <c r="C348" s="3" t="s">
        <v>12</v>
      </c>
      <c r="D348" s="17"/>
      <c r="E348" s="2">
        <v>2</v>
      </c>
      <c r="F348" s="2"/>
      <c r="G348" s="41">
        <f t="shared" si="24"/>
        <v>0</v>
      </c>
      <c r="H348" s="91"/>
      <c r="I348" s="41">
        <f t="shared" si="25"/>
        <v>0</v>
      </c>
      <c r="J348" s="91"/>
      <c r="K348" s="41">
        <f t="shared" si="26"/>
        <v>0</v>
      </c>
      <c r="L348" s="41">
        <f t="shared" si="27"/>
        <v>0</v>
      </c>
    </row>
    <row r="349" spans="1:12" x14ac:dyDescent="0.35">
      <c r="A349" s="30">
        <v>57</v>
      </c>
      <c r="B349" s="17" t="s">
        <v>67</v>
      </c>
      <c r="C349" s="3" t="s">
        <v>12</v>
      </c>
      <c r="D349" s="17"/>
      <c r="E349" s="2">
        <v>20</v>
      </c>
      <c r="F349" s="2"/>
      <c r="G349" s="41">
        <f t="shared" si="24"/>
        <v>0</v>
      </c>
      <c r="H349" s="91"/>
      <c r="I349" s="41">
        <f t="shared" si="25"/>
        <v>0</v>
      </c>
      <c r="J349" s="91"/>
      <c r="K349" s="41">
        <f t="shared" si="26"/>
        <v>0</v>
      </c>
      <c r="L349" s="41">
        <f t="shared" si="27"/>
        <v>0</v>
      </c>
    </row>
    <row r="350" spans="1:12" ht="20.149999999999999" customHeight="1" x14ac:dyDescent="0.35">
      <c r="A350" s="86"/>
      <c r="B350" s="92" t="s">
        <v>178</v>
      </c>
      <c r="C350" s="87"/>
      <c r="D350" s="88"/>
      <c r="E350" s="89"/>
      <c r="F350" s="89"/>
      <c r="G350" s="41">
        <f t="shared" si="24"/>
        <v>0</v>
      </c>
      <c r="H350" s="89"/>
      <c r="I350" s="41">
        <f t="shared" si="25"/>
        <v>0</v>
      </c>
      <c r="J350" s="89"/>
      <c r="K350" s="41">
        <f t="shared" si="26"/>
        <v>0</v>
      </c>
      <c r="L350" s="41">
        <f t="shared" si="27"/>
        <v>0</v>
      </c>
    </row>
    <row r="351" spans="1:12" ht="27" x14ac:dyDescent="0.35">
      <c r="A351" s="27">
        <v>58</v>
      </c>
      <c r="B351" s="4" t="s">
        <v>54</v>
      </c>
      <c r="C351" s="3" t="s">
        <v>12</v>
      </c>
      <c r="D351" s="3"/>
      <c r="E351" s="2">
        <v>6</v>
      </c>
      <c r="F351" s="41"/>
      <c r="G351" s="41">
        <f t="shared" si="24"/>
        <v>0</v>
      </c>
      <c r="H351" s="2"/>
      <c r="I351" s="41">
        <f t="shared" si="25"/>
        <v>0</v>
      </c>
      <c r="J351" s="41"/>
      <c r="K351" s="41">
        <f t="shared" si="26"/>
        <v>0</v>
      </c>
      <c r="L351" s="41">
        <f t="shared" si="27"/>
        <v>0</v>
      </c>
    </row>
    <row r="352" spans="1:12" x14ac:dyDescent="0.35">
      <c r="A352" s="27">
        <v>59</v>
      </c>
      <c r="B352" s="1" t="s">
        <v>55</v>
      </c>
      <c r="C352" s="3" t="s">
        <v>12</v>
      </c>
      <c r="D352" s="3"/>
      <c r="E352" s="2">
        <v>6</v>
      </c>
      <c r="F352" s="2"/>
      <c r="G352" s="41">
        <f t="shared" si="24"/>
        <v>0</v>
      </c>
      <c r="H352" s="2"/>
      <c r="I352" s="41">
        <f t="shared" si="25"/>
        <v>0</v>
      </c>
      <c r="J352" s="2"/>
      <c r="K352" s="41">
        <f t="shared" si="26"/>
        <v>0</v>
      </c>
      <c r="L352" s="41">
        <f t="shared" si="27"/>
        <v>0</v>
      </c>
    </row>
    <row r="353" spans="1:12" x14ac:dyDescent="0.35">
      <c r="A353" s="27">
        <v>60</v>
      </c>
      <c r="B353" s="4" t="s">
        <v>56</v>
      </c>
      <c r="C353" s="3" t="s">
        <v>24</v>
      </c>
      <c r="D353" s="3"/>
      <c r="E353" s="2">
        <v>120</v>
      </c>
      <c r="F353" s="2"/>
      <c r="G353" s="41">
        <f t="shared" si="24"/>
        <v>0</v>
      </c>
      <c r="H353" s="2"/>
      <c r="I353" s="41">
        <f t="shared" si="25"/>
        <v>0</v>
      </c>
      <c r="J353" s="41"/>
      <c r="K353" s="41">
        <f t="shared" si="26"/>
        <v>0</v>
      </c>
      <c r="L353" s="41">
        <f t="shared" si="27"/>
        <v>0</v>
      </c>
    </row>
    <row r="354" spans="1:12" x14ac:dyDescent="0.35">
      <c r="A354" s="27">
        <v>61</v>
      </c>
      <c r="B354" s="1" t="s">
        <v>57</v>
      </c>
      <c r="C354" s="3" t="s">
        <v>24</v>
      </c>
      <c r="D354" s="3"/>
      <c r="E354" s="2">
        <v>110</v>
      </c>
      <c r="F354" s="2"/>
      <c r="G354" s="41">
        <f t="shared" si="24"/>
        <v>0</v>
      </c>
      <c r="H354" s="2"/>
      <c r="I354" s="41">
        <f t="shared" si="25"/>
        <v>0</v>
      </c>
      <c r="J354" s="2"/>
      <c r="K354" s="41">
        <f t="shared" si="26"/>
        <v>0</v>
      </c>
      <c r="L354" s="41">
        <f t="shared" si="27"/>
        <v>0</v>
      </c>
    </row>
    <row r="355" spans="1:12" x14ac:dyDescent="0.35">
      <c r="A355" s="27">
        <v>62</v>
      </c>
      <c r="B355" s="4" t="s">
        <v>58</v>
      </c>
      <c r="C355" s="3" t="s">
        <v>12</v>
      </c>
      <c r="D355" s="3"/>
      <c r="E355" s="2">
        <v>15</v>
      </c>
      <c r="F355" s="2"/>
      <c r="G355" s="41">
        <f t="shared" si="24"/>
        <v>0</v>
      </c>
      <c r="H355" s="2"/>
      <c r="I355" s="41">
        <f t="shared" si="25"/>
        <v>0</v>
      </c>
      <c r="J355" s="2"/>
      <c r="K355" s="41">
        <f t="shared" si="26"/>
        <v>0</v>
      </c>
      <c r="L355" s="41">
        <f t="shared" si="27"/>
        <v>0</v>
      </c>
    </row>
    <row r="356" spans="1:12" x14ac:dyDescent="0.35">
      <c r="A356" s="27">
        <v>63</v>
      </c>
      <c r="B356" s="4" t="s">
        <v>108</v>
      </c>
      <c r="C356" s="3" t="s">
        <v>12</v>
      </c>
      <c r="D356" s="26"/>
      <c r="E356" s="89">
        <v>25</v>
      </c>
      <c r="F356" s="89"/>
      <c r="G356" s="41">
        <f t="shared" si="24"/>
        <v>0</v>
      </c>
      <c r="H356" s="89"/>
      <c r="I356" s="41">
        <f t="shared" si="25"/>
        <v>0</v>
      </c>
      <c r="J356" s="89"/>
      <c r="K356" s="41">
        <f t="shared" si="26"/>
        <v>0</v>
      </c>
      <c r="L356" s="41">
        <f t="shared" si="27"/>
        <v>0</v>
      </c>
    </row>
    <row r="357" spans="1:12" x14ac:dyDescent="0.35">
      <c r="A357" s="27">
        <v>64</v>
      </c>
      <c r="B357" s="4" t="s">
        <v>109</v>
      </c>
      <c r="C357" s="3" t="s">
        <v>12</v>
      </c>
      <c r="D357" s="71"/>
      <c r="E357" s="89">
        <v>25</v>
      </c>
      <c r="F357" s="89"/>
      <c r="G357" s="41">
        <f t="shared" si="24"/>
        <v>0</v>
      </c>
      <c r="H357" s="89"/>
      <c r="I357" s="41">
        <f t="shared" si="25"/>
        <v>0</v>
      </c>
      <c r="J357" s="89"/>
      <c r="K357" s="41">
        <f t="shared" si="26"/>
        <v>0</v>
      </c>
      <c r="L357" s="41">
        <f t="shared" si="27"/>
        <v>0</v>
      </c>
    </row>
    <row r="358" spans="1:12" x14ac:dyDescent="0.35">
      <c r="A358" s="27">
        <v>65</v>
      </c>
      <c r="B358" s="93" t="s">
        <v>107</v>
      </c>
      <c r="C358" s="9" t="s">
        <v>6</v>
      </c>
      <c r="D358" s="62"/>
      <c r="E358" s="46">
        <f>(G353)*0.3/4</f>
        <v>0</v>
      </c>
      <c r="F358" s="46"/>
      <c r="G358" s="41">
        <f t="shared" si="24"/>
        <v>0</v>
      </c>
      <c r="H358" s="46"/>
      <c r="I358" s="41">
        <f t="shared" si="25"/>
        <v>0</v>
      </c>
      <c r="J358" s="46"/>
      <c r="K358" s="41">
        <f t="shared" si="26"/>
        <v>0</v>
      </c>
      <c r="L358" s="41">
        <f t="shared" si="27"/>
        <v>0</v>
      </c>
    </row>
    <row r="359" spans="1:12" ht="20.149999999999999" customHeight="1" x14ac:dyDescent="0.35">
      <c r="A359" s="86"/>
      <c r="B359" s="143" t="s">
        <v>278</v>
      </c>
      <c r="C359" s="9"/>
      <c r="D359" s="71"/>
      <c r="E359" s="46"/>
      <c r="F359" s="46"/>
      <c r="G359" s="41">
        <f t="shared" si="24"/>
        <v>0</v>
      </c>
      <c r="H359" s="46"/>
      <c r="I359" s="41">
        <f t="shared" si="25"/>
        <v>0</v>
      </c>
      <c r="J359" s="46"/>
      <c r="K359" s="41">
        <f t="shared" si="26"/>
        <v>0</v>
      </c>
      <c r="L359" s="41">
        <f t="shared" si="27"/>
        <v>0</v>
      </c>
    </row>
    <row r="360" spans="1:12" ht="20.149999999999999" customHeight="1" x14ac:dyDescent="0.35">
      <c r="A360" s="150"/>
      <c r="B360" s="187" t="s">
        <v>276</v>
      </c>
      <c r="C360" s="71"/>
      <c r="D360" s="71"/>
      <c r="E360" s="46"/>
      <c r="F360" s="46"/>
      <c r="G360" s="41">
        <f t="shared" si="24"/>
        <v>0</v>
      </c>
      <c r="H360" s="46"/>
      <c r="I360" s="41">
        <f t="shared" si="25"/>
        <v>0</v>
      </c>
      <c r="J360" s="46"/>
      <c r="K360" s="41">
        <f t="shared" si="26"/>
        <v>0</v>
      </c>
      <c r="L360" s="41">
        <f t="shared" si="27"/>
        <v>0</v>
      </c>
    </row>
    <row r="361" spans="1:12" ht="50" x14ac:dyDescent="0.35">
      <c r="A361" s="150">
        <v>66</v>
      </c>
      <c r="B361" s="151" t="s">
        <v>249</v>
      </c>
      <c r="C361" s="109" t="s">
        <v>13</v>
      </c>
      <c r="D361" s="110"/>
      <c r="E361" s="110">
        <v>1</v>
      </c>
      <c r="F361" s="111"/>
      <c r="G361" s="41">
        <f t="shared" si="24"/>
        <v>0</v>
      </c>
      <c r="H361" s="111"/>
      <c r="I361" s="41">
        <f t="shared" si="25"/>
        <v>0</v>
      </c>
      <c r="J361" s="111"/>
      <c r="K361" s="41">
        <f t="shared" si="26"/>
        <v>0</v>
      </c>
      <c r="L361" s="41">
        <f t="shared" si="27"/>
        <v>0</v>
      </c>
    </row>
    <row r="362" spans="1:12" ht="27" x14ac:dyDescent="0.35">
      <c r="A362" s="150">
        <v>67</v>
      </c>
      <c r="B362" s="94" t="s">
        <v>165</v>
      </c>
      <c r="C362" s="71" t="s">
        <v>12</v>
      </c>
      <c r="D362" s="71"/>
      <c r="E362" s="46">
        <v>3</v>
      </c>
      <c r="F362" s="46"/>
      <c r="G362" s="41">
        <f t="shared" si="24"/>
        <v>0</v>
      </c>
      <c r="H362" s="46"/>
      <c r="I362" s="41">
        <f t="shared" si="25"/>
        <v>0</v>
      </c>
      <c r="J362" s="46"/>
      <c r="K362" s="41">
        <f t="shared" si="26"/>
        <v>0</v>
      </c>
      <c r="L362" s="41">
        <f t="shared" si="27"/>
        <v>0</v>
      </c>
    </row>
    <row r="363" spans="1:12" x14ac:dyDescent="0.35">
      <c r="A363" s="150">
        <v>68</v>
      </c>
      <c r="B363" s="95" t="s">
        <v>166</v>
      </c>
      <c r="C363" s="45" t="s">
        <v>24</v>
      </c>
      <c r="D363" s="18" t="s">
        <v>20</v>
      </c>
      <c r="E363" s="18">
        <v>8</v>
      </c>
      <c r="F363" s="18"/>
      <c r="G363" s="41">
        <f t="shared" si="24"/>
        <v>0</v>
      </c>
      <c r="H363" s="2"/>
      <c r="I363" s="41">
        <f t="shared" si="25"/>
        <v>0</v>
      </c>
      <c r="J363" s="18"/>
      <c r="K363" s="41">
        <f t="shared" si="26"/>
        <v>0</v>
      </c>
      <c r="L363" s="41">
        <f t="shared" si="27"/>
        <v>0</v>
      </c>
    </row>
    <row r="364" spans="1:12" ht="27" x14ac:dyDescent="0.35">
      <c r="A364" s="150">
        <v>69</v>
      </c>
      <c r="B364" s="4" t="s">
        <v>252</v>
      </c>
      <c r="C364" s="3" t="s">
        <v>13</v>
      </c>
      <c r="D364" s="2" t="s">
        <v>20</v>
      </c>
      <c r="E364" s="2">
        <v>1</v>
      </c>
      <c r="F364" s="2"/>
      <c r="G364" s="41">
        <f t="shared" si="24"/>
        <v>0</v>
      </c>
      <c r="H364" s="2"/>
      <c r="I364" s="41">
        <f t="shared" si="25"/>
        <v>0</v>
      </c>
      <c r="J364" s="2"/>
      <c r="K364" s="41">
        <f t="shared" si="26"/>
        <v>0</v>
      </c>
      <c r="L364" s="41">
        <f t="shared" si="27"/>
        <v>0</v>
      </c>
    </row>
    <row r="365" spans="1:12" ht="27" x14ac:dyDescent="0.35">
      <c r="A365" s="150">
        <v>70</v>
      </c>
      <c r="B365" s="4" t="s">
        <v>250</v>
      </c>
      <c r="C365" s="3" t="s">
        <v>13</v>
      </c>
      <c r="D365" s="2" t="s">
        <v>20</v>
      </c>
      <c r="E365" s="2">
        <v>5</v>
      </c>
      <c r="F365" s="2"/>
      <c r="G365" s="41">
        <f t="shared" si="24"/>
        <v>0</v>
      </c>
      <c r="H365" s="2"/>
      <c r="I365" s="41">
        <f t="shared" si="25"/>
        <v>0</v>
      </c>
      <c r="J365" s="2"/>
      <c r="K365" s="41">
        <f t="shared" si="26"/>
        <v>0</v>
      </c>
      <c r="L365" s="41">
        <f t="shared" si="27"/>
        <v>0</v>
      </c>
    </row>
    <row r="366" spans="1:12" ht="27" x14ac:dyDescent="0.35">
      <c r="A366" s="150">
        <v>71</v>
      </c>
      <c r="B366" s="95" t="s">
        <v>253</v>
      </c>
      <c r="C366" s="45" t="s">
        <v>13</v>
      </c>
      <c r="D366" s="18" t="s">
        <v>20</v>
      </c>
      <c r="E366" s="18">
        <v>1</v>
      </c>
      <c r="F366" s="18"/>
      <c r="G366" s="41">
        <f t="shared" si="24"/>
        <v>0</v>
      </c>
      <c r="H366" s="2"/>
      <c r="I366" s="41">
        <f t="shared" si="25"/>
        <v>0</v>
      </c>
      <c r="J366" s="2"/>
      <c r="K366" s="41">
        <f t="shared" si="26"/>
        <v>0</v>
      </c>
      <c r="L366" s="41">
        <f t="shared" si="27"/>
        <v>0</v>
      </c>
    </row>
    <row r="367" spans="1:12" ht="27" x14ac:dyDescent="0.35">
      <c r="A367" s="150">
        <v>72</v>
      </c>
      <c r="B367" s="95" t="s">
        <v>251</v>
      </c>
      <c r="C367" s="45" t="s">
        <v>13</v>
      </c>
      <c r="D367" s="18" t="s">
        <v>20</v>
      </c>
      <c r="E367" s="18">
        <v>5</v>
      </c>
      <c r="F367" s="18"/>
      <c r="G367" s="41">
        <f t="shared" si="24"/>
        <v>0</v>
      </c>
      <c r="H367" s="2"/>
      <c r="I367" s="41">
        <f t="shared" si="25"/>
        <v>0</v>
      </c>
      <c r="J367" s="2"/>
      <c r="K367" s="41">
        <f t="shared" si="26"/>
        <v>0</v>
      </c>
      <c r="L367" s="41">
        <f t="shared" si="27"/>
        <v>0</v>
      </c>
    </row>
    <row r="368" spans="1:12" x14ac:dyDescent="0.35">
      <c r="A368" s="150">
        <v>73</v>
      </c>
      <c r="B368" s="95" t="s">
        <v>167</v>
      </c>
      <c r="C368" s="45" t="s">
        <v>24</v>
      </c>
      <c r="D368" s="18" t="s">
        <v>20</v>
      </c>
      <c r="E368" s="18">
        <v>20</v>
      </c>
      <c r="F368" s="18"/>
      <c r="G368" s="41">
        <f t="shared" si="24"/>
        <v>0</v>
      </c>
      <c r="H368" s="2"/>
      <c r="I368" s="41">
        <f t="shared" si="25"/>
        <v>0</v>
      </c>
      <c r="J368" s="2"/>
      <c r="K368" s="41">
        <f t="shared" si="26"/>
        <v>0</v>
      </c>
      <c r="L368" s="41">
        <f t="shared" si="27"/>
        <v>0</v>
      </c>
    </row>
    <row r="369" spans="1:12" x14ac:dyDescent="0.35">
      <c r="A369" s="150">
        <v>74</v>
      </c>
      <c r="B369" s="95" t="s">
        <v>168</v>
      </c>
      <c r="C369" s="45" t="s">
        <v>24</v>
      </c>
      <c r="D369" s="18" t="s">
        <v>20</v>
      </c>
      <c r="E369" s="18">
        <v>4</v>
      </c>
      <c r="F369" s="18"/>
      <c r="G369" s="41">
        <f t="shared" si="24"/>
        <v>0</v>
      </c>
      <c r="H369" s="2"/>
      <c r="I369" s="41">
        <f t="shared" si="25"/>
        <v>0</v>
      </c>
      <c r="J369" s="2"/>
      <c r="K369" s="41">
        <f t="shared" si="26"/>
        <v>0</v>
      </c>
      <c r="L369" s="41">
        <f t="shared" si="27"/>
        <v>0</v>
      </c>
    </row>
    <row r="370" spans="1:12" x14ac:dyDescent="0.35">
      <c r="A370" s="150">
        <v>75</v>
      </c>
      <c r="B370" s="95" t="s">
        <v>182</v>
      </c>
      <c r="C370" s="45" t="s">
        <v>125</v>
      </c>
      <c r="D370" s="18"/>
      <c r="E370" s="18">
        <v>15</v>
      </c>
      <c r="F370" s="18"/>
      <c r="G370" s="41">
        <f t="shared" si="24"/>
        <v>0</v>
      </c>
      <c r="H370" s="18"/>
      <c r="I370" s="41">
        <f t="shared" si="25"/>
        <v>0</v>
      </c>
      <c r="J370" s="18"/>
      <c r="K370" s="41">
        <f t="shared" si="26"/>
        <v>0</v>
      </c>
      <c r="L370" s="41">
        <f t="shared" si="27"/>
        <v>0</v>
      </c>
    </row>
    <row r="371" spans="1:12" x14ac:dyDescent="0.35">
      <c r="A371" s="150">
        <v>76</v>
      </c>
      <c r="B371" s="95" t="s">
        <v>183</v>
      </c>
      <c r="C371" s="45" t="s">
        <v>125</v>
      </c>
      <c r="D371" s="18"/>
      <c r="E371" s="18">
        <v>15</v>
      </c>
      <c r="F371" s="18"/>
      <c r="G371" s="41">
        <f t="shared" si="24"/>
        <v>0</v>
      </c>
      <c r="H371" s="18"/>
      <c r="I371" s="41">
        <f t="shared" si="25"/>
        <v>0</v>
      </c>
      <c r="J371" s="18"/>
      <c r="K371" s="41">
        <f t="shared" si="26"/>
        <v>0</v>
      </c>
      <c r="L371" s="41">
        <f t="shared" si="27"/>
        <v>0</v>
      </c>
    </row>
    <row r="372" spans="1:12" x14ac:dyDescent="0.35">
      <c r="A372" s="150">
        <v>77</v>
      </c>
      <c r="B372" s="95" t="s">
        <v>179</v>
      </c>
      <c r="C372" s="45" t="s">
        <v>12</v>
      </c>
      <c r="D372" s="18" t="s">
        <v>20</v>
      </c>
      <c r="E372" s="18">
        <v>3</v>
      </c>
      <c r="F372" s="18"/>
      <c r="G372" s="41">
        <f t="shared" si="24"/>
        <v>0</v>
      </c>
      <c r="H372" s="18"/>
      <c r="I372" s="41">
        <f t="shared" si="25"/>
        <v>0</v>
      </c>
      <c r="J372" s="18"/>
      <c r="K372" s="41">
        <f t="shared" si="26"/>
        <v>0</v>
      </c>
      <c r="L372" s="41">
        <f t="shared" si="27"/>
        <v>0</v>
      </c>
    </row>
    <row r="373" spans="1:12" x14ac:dyDescent="0.35">
      <c r="A373" s="150">
        <v>78</v>
      </c>
      <c r="B373" s="95" t="s">
        <v>180</v>
      </c>
      <c r="C373" s="45" t="s">
        <v>12</v>
      </c>
      <c r="D373" s="18" t="s">
        <v>20</v>
      </c>
      <c r="E373" s="18">
        <v>3</v>
      </c>
      <c r="F373" s="18"/>
      <c r="G373" s="41">
        <f t="shared" si="24"/>
        <v>0</v>
      </c>
      <c r="H373" s="18"/>
      <c r="I373" s="41">
        <f t="shared" si="25"/>
        <v>0</v>
      </c>
      <c r="J373" s="18"/>
      <c r="K373" s="41">
        <f t="shared" si="26"/>
        <v>0</v>
      </c>
      <c r="L373" s="41">
        <f t="shared" si="27"/>
        <v>0</v>
      </c>
    </row>
    <row r="374" spans="1:12" ht="27" x14ac:dyDescent="0.35">
      <c r="A374" s="150">
        <v>79</v>
      </c>
      <c r="B374" s="95" t="s">
        <v>181</v>
      </c>
      <c r="C374" s="45" t="s">
        <v>13</v>
      </c>
      <c r="D374" s="18"/>
      <c r="E374" s="18">
        <v>1</v>
      </c>
      <c r="F374" s="18"/>
      <c r="G374" s="41">
        <f t="shared" si="24"/>
        <v>0</v>
      </c>
      <c r="H374" s="18"/>
      <c r="I374" s="41">
        <f t="shared" si="25"/>
        <v>0</v>
      </c>
      <c r="J374" s="18"/>
      <c r="K374" s="41">
        <f t="shared" si="26"/>
        <v>0</v>
      </c>
      <c r="L374" s="41">
        <f t="shared" si="27"/>
        <v>0</v>
      </c>
    </row>
    <row r="375" spans="1:12" ht="27" x14ac:dyDescent="0.35">
      <c r="A375" s="150">
        <v>80</v>
      </c>
      <c r="B375" s="95" t="s">
        <v>110</v>
      </c>
      <c r="C375" s="45" t="s">
        <v>13</v>
      </c>
      <c r="D375" s="18"/>
      <c r="E375" s="18">
        <v>1</v>
      </c>
      <c r="F375" s="18"/>
      <c r="G375" s="41">
        <f t="shared" si="24"/>
        <v>0</v>
      </c>
      <c r="H375" s="18"/>
      <c r="I375" s="41">
        <f t="shared" si="25"/>
        <v>0</v>
      </c>
      <c r="J375" s="18"/>
      <c r="K375" s="41">
        <f t="shared" si="26"/>
        <v>0</v>
      </c>
      <c r="L375" s="41">
        <f t="shared" si="27"/>
        <v>0</v>
      </c>
    </row>
    <row r="376" spans="1:12" x14ac:dyDescent="0.35">
      <c r="A376" s="150"/>
      <c r="B376" s="95"/>
      <c r="C376" s="45"/>
      <c r="D376" s="18"/>
      <c r="E376" s="18"/>
      <c r="F376" s="18"/>
      <c r="G376" s="41">
        <f t="shared" si="24"/>
        <v>0</v>
      </c>
      <c r="H376" s="18"/>
      <c r="I376" s="41">
        <f t="shared" si="25"/>
        <v>0</v>
      </c>
      <c r="J376" s="18"/>
      <c r="K376" s="41">
        <f t="shared" si="26"/>
        <v>0</v>
      </c>
      <c r="L376" s="41">
        <f t="shared" si="27"/>
        <v>0</v>
      </c>
    </row>
    <row r="377" spans="1:12" x14ac:dyDescent="0.35">
      <c r="A377" s="150"/>
      <c r="B377" s="182" t="s">
        <v>255</v>
      </c>
      <c r="C377" s="45"/>
      <c r="D377" s="18"/>
      <c r="E377" s="18"/>
      <c r="F377" s="18"/>
      <c r="G377" s="41">
        <f t="shared" si="24"/>
        <v>0</v>
      </c>
      <c r="H377" s="18"/>
      <c r="I377" s="41">
        <f t="shared" si="25"/>
        <v>0</v>
      </c>
      <c r="J377" s="18"/>
      <c r="K377" s="41">
        <f t="shared" si="26"/>
        <v>0</v>
      </c>
      <c r="L377" s="41">
        <f t="shared" si="27"/>
        <v>0</v>
      </c>
    </row>
    <row r="378" spans="1:12" ht="54" x14ac:dyDescent="0.35">
      <c r="A378" s="169">
        <v>81</v>
      </c>
      <c r="B378" s="175" t="s">
        <v>256</v>
      </c>
      <c r="C378" s="176" t="s">
        <v>13</v>
      </c>
      <c r="D378" s="110"/>
      <c r="E378" s="110">
        <v>1</v>
      </c>
      <c r="F378" s="111"/>
      <c r="G378" s="41">
        <f t="shared" si="24"/>
        <v>0</v>
      </c>
      <c r="H378" s="111"/>
      <c r="I378" s="41">
        <f t="shared" si="25"/>
        <v>0</v>
      </c>
      <c r="J378" s="111"/>
      <c r="K378" s="41">
        <f t="shared" si="26"/>
        <v>0</v>
      </c>
      <c r="L378" s="41">
        <f t="shared" si="27"/>
        <v>0</v>
      </c>
    </row>
    <row r="379" spans="1:12" x14ac:dyDescent="0.35">
      <c r="A379" s="177"/>
      <c r="B379" s="117" t="s">
        <v>31</v>
      </c>
      <c r="C379" s="178" t="s">
        <v>13</v>
      </c>
      <c r="D379" s="2">
        <v>1</v>
      </c>
      <c r="E379" s="2">
        <f>E378*D379</f>
        <v>1</v>
      </c>
      <c r="F379" s="119"/>
      <c r="G379" s="41">
        <f t="shared" si="24"/>
        <v>0</v>
      </c>
      <c r="H379" s="111"/>
      <c r="I379" s="41">
        <f t="shared" si="25"/>
        <v>0</v>
      </c>
      <c r="J379" s="120"/>
      <c r="K379" s="41">
        <f t="shared" si="26"/>
        <v>0</v>
      </c>
      <c r="L379" s="41">
        <f t="shared" si="27"/>
        <v>0</v>
      </c>
    </row>
    <row r="380" spans="1:12" x14ac:dyDescent="0.35">
      <c r="A380" s="177"/>
      <c r="B380" s="134" t="s">
        <v>25</v>
      </c>
      <c r="C380" s="179" t="s">
        <v>6</v>
      </c>
      <c r="D380" s="119">
        <v>22.3</v>
      </c>
      <c r="E380" s="119">
        <f>D380*E378</f>
        <v>22.3</v>
      </c>
      <c r="F380" s="119"/>
      <c r="G380" s="41">
        <f t="shared" si="24"/>
        <v>0</v>
      </c>
      <c r="H380" s="119"/>
      <c r="I380" s="41">
        <f t="shared" si="25"/>
        <v>0</v>
      </c>
      <c r="J380" s="119"/>
      <c r="K380" s="41">
        <f t="shared" si="26"/>
        <v>0</v>
      </c>
      <c r="L380" s="41">
        <f t="shared" si="27"/>
        <v>0</v>
      </c>
    </row>
    <row r="381" spans="1:12" x14ac:dyDescent="0.35">
      <c r="A381" s="169"/>
      <c r="B381" s="180" t="s">
        <v>254</v>
      </c>
      <c r="C381" s="181" t="s">
        <v>6</v>
      </c>
      <c r="D381" s="111">
        <v>28</v>
      </c>
      <c r="E381" s="111">
        <f>D381*E378</f>
        <v>28</v>
      </c>
      <c r="F381" s="111"/>
      <c r="G381" s="41">
        <f t="shared" si="24"/>
        <v>0</v>
      </c>
      <c r="H381" s="111"/>
      <c r="I381" s="41">
        <f t="shared" si="25"/>
        <v>0</v>
      </c>
      <c r="J381" s="111"/>
      <c r="K381" s="41">
        <f t="shared" si="26"/>
        <v>0</v>
      </c>
      <c r="L381" s="41">
        <f t="shared" si="27"/>
        <v>0</v>
      </c>
    </row>
    <row r="382" spans="1:12" x14ac:dyDescent="0.35">
      <c r="A382" s="86"/>
      <c r="B382" s="180" t="s">
        <v>257</v>
      </c>
      <c r="C382" s="181" t="s">
        <v>12</v>
      </c>
      <c r="D382" s="111"/>
      <c r="E382" s="111">
        <v>1</v>
      </c>
      <c r="F382" s="111"/>
      <c r="G382" s="41">
        <f t="shared" si="24"/>
        <v>0</v>
      </c>
      <c r="H382" s="111"/>
      <c r="I382" s="41">
        <f t="shared" si="25"/>
        <v>0</v>
      </c>
      <c r="J382" s="111"/>
      <c r="K382" s="41">
        <f t="shared" si="26"/>
        <v>0</v>
      </c>
      <c r="L382" s="41">
        <f t="shared" si="27"/>
        <v>0</v>
      </c>
    </row>
    <row r="383" spans="1:12" x14ac:dyDescent="0.35">
      <c r="A383" s="150"/>
      <c r="B383" s="180" t="s">
        <v>258</v>
      </c>
      <c r="C383" s="181" t="s">
        <v>12</v>
      </c>
      <c r="D383" s="111"/>
      <c r="E383" s="111">
        <v>1</v>
      </c>
      <c r="F383" s="111"/>
      <c r="G383" s="41">
        <f t="shared" si="24"/>
        <v>0</v>
      </c>
      <c r="H383" s="111"/>
      <c r="I383" s="41">
        <f t="shared" si="25"/>
        <v>0</v>
      </c>
      <c r="J383" s="111"/>
      <c r="K383" s="41">
        <f t="shared" si="26"/>
        <v>0</v>
      </c>
      <c r="L383" s="41">
        <f t="shared" si="27"/>
        <v>0</v>
      </c>
    </row>
    <row r="384" spans="1:12" x14ac:dyDescent="0.35">
      <c r="A384" s="150"/>
      <c r="B384" s="180" t="s">
        <v>261</v>
      </c>
      <c r="C384" s="181" t="s">
        <v>12</v>
      </c>
      <c r="D384" s="111"/>
      <c r="E384" s="111">
        <v>1</v>
      </c>
      <c r="F384" s="111"/>
      <c r="G384" s="41">
        <f t="shared" si="24"/>
        <v>0</v>
      </c>
      <c r="H384" s="111"/>
      <c r="I384" s="41">
        <f t="shared" si="25"/>
        <v>0</v>
      </c>
      <c r="J384" s="111"/>
      <c r="K384" s="41">
        <f t="shared" si="26"/>
        <v>0</v>
      </c>
      <c r="L384" s="41">
        <f t="shared" si="27"/>
        <v>0</v>
      </c>
    </row>
    <row r="385" spans="1:12" x14ac:dyDescent="0.35">
      <c r="A385" s="150"/>
      <c r="B385" s="180" t="s">
        <v>262</v>
      </c>
      <c r="C385" s="181" t="s">
        <v>12</v>
      </c>
      <c r="D385" s="111"/>
      <c r="E385" s="74">
        <v>40</v>
      </c>
      <c r="F385" s="111"/>
      <c r="G385" s="41">
        <f t="shared" si="24"/>
        <v>0</v>
      </c>
      <c r="H385" s="111"/>
      <c r="I385" s="41">
        <f t="shared" si="25"/>
        <v>0</v>
      </c>
      <c r="J385" s="111"/>
      <c r="K385" s="41">
        <f t="shared" si="26"/>
        <v>0</v>
      </c>
      <c r="L385" s="41">
        <f t="shared" si="27"/>
        <v>0</v>
      </c>
    </row>
    <row r="386" spans="1:12" x14ac:dyDescent="0.35">
      <c r="A386" s="150"/>
      <c r="B386" s="183" t="s">
        <v>259</v>
      </c>
      <c r="C386" s="184" t="s">
        <v>24</v>
      </c>
      <c r="D386" s="185"/>
      <c r="E386" s="74">
        <v>22</v>
      </c>
      <c r="F386" s="111"/>
      <c r="G386" s="41">
        <f t="shared" si="24"/>
        <v>0</v>
      </c>
      <c r="H386" s="111"/>
      <c r="I386" s="41">
        <f t="shared" si="25"/>
        <v>0</v>
      </c>
      <c r="J386" s="111"/>
      <c r="K386" s="41">
        <f t="shared" si="26"/>
        <v>0</v>
      </c>
      <c r="L386" s="41">
        <f t="shared" si="27"/>
        <v>0</v>
      </c>
    </row>
    <row r="387" spans="1:12" x14ac:dyDescent="0.35">
      <c r="A387" s="150"/>
      <c r="B387" s="183" t="s">
        <v>260</v>
      </c>
      <c r="C387" s="184" t="s">
        <v>24</v>
      </c>
      <c r="D387" s="185"/>
      <c r="E387" s="74">
        <v>36</v>
      </c>
      <c r="F387" s="111"/>
      <c r="G387" s="41">
        <f t="shared" si="24"/>
        <v>0</v>
      </c>
      <c r="H387" s="111"/>
      <c r="I387" s="41">
        <f t="shared" si="25"/>
        <v>0</v>
      </c>
      <c r="J387" s="111"/>
      <c r="K387" s="41">
        <f t="shared" si="26"/>
        <v>0</v>
      </c>
      <c r="L387" s="41">
        <f t="shared" si="27"/>
        <v>0</v>
      </c>
    </row>
    <row r="388" spans="1:12" ht="27" x14ac:dyDescent="0.35">
      <c r="A388" s="150"/>
      <c r="B388" s="183" t="s">
        <v>263</v>
      </c>
      <c r="C388" s="184" t="s">
        <v>12</v>
      </c>
      <c r="D388" s="185"/>
      <c r="E388" s="74">
        <v>12</v>
      </c>
      <c r="F388" s="111"/>
      <c r="G388" s="41">
        <f t="shared" si="24"/>
        <v>0</v>
      </c>
      <c r="H388" s="111"/>
      <c r="I388" s="41">
        <f t="shared" si="25"/>
        <v>0</v>
      </c>
      <c r="J388" s="111"/>
      <c r="K388" s="41">
        <f t="shared" si="26"/>
        <v>0</v>
      </c>
      <c r="L388" s="41">
        <f t="shared" si="27"/>
        <v>0</v>
      </c>
    </row>
    <row r="389" spans="1:12" x14ac:dyDescent="0.35">
      <c r="A389" s="150"/>
      <c r="B389" s="183" t="s">
        <v>264</v>
      </c>
      <c r="C389" s="184" t="s">
        <v>12</v>
      </c>
      <c r="D389" s="185"/>
      <c r="E389" s="74">
        <v>24</v>
      </c>
      <c r="F389" s="111"/>
      <c r="G389" s="41">
        <f t="shared" si="24"/>
        <v>0</v>
      </c>
      <c r="H389" s="111"/>
      <c r="I389" s="41">
        <f t="shared" si="25"/>
        <v>0</v>
      </c>
      <c r="J389" s="111"/>
      <c r="K389" s="41">
        <f t="shared" si="26"/>
        <v>0</v>
      </c>
      <c r="L389" s="41">
        <f t="shared" si="27"/>
        <v>0</v>
      </c>
    </row>
    <row r="390" spans="1:12" x14ac:dyDescent="0.35">
      <c r="A390" s="150"/>
      <c r="B390" s="183" t="s">
        <v>265</v>
      </c>
      <c r="C390" s="184" t="s">
        <v>12</v>
      </c>
      <c r="D390" s="185"/>
      <c r="E390" s="74">
        <v>16</v>
      </c>
      <c r="F390" s="111"/>
      <c r="G390" s="41">
        <f t="shared" si="24"/>
        <v>0</v>
      </c>
      <c r="H390" s="111"/>
      <c r="I390" s="41">
        <f t="shared" si="25"/>
        <v>0</v>
      </c>
      <c r="J390" s="111"/>
      <c r="K390" s="41">
        <f t="shared" si="26"/>
        <v>0</v>
      </c>
      <c r="L390" s="41">
        <f t="shared" si="27"/>
        <v>0</v>
      </c>
    </row>
    <row r="391" spans="1:12" x14ac:dyDescent="0.35">
      <c r="A391" s="150"/>
      <c r="B391" s="183" t="s">
        <v>266</v>
      </c>
      <c r="C391" s="184" t="s">
        <v>12</v>
      </c>
      <c r="D391" s="185"/>
      <c r="E391" s="74">
        <v>12</v>
      </c>
      <c r="F391" s="111"/>
      <c r="G391" s="41">
        <f t="shared" si="24"/>
        <v>0</v>
      </c>
      <c r="H391" s="111"/>
      <c r="I391" s="41">
        <f t="shared" si="25"/>
        <v>0</v>
      </c>
      <c r="J391" s="111"/>
      <c r="K391" s="41">
        <f t="shared" si="26"/>
        <v>0</v>
      </c>
      <c r="L391" s="41">
        <f t="shared" si="27"/>
        <v>0</v>
      </c>
    </row>
    <row r="392" spans="1:12" x14ac:dyDescent="0.35">
      <c r="A392" s="150"/>
      <c r="B392" s="183" t="s">
        <v>267</v>
      </c>
      <c r="C392" s="184" t="s">
        <v>12</v>
      </c>
      <c r="D392" s="185"/>
      <c r="E392" s="74">
        <v>12</v>
      </c>
      <c r="F392" s="111"/>
      <c r="G392" s="41">
        <f t="shared" si="24"/>
        <v>0</v>
      </c>
      <c r="H392" s="111"/>
      <c r="I392" s="41">
        <f t="shared" si="25"/>
        <v>0</v>
      </c>
      <c r="J392" s="111"/>
      <c r="K392" s="41">
        <f t="shared" si="26"/>
        <v>0</v>
      </c>
      <c r="L392" s="41">
        <f t="shared" si="27"/>
        <v>0</v>
      </c>
    </row>
    <row r="393" spans="1:12" x14ac:dyDescent="0.35">
      <c r="A393" s="150"/>
      <c r="B393" s="183" t="s">
        <v>268</v>
      </c>
      <c r="C393" s="184" t="s">
        <v>12</v>
      </c>
      <c r="D393" s="185"/>
      <c r="E393" s="74">
        <v>10</v>
      </c>
      <c r="F393" s="111"/>
      <c r="G393" s="41">
        <f t="shared" si="24"/>
        <v>0</v>
      </c>
      <c r="H393" s="111"/>
      <c r="I393" s="41">
        <f t="shared" si="25"/>
        <v>0</v>
      </c>
      <c r="J393" s="111"/>
      <c r="K393" s="41">
        <f t="shared" si="26"/>
        <v>0</v>
      </c>
      <c r="L393" s="41">
        <f t="shared" si="27"/>
        <v>0</v>
      </c>
    </row>
    <row r="394" spans="1:12" x14ac:dyDescent="0.35">
      <c r="A394" s="150"/>
      <c r="B394" s="183" t="s">
        <v>269</v>
      </c>
      <c r="C394" s="184" t="s">
        <v>12</v>
      </c>
      <c r="D394" s="185"/>
      <c r="E394" s="74">
        <v>18</v>
      </c>
      <c r="F394" s="111"/>
      <c r="G394" s="41">
        <f t="shared" si="24"/>
        <v>0</v>
      </c>
      <c r="H394" s="111"/>
      <c r="I394" s="41">
        <f t="shared" si="25"/>
        <v>0</v>
      </c>
      <c r="J394" s="111"/>
      <c r="K394" s="41">
        <f t="shared" si="26"/>
        <v>0</v>
      </c>
      <c r="L394" s="41">
        <f t="shared" si="27"/>
        <v>0</v>
      </c>
    </row>
    <row r="395" spans="1:12" x14ac:dyDescent="0.35">
      <c r="A395" s="150"/>
      <c r="B395" s="183" t="s">
        <v>270</v>
      </c>
      <c r="C395" s="184" t="s">
        <v>12</v>
      </c>
      <c r="D395" s="185"/>
      <c r="E395" s="74">
        <v>27</v>
      </c>
      <c r="F395" s="111"/>
      <c r="G395" s="41">
        <f t="shared" si="24"/>
        <v>0</v>
      </c>
      <c r="H395" s="111"/>
      <c r="I395" s="41">
        <f t="shared" si="25"/>
        <v>0</v>
      </c>
      <c r="J395" s="111"/>
      <c r="K395" s="41">
        <f t="shared" si="26"/>
        <v>0</v>
      </c>
      <c r="L395" s="41">
        <f t="shared" si="27"/>
        <v>0</v>
      </c>
    </row>
    <row r="396" spans="1:12" x14ac:dyDescent="0.35">
      <c r="A396" s="150"/>
      <c r="B396" s="183" t="s">
        <v>271</v>
      </c>
      <c r="C396" s="184" t="s">
        <v>12</v>
      </c>
      <c r="D396" s="185"/>
      <c r="E396" s="74">
        <v>51</v>
      </c>
      <c r="F396" s="111"/>
      <c r="G396" s="41">
        <f t="shared" si="24"/>
        <v>0</v>
      </c>
      <c r="H396" s="111"/>
      <c r="I396" s="41">
        <f t="shared" si="25"/>
        <v>0</v>
      </c>
      <c r="J396" s="111"/>
      <c r="K396" s="41">
        <f t="shared" si="26"/>
        <v>0</v>
      </c>
      <c r="L396" s="41">
        <f t="shared" si="27"/>
        <v>0</v>
      </c>
    </row>
    <row r="397" spans="1:12" x14ac:dyDescent="0.35">
      <c r="A397" s="150"/>
      <c r="B397" s="183" t="s">
        <v>272</v>
      </c>
      <c r="C397" s="184" t="s">
        <v>24</v>
      </c>
      <c r="D397" s="185"/>
      <c r="E397" s="74">
        <v>17</v>
      </c>
      <c r="F397" s="111"/>
      <c r="G397" s="41">
        <f t="shared" si="24"/>
        <v>0</v>
      </c>
      <c r="H397" s="111"/>
      <c r="I397" s="41">
        <f t="shared" si="25"/>
        <v>0</v>
      </c>
      <c r="J397" s="111"/>
      <c r="K397" s="41">
        <f t="shared" si="26"/>
        <v>0</v>
      </c>
      <c r="L397" s="41">
        <f t="shared" si="27"/>
        <v>0</v>
      </c>
    </row>
    <row r="398" spans="1:12" x14ac:dyDescent="0.35">
      <c r="A398" s="150"/>
      <c r="B398" s="183" t="s">
        <v>273</v>
      </c>
      <c r="C398" s="184" t="s">
        <v>24</v>
      </c>
      <c r="D398" s="185"/>
      <c r="E398" s="74">
        <v>32</v>
      </c>
      <c r="F398" s="111"/>
      <c r="G398" s="41">
        <f t="shared" si="24"/>
        <v>0</v>
      </c>
      <c r="H398" s="111"/>
      <c r="I398" s="41">
        <f t="shared" si="25"/>
        <v>0</v>
      </c>
      <c r="J398" s="111"/>
      <c r="K398" s="41">
        <f t="shared" si="26"/>
        <v>0</v>
      </c>
      <c r="L398" s="41">
        <f t="shared" si="27"/>
        <v>0</v>
      </c>
    </row>
    <row r="399" spans="1:12" ht="27" x14ac:dyDescent="0.35">
      <c r="A399" s="177">
        <v>82</v>
      </c>
      <c r="B399" s="180" t="s">
        <v>274</v>
      </c>
      <c r="C399" s="181" t="s">
        <v>13</v>
      </c>
      <c r="D399" s="111"/>
      <c r="E399" s="111">
        <v>1</v>
      </c>
      <c r="F399" s="186"/>
      <c r="G399" s="41">
        <f t="shared" ref="G399:G407" si="28">F399*E399</f>
        <v>0</v>
      </c>
      <c r="H399" s="111"/>
      <c r="I399" s="41">
        <f t="shared" ref="I399:I407" si="29">H399*E399</f>
        <v>0</v>
      </c>
      <c r="J399" s="111"/>
      <c r="K399" s="41">
        <f t="shared" ref="K399:K407" si="30">J399*E399</f>
        <v>0</v>
      </c>
      <c r="L399" s="41">
        <f t="shared" ref="L399:L408" si="31">K399+I399+G399</f>
        <v>0</v>
      </c>
    </row>
    <row r="400" spans="1:12" ht="27" x14ac:dyDescent="0.35">
      <c r="A400" s="177">
        <v>83</v>
      </c>
      <c r="B400" s="180" t="s">
        <v>275</v>
      </c>
      <c r="C400" s="181" t="s">
        <v>6</v>
      </c>
      <c r="D400" s="111">
        <v>28</v>
      </c>
      <c r="E400" s="111">
        <f>D400*E378</f>
        <v>28</v>
      </c>
      <c r="F400" s="111"/>
      <c r="G400" s="41">
        <f t="shared" si="28"/>
        <v>0</v>
      </c>
      <c r="H400" s="111"/>
      <c r="I400" s="41">
        <f t="shared" si="29"/>
        <v>0</v>
      </c>
      <c r="J400" s="111"/>
      <c r="K400" s="41">
        <f t="shared" si="30"/>
        <v>0</v>
      </c>
      <c r="L400" s="41">
        <f t="shared" si="31"/>
        <v>0</v>
      </c>
    </row>
    <row r="401" spans="1:320" x14ac:dyDescent="0.35">
      <c r="A401" s="86"/>
      <c r="B401" s="182" t="s">
        <v>277</v>
      </c>
      <c r="C401" s="45"/>
      <c r="D401" s="18"/>
      <c r="E401" s="18"/>
      <c r="F401" s="18"/>
      <c r="G401" s="41">
        <f t="shared" si="28"/>
        <v>0</v>
      </c>
      <c r="H401" s="18"/>
      <c r="I401" s="41">
        <f t="shared" si="29"/>
        <v>0</v>
      </c>
      <c r="J401" s="18"/>
      <c r="K401" s="41">
        <f t="shared" si="30"/>
        <v>0</v>
      </c>
      <c r="L401" s="41">
        <f t="shared" si="31"/>
        <v>0</v>
      </c>
    </row>
    <row r="402" spans="1:320" ht="27" x14ac:dyDescent="0.35">
      <c r="A402" s="177">
        <v>84</v>
      </c>
      <c r="B402" s="188" t="s">
        <v>279</v>
      </c>
      <c r="C402" s="189" t="s">
        <v>13</v>
      </c>
      <c r="D402" s="190"/>
      <c r="E402" s="191">
        <v>3</v>
      </c>
      <c r="F402" s="18"/>
      <c r="G402" s="41">
        <f t="shared" si="28"/>
        <v>0</v>
      </c>
      <c r="H402" s="18"/>
      <c r="I402" s="41">
        <f t="shared" si="29"/>
        <v>0</v>
      </c>
      <c r="J402" s="18"/>
      <c r="K402" s="41">
        <f t="shared" si="30"/>
        <v>0</v>
      </c>
      <c r="L402" s="41">
        <f t="shared" si="31"/>
        <v>0</v>
      </c>
    </row>
    <row r="403" spans="1:320" x14ac:dyDescent="0.35">
      <c r="A403" s="169"/>
      <c r="B403" s="117" t="s">
        <v>31</v>
      </c>
      <c r="C403" s="178" t="s">
        <v>13</v>
      </c>
      <c r="D403" s="2">
        <v>1</v>
      </c>
      <c r="E403" s="2">
        <f>E402*D403</f>
        <v>3</v>
      </c>
      <c r="F403" s="119"/>
      <c r="G403" s="41">
        <f t="shared" si="28"/>
        <v>0</v>
      </c>
      <c r="H403" s="111"/>
      <c r="I403" s="41">
        <f t="shared" si="29"/>
        <v>0</v>
      </c>
      <c r="J403" s="120"/>
      <c r="K403" s="41">
        <f t="shared" si="30"/>
        <v>0</v>
      </c>
      <c r="L403" s="41">
        <f t="shared" si="31"/>
        <v>0</v>
      </c>
    </row>
    <row r="404" spans="1:320" x14ac:dyDescent="0.35">
      <c r="A404" s="169"/>
      <c r="B404" s="134" t="s">
        <v>25</v>
      </c>
      <c r="C404" s="179" t="s">
        <v>6</v>
      </c>
      <c r="D404" s="119">
        <v>22.3</v>
      </c>
      <c r="E404" s="119">
        <f>D404*E402</f>
        <v>66.900000000000006</v>
      </c>
      <c r="F404" s="119"/>
      <c r="G404" s="41">
        <f t="shared" si="28"/>
        <v>0</v>
      </c>
      <c r="H404" s="119"/>
      <c r="I404" s="41">
        <f t="shared" si="29"/>
        <v>0</v>
      </c>
      <c r="J404" s="119"/>
      <c r="K404" s="41">
        <f t="shared" si="30"/>
        <v>0</v>
      </c>
      <c r="L404" s="41">
        <f t="shared" si="31"/>
        <v>0</v>
      </c>
    </row>
    <row r="405" spans="1:320" ht="27" x14ac:dyDescent="0.35">
      <c r="A405" s="169"/>
      <c r="B405" s="121" t="s">
        <v>279</v>
      </c>
      <c r="C405" s="192" t="s">
        <v>13</v>
      </c>
      <c r="D405" s="46"/>
      <c r="E405" s="74">
        <v>1</v>
      </c>
      <c r="F405" s="18"/>
      <c r="G405" s="41">
        <f t="shared" si="28"/>
        <v>0</v>
      </c>
      <c r="H405" s="18"/>
      <c r="I405" s="41">
        <f t="shared" si="29"/>
        <v>0</v>
      </c>
      <c r="J405" s="18"/>
      <c r="K405" s="41">
        <f t="shared" si="30"/>
        <v>0</v>
      </c>
      <c r="L405" s="41">
        <f t="shared" si="31"/>
        <v>0</v>
      </c>
    </row>
    <row r="406" spans="1:320" ht="27" x14ac:dyDescent="0.35">
      <c r="A406" s="169"/>
      <c r="B406" s="121" t="s">
        <v>280</v>
      </c>
      <c r="C406" s="192" t="s">
        <v>13</v>
      </c>
      <c r="D406" s="46"/>
      <c r="E406" s="74">
        <v>2</v>
      </c>
      <c r="F406" s="18"/>
      <c r="G406" s="41">
        <f t="shared" si="28"/>
        <v>0</v>
      </c>
      <c r="H406" s="18"/>
      <c r="I406" s="41">
        <f t="shared" si="29"/>
        <v>0</v>
      </c>
      <c r="J406" s="18"/>
      <c r="K406" s="41">
        <f t="shared" si="30"/>
        <v>0</v>
      </c>
      <c r="L406" s="41">
        <f t="shared" si="31"/>
        <v>0</v>
      </c>
    </row>
    <row r="407" spans="1:320" x14ac:dyDescent="0.35">
      <c r="A407" s="169"/>
      <c r="B407" s="180" t="s">
        <v>254</v>
      </c>
      <c r="C407" s="181" t="s">
        <v>6</v>
      </c>
      <c r="D407" s="111">
        <v>28</v>
      </c>
      <c r="E407" s="111">
        <f>D407*E402</f>
        <v>84</v>
      </c>
      <c r="F407" s="111"/>
      <c r="G407" s="41">
        <f t="shared" si="28"/>
        <v>0</v>
      </c>
      <c r="H407" s="111"/>
      <c r="I407" s="41">
        <f t="shared" si="29"/>
        <v>0</v>
      </c>
      <c r="J407" s="111"/>
      <c r="K407" s="41">
        <f t="shared" si="30"/>
        <v>0</v>
      </c>
      <c r="L407" s="41">
        <f t="shared" si="31"/>
        <v>0</v>
      </c>
    </row>
    <row r="408" spans="1:320" s="97" customFormat="1" x14ac:dyDescent="0.35">
      <c r="A408" s="6"/>
      <c r="B408" s="27" t="s">
        <v>4</v>
      </c>
      <c r="C408" s="96"/>
      <c r="D408" s="96"/>
      <c r="E408" s="28"/>
      <c r="F408" s="28"/>
      <c r="G408" s="91">
        <f>SUM(G11:G407)</f>
        <v>0</v>
      </c>
      <c r="H408" s="91"/>
      <c r="I408" s="91">
        <f>SUM(I11:I407)</f>
        <v>0</v>
      </c>
      <c r="J408" s="91"/>
      <c r="K408" s="91">
        <f>SUM(K11:K407)</f>
        <v>0</v>
      </c>
      <c r="L408" s="91">
        <f t="shared" si="31"/>
        <v>0</v>
      </c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  <c r="AA408" s="31"/>
      <c r="AB408" s="31"/>
      <c r="AC408" s="31"/>
      <c r="AD408" s="31"/>
      <c r="AE408" s="31"/>
      <c r="AF408" s="31"/>
      <c r="AG408" s="31"/>
      <c r="AH408" s="31"/>
      <c r="AI408" s="31"/>
      <c r="AJ408" s="31"/>
      <c r="AK408" s="31"/>
      <c r="AL408" s="31"/>
      <c r="AM408" s="31"/>
      <c r="AN408" s="31"/>
      <c r="AO408" s="31"/>
      <c r="AP408" s="31"/>
      <c r="AQ408" s="31"/>
      <c r="AR408" s="31"/>
      <c r="AS408" s="31"/>
      <c r="AT408" s="31"/>
      <c r="AU408" s="31"/>
      <c r="AV408" s="31"/>
      <c r="AW408" s="31"/>
      <c r="AX408" s="31"/>
      <c r="AY408" s="31"/>
      <c r="AZ408" s="31"/>
      <c r="BA408" s="31"/>
      <c r="BB408" s="31"/>
      <c r="BC408" s="31"/>
      <c r="BD408" s="31"/>
      <c r="BE408" s="31"/>
      <c r="BF408" s="31"/>
      <c r="BG408" s="31"/>
      <c r="BH408" s="31"/>
      <c r="BI408" s="31"/>
      <c r="BJ408" s="31"/>
      <c r="BK408" s="31"/>
      <c r="BL408" s="31"/>
      <c r="BM408" s="31"/>
      <c r="BN408" s="31"/>
      <c r="BO408" s="31"/>
      <c r="BP408" s="31"/>
      <c r="BQ408" s="31"/>
      <c r="BR408" s="31"/>
      <c r="BS408" s="31"/>
      <c r="BT408" s="31"/>
      <c r="BU408" s="31"/>
      <c r="BV408" s="31"/>
      <c r="BW408" s="31"/>
      <c r="BX408" s="31"/>
      <c r="BY408" s="31"/>
      <c r="BZ408" s="31"/>
      <c r="CA408" s="31"/>
      <c r="CB408" s="31"/>
      <c r="CC408" s="31"/>
      <c r="CD408" s="31"/>
      <c r="CE408" s="31"/>
      <c r="CF408" s="31"/>
      <c r="CG408" s="31"/>
      <c r="CH408" s="31"/>
      <c r="CI408" s="31"/>
      <c r="CJ408" s="31"/>
      <c r="CK408" s="31"/>
      <c r="CL408" s="31"/>
      <c r="CM408" s="31"/>
      <c r="CN408" s="31"/>
      <c r="CO408" s="31"/>
      <c r="CP408" s="31"/>
      <c r="CQ408" s="31"/>
      <c r="CR408" s="31"/>
      <c r="CS408" s="31"/>
      <c r="CT408" s="31"/>
      <c r="CU408" s="31"/>
      <c r="CV408" s="31"/>
      <c r="CW408" s="31"/>
      <c r="CX408" s="31"/>
      <c r="CY408" s="31"/>
      <c r="CZ408" s="31"/>
      <c r="DA408" s="31"/>
      <c r="DB408" s="31"/>
      <c r="DC408" s="31"/>
      <c r="DD408" s="31"/>
      <c r="DE408" s="31"/>
      <c r="DF408" s="31"/>
      <c r="DG408" s="31"/>
      <c r="DH408" s="31"/>
      <c r="DI408" s="31"/>
      <c r="DJ408" s="31"/>
      <c r="DK408" s="31"/>
      <c r="DL408" s="31"/>
      <c r="DM408" s="31"/>
      <c r="DN408" s="31"/>
      <c r="DO408" s="31"/>
      <c r="DP408" s="31"/>
      <c r="DQ408" s="31"/>
      <c r="DR408" s="31"/>
      <c r="DS408" s="31"/>
      <c r="DT408" s="31"/>
      <c r="DU408" s="31"/>
      <c r="DV408" s="31"/>
      <c r="DW408" s="31"/>
      <c r="DX408" s="31"/>
      <c r="DY408" s="31"/>
      <c r="DZ408" s="31"/>
      <c r="EA408" s="31"/>
      <c r="EB408" s="31"/>
      <c r="EC408" s="31"/>
      <c r="ED408" s="31"/>
      <c r="EE408" s="31"/>
      <c r="EF408" s="31"/>
      <c r="EG408" s="31"/>
      <c r="EH408" s="31"/>
      <c r="EI408" s="31"/>
      <c r="EJ408" s="31"/>
      <c r="EK408" s="31"/>
      <c r="EL408" s="31"/>
      <c r="EM408" s="31"/>
      <c r="EN408" s="31"/>
      <c r="EO408" s="31"/>
      <c r="EP408" s="31"/>
      <c r="EQ408" s="31"/>
      <c r="ER408" s="31"/>
      <c r="ES408" s="31"/>
      <c r="ET408" s="31"/>
      <c r="EU408" s="31"/>
      <c r="EV408" s="31"/>
      <c r="EW408" s="31"/>
      <c r="EX408" s="31"/>
      <c r="EY408" s="31"/>
      <c r="EZ408" s="31"/>
      <c r="FA408" s="31"/>
      <c r="FB408" s="31"/>
      <c r="FC408" s="31"/>
      <c r="FD408" s="31"/>
      <c r="FE408" s="31"/>
      <c r="FF408" s="31"/>
      <c r="FG408" s="31"/>
      <c r="FH408" s="31"/>
      <c r="FI408" s="31"/>
      <c r="FJ408" s="31"/>
      <c r="FK408" s="31"/>
      <c r="FL408" s="31"/>
      <c r="FM408" s="31"/>
      <c r="FN408" s="31"/>
      <c r="FO408" s="31"/>
      <c r="FP408" s="31"/>
      <c r="FQ408" s="31"/>
      <c r="FR408" s="31"/>
      <c r="FS408" s="31"/>
      <c r="FT408" s="31"/>
      <c r="FU408" s="31"/>
      <c r="FV408" s="31"/>
      <c r="FW408" s="31"/>
      <c r="FX408" s="31"/>
      <c r="FY408" s="31"/>
      <c r="FZ408" s="31"/>
      <c r="GA408" s="31"/>
      <c r="GB408" s="31"/>
      <c r="GC408" s="31"/>
      <c r="GD408" s="31"/>
      <c r="GE408" s="31"/>
      <c r="GF408" s="31"/>
      <c r="GG408" s="31"/>
      <c r="GH408" s="31"/>
      <c r="GI408" s="31"/>
      <c r="GJ408" s="31"/>
      <c r="GK408" s="31"/>
      <c r="GL408" s="31"/>
      <c r="GM408" s="31"/>
      <c r="GN408" s="31"/>
      <c r="GO408" s="31"/>
      <c r="GP408" s="31"/>
      <c r="GQ408" s="31"/>
      <c r="GR408" s="31"/>
      <c r="GS408" s="31"/>
      <c r="GT408" s="31"/>
      <c r="GU408" s="31"/>
      <c r="GV408" s="31"/>
      <c r="GW408" s="31"/>
      <c r="GX408" s="31"/>
      <c r="GY408" s="31"/>
      <c r="GZ408" s="31"/>
      <c r="HA408" s="31"/>
      <c r="HB408" s="31"/>
      <c r="HC408" s="31"/>
      <c r="HD408" s="31"/>
      <c r="HE408" s="31"/>
      <c r="HF408" s="31"/>
      <c r="HG408" s="31"/>
      <c r="HH408" s="31"/>
      <c r="HI408" s="31"/>
      <c r="HJ408" s="31"/>
      <c r="HK408" s="31"/>
      <c r="HL408" s="31"/>
      <c r="HM408" s="31"/>
      <c r="HN408" s="31"/>
      <c r="HO408" s="31"/>
      <c r="HP408" s="31"/>
      <c r="HQ408" s="31"/>
      <c r="HR408" s="31"/>
      <c r="HS408" s="31"/>
      <c r="HT408" s="31"/>
      <c r="HU408" s="31"/>
      <c r="HV408" s="31"/>
      <c r="HW408" s="31"/>
      <c r="HX408" s="31"/>
      <c r="HY408" s="31"/>
      <c r="HZ408" s="31"/>
      <c r="IA408" s="31"/>
      <c r="IB408" s="31"/>
      <c r="IC408" s="31"/>
      <c r="ID408" s="31"/>
      <c r="IE408" s="31"/>
      <c r="IF408" s="31"/>
      <c r="IG408" s="31"/>
      <c r="IH408" s="31"/>
      <c r="II408" s="31"/>
      <c r="IJ408" s="31"/>
      <c r="IK408" s="31"/>
      <c r="IL408" s="31"/>
      <c r="IM408" s="31"/>
      <c r="IN408" s="31"/>
      <c r="IO408" s="31"/>
      <c r="IP408" s="31"/>
      <c r="IQ408" s="31"/>
      <c r="IR408" s="31"/>
      <c r="IS408" s="31"/>
      <c r="IT408" s="31"/>
      <c r="IU408" s="31"/>
      <c r="IV408" s="31"/>
      <c r="IW408" s="31"/>
      <c r="IX408" s="31"/>
      <c r="IY408" s="31"/>
      <c r="IZ408" s="31"/>
      <c r="JA408" s="31"/>
      <c r="JB408" s="31"/>
      <c r="JC408" s="31"/>
      <c r="JD408" s="31"/>
      <c r="JE408" s="31"/>
      <c r="JF408" s="31"/>
      <c r="JG408" s="31"/>
      <c r="JH408" s="31"/>
      <c r="JI408" s="31"/>
      <c r="JJ408" s="31"/>
      <c r="JK408" s="31"/>
      <c r="JL408" s="31"/>
      <c r="JM408" s="31"/>
      <c r="JN408" s="31"/>
      <c r="JO408" s="31"/>
      <c r="JP408" s="31"/>
      <c r="JQ408" s="31"/>
      <c r="JR408" s="31"/>
      <c r="JS408" s="31"/>
      <c r="JT408" s="31"/>
      <c r="JU408" s="31"/>
      <c r="JV408" s="31"/>
      <c r="JW408" s="31"/>
      <c r="JX408" s="31"/>
      <c r="JY408" s="31"/>
      <c r="JZ408" s="31"/>
      <c r="KA408" s="31"/>
      <c r="KB408" s="31"/>
      <c r="KC408" s="31"/>
      <c r="KD408" s="31"/>
      <c r="KE408" s="31"/>
      <c r="KF408" s="31"/>
      <c r="KG408" s="31"/>
      <c r="KH408" s="31"/>
      <c r="KI408" s="31"/>
      <c r="KJ408" s="31"/>
      <c r="KK408" s="31"/>
      <c r="KL408" s="31"/>
      <c r="KM408" s="31"/>
      <c r="KN408" s="31"/>
      <c r="KO408" s="31"/>
      <c r="KP408" s="31"/>
      <c r="KQ408" s="31"/>
      <c r="KR408" s="31"/>
      <c r="KS408" s="31"/>
      <c r="KT408" s="31"/>
      <c r="KU408" s="31"/>
      <c r="KV408" s="31"/>
      <c r="KW408" s="31"/>
      <c r="KX408" s="31"/>
      <c r="KY408" s="31"/>
      <c r="KZ408" s="31"/>
      <c r="LA408" s="31"/>
      <c r="LB408" s="31"/>
      <c r="LC408" s="31"/>
      <c r="LD408" s="31"/>
      <c r="LE408" s="31"/>
      <c r="LF408" s="31"/>
      <c r="LG408" s="31"/>
      <c r="LH408" s="31"/>
    </row>
    <row r="409" spans="1:320" s="97" customFormat="1" x14ac:dyDescent="0.35">
      <c r="A409" s="6"/>
      <c r="B409" s="1" t="s">
        <v>282</v>
      </c>
      <c r="C409" s="96"/>
      <c r="D409" s="96"/>
      <c r="E409" s="28"/>
      <c r="F409" s="28"/>
      <c r="G409" s="91">
        <f>G361+G378+G405+G406</f>
        <v>0</v>
      </c>
      <c r="H409" s="91"/>
      <c r="I409" s="91"/>
      <c r="J409" s="91"/>
      <c r="K409" s="91"/>
      <c r="L409" s="9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  <c r="AA409" s="31"/>
      <c r="AB409" s="31"/>
      <c r="AC409" s="31"/>
      <c r="AD409" s="31"/>
      <c r="AE409" s="31"/>
      <c r="AF409" s="31"/>
      <c r="AG409" s="31"/>
      <c r="AH409" s="31"/>
      <c r="AI409" s="31"/>
      <c r="AJ409" s="31"/>
      <c r="AK409" s="31"/>
      <c r="AL409" s="31"/>
      <c r="AM409" s="31"/>
      <c r="AN409" s="31"/>
      <c r="AO409" s="31"/>
      <c r="AP409" s="31"/>
      <c r="AQ409" s="31"/>
      <c r="AR409" s="31"/>
      <c r="AS409" s="31"/>
      <c r="AT409" s="31"/>
      <c r="AU409" s="31"/>
      <c r="AV409" s="31"/>
      <c r="AW409" s="31"/>
      <c r="AX409" s="31"/>
      <c r="AY409" s="31"/>
      <c r="AZ409" s="31"/>
      <c r="BA409" s="31"/>
      <c r="BB409" s="31"/>
      <c r="BC409" s="31"/>
      <c r="BD409" s="31"/>
      <c r="BE409" s="31"/>
      <c r="BF409" s="31"/>
      <c r="BG409" s="31"/>
      <c r="BH409" s="31"/>
      <c r="BI409" s="31"/>
      <c r="BJ409" s="31"/>
      <c r="BK409" s="31"/>
      <c r="BL409" s="31"/>
      <c r="BM409" s="31"/>
      <c r="BN409" s="31"/>
      <c r="BO409" s="31"/>
      <c r="BP409" s="31"/>
      <c r="BQ409" s="31"/>
      <c r="BR409" s="31"/>
      <c r="BS409" s="31"/>
      <c r="BT409" s="31"/>
      <c r="BU409" s="31"/>
      <c r="BV409" s="31"/>
      <c r="BW409" s="31"/>
      <c r="BX409" s="31"/>
      <c r="BY409" s="31"/>
      <c r="BZ409" s="31"/>
      <c r="CA409" s="31"/>
      <c r="CB409" s="31"/>
      <c r="CC409" s="31"/>
      <c r="CD409" s="31"/>
      <c r="CE409" s="31"/>
      <c r="CF409" s="31"/>
      <c r="CG409" s="31"/>
      <c r="CH409" s="31"/>
      <c r="CI409" s="31"/>
      <c r="CJ409" s="31"/>
      <c r="CK409" s="31"/>
      <c r="CL409" s="31"/>
      <c r="CM409" s="31"/>
      <c r="CN409" s="31"/>
      <c r="CO409" s="31"/>
      <c r="CP409" s="31"/>
      <c r="CQ409" s="31"/>
      <c r="CR409" s="31"/>
      <c r="CS409" s="31"/>
      <c r="CT409" s="31"/>
      <c r="CU409" s="31"/>
      <c r="CV409" s="31"/>
      <c r="CW409" s="31"/>
      <c r="CX409" s="31"/>
      <c r="CY409" s="31"/>
      <c r="CZ409" s="31"/>
      <c r="DA409" s="31"/>
      <c r="DB409" s="31"/>
      <c r="DC409" s="31"/>
      <c r="DD409" s="31"/>
      <c r="DE409" s="31"/>
      <c r="DF409" s="31"/>
      <c r="DG409" s="31"/>
      <c r="DH409" s="31"/>
      <c r="DI409" s="31"/>
      <c r="DJ409" s="31"/>
      <c r="DK409" s="31"/>
      <c r="DL409" s="31"/>
      <c r="DM409" s="31"/>
      <c r="DN409" s="31"/>
      <c r="DO409" s="31"/>
      <c r="DP409" s="31"/>
      <c r="DQ409" s="31"/>
      <c r="DR409" s="31"/>
      <c r="DS409" s="31"/>
      <c r="DT409" s="31"/>
      <c r="DU409" s="31"/>
      <c r="DV409" s="31"/>
      <c r="DW409" s="31"/>
      <c r="DX409" s="31"/>
      <c r="DY409" s="31"/>
      <c r="DZ409" s="31"/>
      <c r="EA409" s="31"/>
      <c r="EB409" s="31"/>
      <c r="EC409" s="31"/>
      <c r="ED409" s="31"/>
      <c r="EE409" s="31"/>
      <c r="EF409" s="31"/>
      <c r="EG409" s="31"/>
      <c r="EH409" s="31"/>
      <c r="EI409" s="31"/>
      <c r="EJ409" s="31"/>
      <c r="EK409" s="31"/>
      <c r="EL409" s="31"/>
      <c r="EM409" s="31"/>
      <c r="EN409" s="31"/>
      <c r="EO409" s="31"/>
      <c r="EP409" s="31"/>
      <c r="EQ409" s="31"/>
      <c r="ER409" s="31"/>
      <c r="ES409" s="31"/>
      <c r="ET409" s="31"/>
      <c r="EU409" s="31"/>
      <c r="EV409" s="31"/>
      <c r="EW409" s="31"/>
      <c r="EX409" s="31"/>
      <c r="EY409" s="31"/>
      <c r="EZ409" s="31"/>
      <c r="FA409" s="31"/>
      <c r="FB409" s="31"/>
      <c r="FC409" s="31"/>
      <c r="FD409" s="31"/>
      <c r="FE409" s="31"/>
      <c r="FF409" s="31"/>
      <c r="FG409" s="31"/>
      <c r="FH409" s="31"/>
      <c r="FI409" s="31"/>
      <c r="FJ409" s="31"/>
      <c r="FK409" s="31"/>
      <c r="FL409" s="31"/>
      <c r="FM409" s="31"/>
      <c r="FN409" s="31"/>
      <c r="FO409" s="31"/>
      <c r="FP409" s="31"/>
      <c r="FQ409" s="31"/>
      <c r="FR409" s="31"/>
      <c r="FS409" s="31"/>
      <c r="FT409" s="31"/>
      <c r="FU409" s="31"/>
      <c r="FV409" s="31"/>
      <c r="FW409" s="31"/>
      <c r="FX409" s="31"/>
      <c r="FY409" s="31"/>
      <c r="FZ409" s="31"/>
      <c r="GA409" s="31"/>
      <c r="GB409" s="31"/>
      <c r="GC409" s="31"/>
      <c r="GD409" s="31"/>
      <c r="GE409" s="31"/>
      <c r="GF409" s="31"/>
      <c r="GG409" s="31"/>
      <c r="GH409" s="31"/>
      <c r="GI409" s="31"/>
      <c r="GJ409" s="31"/>
      <c r="GK409" s="31"/>
      <c r="GL409" s="31"/>
      <c r="GM409" s="31"/>
      <c r="GN409" s="31"/>
      <c r="GO409" s="31"/>
      <c r="GP409" s="31"/>
      <c r="GQ409" s="31"/>
      <c r="GR409" s="31"/>
      <c r="GS409" s="31"/>
      <c r="GT409" s="31"/>
      <c r="GU409" s="31"/>
      <c r="GV409" s="31"/>
      <c r="GW409" s="31"/>
      <c r="GX409" s="31"/>
      <c r="GY409" s="31"/>
      <c r="GZ409" s="31"/>
      <c r="HA409" s="31"/>
      <c r="HB409" s="31"/>
      <c r="HC409" s="31"/>
      <c r="HD409" s="31"/>
      <c r="HE409" s="31"/>
      <c r="HF409" s="31"/>
      <c r="HG409" s="31"/>
      <c r="HH409" s="31"/>
      <c r="HI409" s="31"/>
      <c r="HJ409" s="31"/>
      <c r="HK409" s="31"/>
      <c r="HL409" s="31"/>
      <c r="HM409" s="31"/>
      <c r="HN409" s="31"/>
      <c r="HO409" s="31"/>
      <c r="HP409" s="31"/>
      <c r="HQ409" s="31"/>
      <c r="HR409" s="31"/>
      <c r="HS409" s="31"/>
      <c r="HT409" s="31"/>
      <c r="HU409" s="31"/>
      <c r="HV409" s="31"/>
      <c r="HW409" s="31"/>
      <c r="HX409" s="31"/>
      <c r="HY409" s="31"/>
      <c r="HZ409" s="31"/>
      <c r="IA409" s="31"/>
      <c r="IB409" s="31"/>
      <c r="IC409" s="31"/>
      <c r="ID409" s="31"/>
      <c r="IE409" s="31"/>
      <c r="IF409" s="31"/>
      <c r="IG409" s="31"/>
      <c r="IH409" s="31"/>
      <c r="II409" s="31"/>
      <c r="IJ409" s="31"/>
      <c r="IK409" s="31"/>
      <c r="IL409" s="31"/>
      <c r="IM409" s="31"/>
      <c r="IN409" s="31"/>
      <c r="IO409" s="31"/>
      <c r="IP409" s="31"/>
      <c r="IQ409" s="31"/>
      <c r="IR409" s="31"/>
      <c r="IS409" s="31"/>
      <c r="IT409" s="31"/>
      <c r="IU409" s="31"/>
      <c r="IV409" s="31"/>
      <c r="IW409" s="31"/>
      <c r="IX409" s="31"/>
      <c r="IY409" s="31"/>
      <c r="IZ409" s="31"/>
      <c r="JA409" s="31"/>
      <c r="JB409" s="31"/>
      <c r="JC409" s="31"/>
      <c r="JD409" s="31"/>
      <c r="JE409" s="31"/>
      <c r="JF409" s="31"/>
      <c r="JG409" s="31"/>
      <c r="JH409" s="31"/>
      <c r="JI409" s="31"/>
      <c r="JJ409" s="31"/>
      <c r="JK409" s="31"/>
      <c r="JL409" s="31"/>
      <c r="JM409" s="31"/>
      <c r="JN409" s="31"/>
      <c r="JO409" s="31"/>
      <c r="JP409" s="31"/>
      <c r="JQ409" s="31"/>
      <c r="JR409" s="31"/>
      <c r="JS409" s="31"/>
      <c r="JT409" s="31"/>
      <c r="JU409" s="31"/>
      <c r="JV409" s="31"/>
      <c r="JW409" s="31"/>
      <c r="JX409" s="31"/>
      <c r="JY409" s="31"/>
      <c r="JZ409" s="31"/>
      <c r="KA409" s="31"/>
      <c r="KB409" s="31"/>
      <c r="KC409" s="31"/>
      <c r="KD409" s="31"/>
      <c r="KE409" s="31"/>
      <c r="KF409" s="31"/>
      <c r="KG409" s="31"/>
      <c r="KH409" s="31"/>
      <c r="KI409" s="31"/>
      <c r="KJ409" s="31"/>
      <c r="KK409" s="31"/>
      <c r="KL409" s="31"/>
      <c r="KM409" s="31"/>
      <c r="KN409" s="31"/>
      <c r="KO409" s="31"/>
      <c r="KP409" s="31"/>
      <c r="KQ409" s="31"/>
      <c r="KR409" s="31"/>
      <c r="KS409" s="31"/>
      <c r="KT409" s="31"/>
      <c r="KU409" s="31"/>
      <c r="KV409" s="31"/>
      <c r="KW409" s="31"/>
      <c r="KX409" s="31"/>
      <c r="KY409" s="31"/>
      <c r="KZ409" s="31"/>
      <c r="LA409" s="31"/>
      <c r="LB409" s="31"/>
      <c r="LC409" s="31"/>
      <c r="LD409" s="31"/>
      <c r="LE409" s="31"/>
      <c r="LF409" s="31"/>
      <c r="LG409" s="31"/>
      <c r="LH409" s="31"/>
    </row>
    <row r="410" spans="1:320" s="97" customFormat="1" x14ac:dyDescent="0.35">
      <c r="A410" s="6"/>
      <c r="B410" s="98" t="s">
        <v>169</v>
      </c>
      <c r="C410" s="104">
        <v>0.03</v>
      </c>
      <c r="D410" s="99"/>
      <c r="E410" s="23"/>
      <c r="F410" s="37"/>
      <c r="G410" s="173"/>
      <c r="H410" s="100"/>
      <c r="I410" s="100"/>
      <c r="J410" s="100"/>
      <c r="K410" s="100"/>
      <c r="L410" s="100">
        <f>G408*C410</f>
        <v>0</v>
      </c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  <c r="AA410" s="31"/>
      <c r="AB410" s="31"/>
      <c r="AC410" s="31"/>
      <c r="AD410" s="31"/>
      <c r="AE410" s="31"/>
      <c r="AF410" s="31"/>
      <c r="AG410" s="31"/>
      <c r="AH410" s="31"/>
      <c r="AI410" s="31"/>
      <c r="AJ410" s="31"/>
      <c r="AK410" s="31"/>
      <c r="AL410" s="31"/>
      <c r="AM410" s="31"/>
      <c r="AN410" s="31"/>
      <c r="AO410" s="31"/>
      <c r="AP410" s="31"/>
      <c r="AQ410" s="31"/>
      <c r="AR410" s="31"/>
      <c r="AS410" s="31"/>
      <c r="AT410" s="31"/>
      <c r="AU410" s="31"/>
      <c r="AV410" s="31"/>
      <c r="AW410" s="31"/>
      <c r="AX410" s="31"/>
      <c r="AY410" s="31"/>
      <c r="AZ410" s="31"/>
      <c r="BA410" s="31"/>
      <c r="BB410" s="31"/>
      <c r="BC410" s="31"/>
      <c r="BD410" s="31"/>
      <c r="BE410" s="31"/>
      <c r="BF410" s="31"/>
      <c r="BG410" s="31"/>
      <c r="BH410" s="31"/>
      <c r="BI410" s="31"/>
      <c r="BJ410" s="31"/>
      <c r="BK410" s="31"/>
      <c r="BL410" s="31"/>
      <c r="BM410" s="31"/>
      <c r="BN410" s="31"/>
      <c r="BO410" s="31"/>
      <c r="BP410" s="31"/>
      <c r="BQ410" s="31"/>
      <c r="BR410" s="31"/>
      <c r="BS410" s="31"/>
      <c r="BT410" s="31"/>
      <c r="BU410" s="31"/>
      <c r="BV410" s="31"/>
      <c r="BW410" s="31"/>
      <c r="BX410" s="31"/>
      <c r="BY410" s="31"/>
      <c r="BZ410" s="31"/>
      <c r="CA410" s="31"/>
      <c r="CB410" s="31"/>
      <c r="CC410" s="31"/>
      <c r="CD410" s="31"/>
      <c r="CE410" s="31"/>
      <c r="CF410" s="31"/>
      <c r="CG410" s="31"/>
      <c r="CH410" s="31"/>
      <c r="CI410" s="31"/>
      <c r="CJ410" s="31"/>
      <c r="CK410" s="31"/>
      <c r="CL410" s="31"/>
      <c r="CM410" s="31"/>
      <c r="CN410" s="31"/>
      <c r="CO410" s="31"/>
      <c r="CP410" s="31"/>
      <c r="CQ410" s="31"/>
      <c r="CR410" s="31"/>
      <c r="CS410" s="31"/>
      <c r="CT410" s="31"/>
      <c r="CU410" s="31"/>
      <c r="CV410" s="31"/>
      <c r="CW410" s="31"/>
      <c r="CX410" s="31"/>
      <c r="CY410" s="31"/>
      <c r="CZ410" s="31"/>
      <c r="DA410" s="31"/>
      <c r="DB410" s="31"/>
      <c r="DC410" s="31"/>
      <c r="DD410" s="31"/>
      <c r="DE410" s="31"/>
      <c r="DF410" s="31"/>
      <c r="DG410" s="31"/>
      <c r="DH410" s="31"/>
      <c r="DI410" s="31"/>
      <c r="DJ410" s="31"/>
      <c r="DK410" s="31"/>
      <c r="DL410" s="31"/>
      <c r="DM410" s="31"/>
      <c r="DN410" s="31"/>
      <c r="DO410" s="31"/>
      <c r="DP410" s="31"/>
      <c r="DQ410" s="31"/>
      <c r="DR410" s="31"/>
      <c r="DS410" s="31"/>
      <c r="DT410" s="31"/>
      <c r="DU410" s="31"/>
      <c r="DV410" s="31"/>
      <c r="DW410" s="31"/>
      <c r="DX410" s="31"/>
      <c r="DY410" s="31"/>
      <c r="DZ410" s="31"/>
      <c r="EA410" s="31"/>
      <c r="EB410" s="31"/>
      <c r="EC410" s="31"/>
      <c r="ED410" s="31"/>
      <c r="EE410" s="31"/>
      <c r="EF410" s="31"/>
      <c r="EG410" s="31"/>
      <c r="EH410" s="31"/>
      <c r="EI410" s="31"/>
      <c r="EJ410" s="31"/>
      <c r="EK410" s="31"/>
      <c r="EL410" s="31"/>
      <c r="EM410" s="31"/>
      <c r="EN410" s="31"/>
      <c r="EO410" s="31"/>
      <c r="EP410" s="31"/>
      <c r="EQ410" s="31"/>
      <c r="ER410" s="31"/>
      <c r="ES410" s="31"/>
      <c r="ET410" s="31"/>
      <c r="EU410" s="31"/>
      <c r="EV410" s="31"/>
      <c r="EW410" s="31"/>
      <c r="EX410" s="31"/>
      <c r="EY410" s="31"/>
      <c r="EZ410" s="31"/>
      <c r="FA410" s="31"/>
      <c r="FB410" s="31"/>
      <c r="FC410" s="31"/>
      <c r="FD410" s="31"/>
      <c r="FE410" s="31"/>
      <c r="FF410" s="31"/>
      <c r="FG410" s="31"/>
      <c r="FH410" s="31"/>
      <c r="FI410" s="31"/>
      <c r="FJ410" s="31"/>
      <c r="FK410" s="31"/>
      <c r="FL410" s="31"/>
      <c r="FM410" s="31"/>
      <c r="FN410" s="31"/>
      <c r="FO410" s="31"/>
      <c r="FP410" s="31"/>
      <c r="FQ410" s="31"/>
      <c r="FR410" s="31"/>
      <c r="FS410" s="31"/>
      <c r="FT410" s="31"/>
      <c r="FU410" s="31"/>
      <c r="FV410" s="31"/>
      <c r="FW410" s="31"/>
      <c r="FX410" s="31"/>
      <c r="FY410" s="31"/>
      <c r="FZ410" s="31"/>
      <c r="GA410" s="31"/>
      <c r="GB410" s="31"/>
      <c r="GC410" s="31"/>
      <c r="GD410" s="31"/>
      <c r="GE410" s="31"/>
      <c r="GF410" s="31"/>
      <c r="GG410" s="31"/>
      <c r="GH410" s="31"/>
      <c r="GI410" s="31"/>
      <c r="GJ410" s="31"/>
      <c r="GK410" s="31"/>
      <c r="GL410" s="31"/>
      <c r="GM410" s="31"/>
      <c r="GN410" s="31"/>
      <c r="GO410" s="31"/>
      <c r="GP410" s="31"/>
      <c r="GQ410" s="31"/>
      <c r="GR410" s="31"/>
      <c r="GS410" s="31"/>
      <c r="GT410" s="31"/>
      <c r="GU410" s="31"/>
      <c r="GV410" s="31"/>
      <c r="GW410" s="31"/>
      <c r="GX410" s="31"/>
      <c r="GY410" s="31"/>
      <c r="GZ410" s="31"/>
      <c r="HA410" s="31"/>
      <c r="HB410" s="31"/>
      <c r="HC410" s="31"/>
      <c r="HD410" s="31"/>
      <c r="HE410" s="31"/>
      <c r="HF410" s="31"/>
      <c r="HG410" s="31"/>
      <c r="HH410" s="31"/>
      <c r="HI410" s="31"/>
      <c r="HJ410" s="31"/>
      <c r="HK410" s="31"/>
      <c r="HL410" s="31"/>
      <c r="HM410" s="31"/>
      <c r="HN410" s="31"/>
      <c r="HO410" s="31"/>
      <c r="HP410" s="31"/>
      <c r="HQ410" s="31"/>
      <c r="HR410" s="31"/>
      <c r="HS410" s="31"/>
      <c r="HT410" s="31"/>
      <c r="HU410" s="31"/>
      <c r="HV410" s="31"/>
      <c r="HW410" s="31"/>
      <c r="HX410" s="31"/>
      <c r="HY410" s="31"/>
      <c r="HZ410" s="31"/>
      <c r="IA410" s="31"/>
      <c r="IB410" s="31"/>
      <c r="IC410" s="31"/>
      <c r="ID410" s="31"/>
      <c r="IE410" s="31"/>
      <c r="IF410" s="31"/>
      <c r="IG410" s="31"/>
      <c r="IH410" s="31"/>
      <c r="II410" s="31"/>
      <c r="IJ410" s="31"/>
      <c r="IK410" s="31"/>
      <c r="IL410" s="31"/>
      <c r="IM410" s="31"/>
      <c r="IN410" s="31"/>
      <c r="IO410" s="31"/>
      <c r="IP410" s="31"/>
      <c r="IQ410" s="31"/>
      <c r="IR410" s="31"/>
      <c r="IS410" s="31"/>
      <c r="IT410" s="31"/>
      <c r="IU410" s="31"/>
      <c r="IV410" s="31"/>
      <c r="IW410" s="31"/>
      <c r="IX410" s="31"/>
      <c r="IY410" s="31"/>
      <c r="IZ410" s="31"/>
      <c r="JA410" s="31"/>
      <c r="JB410" s="31"/>
      <c r="JC410" s="31"/>
      <c r="JD410" s="31"/>
      <c r="JE410" s="31"/>
      <c r="JF410" s="31"/>
      <c r="JG410" s="31"/>
      <c r="JH410" s="31"/>
      <c r="JI410" s="31"/>
      <c r="JJ410" s="31"/>
      <c r="JK410" s="31"/>
      <c r="JL410" s="31"/>
      <c r="JM410" s="31"/>
      <c r="JN410" s="31"/>
      <c r="JO410" s="31"/>
      <c r="JP410" s="31"/>
      <c r="JQ410" s="31"/>
      <c r="JR410" s="31"/>
      <c r="JS410" s="31"/>
      <c r="JT410" s="31"/>
      <c r="JU410" s="31"/>
      <c r="JV410" s="31"/>
      <c r="JW410" s="31"/>
      <c r="JX410" s="31"/>
      <c r="JY410" s="31"/>
      <c r="JZ410" s="31"/>
      <c r="KA410" s="31"/>
      <c r="KB410" s="31"/>
      <c r="KC410" s="31"/>
      <c r="KD410" s="31"/>
      <c r="KE410" s="31"/>
      <c r="KF410" s="31"/>
      <c r="KG410" s="31"/>
      <c r="KH410" s="31"/>
      <c r="KI410" s="31"/>
      <c r="KJ410" s="31"/>
      <c r="KK410" s="31"/>
      <c r="KL410" s="31"/>
      <c r="KM410" s="31"/>
      <c r="KN410" s="31"/>
      <c r="KO410" s="31"/>
      <c r="KP410" s="31"/>
      <c r="KQ410" s="31"/>
      <c r="KR410" s="31"/>
      <c r="KS410" s="31"/>
      <c r="KT410" s="31"/>
      <c r="KU410" s="31"/>
      <c r="KV410" s="31"/>
      <c r="KW410" s="31"/>
      <c r="KX410" s="31"/>
      <c r="KY410" s="31"/>
      <c r="KZ410" s="31"/>
      <c r="LA410" s="31"/>
      <c r="LB410" s="31"/>
      <c r="LC410" s="31"/>
      <c r="LD410" s="31"/>
      <c r="LE410" s="31"/>
      <c r="LF410" s="31"/>
      <c r="LG410" s="31"/>
      <c r="LH410" s="31"/>
    </row>
    <row r="411" spans="1:320" s="103" customFormat="1" ht="20.149999999999999" customHeight="1" x14ac:dyDescent="0.35">
      <c r="A411" s="6"/>
      <c r="B411" s="101" t="s">
        <v>4</v>
      </c>
      <c r="C411" s="37"/>
      <c r="D411" s="102"/>
      <c r="E411" s="23"/>
      <c r="F411" s="37"/>
      <c r="G411" s="100"/>
      <c r="H411" s="100"/>
      <c r="I411" s="100"/>
      <c r="J411" s="100"/>
      <c r="K411" s="100"/>
      <c r="L411" s="100">
        <f>SUM(L408:L410)</f>
        <v>0</v>
      </c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  <c r="AA411" s="31"/>
      <c r="AB411" s="31"/>
      <c r="AC411" s="31"/>
      <c r="AD411" s="31"/>
      <c r="AE411" s="31"/>
      <c r="AF411" s="31"/>
      <c r="AG411" s="31"/>
      <c r="AH411" s="31"/>
      <c r="AI411" s="31"/>
      <c r="AJ411" s="31"/>
      <c r="AK411" s="31"/>
      <c r="AL411" s="31"/>
      <c r="AM411" s="31"/>
      <c r="AN411" s="31"/>
      <c r="AO411" s="31"/>
      <c r="AP411" s="31"/>
      <c r="AQ411" s="31"/>
      <c r="AR411" s="31"/>
      <c r="AS411" s="31"/>
      <c r="AT411" s="31"/>
      <c r="AU411" s="31"/>
      <c r="AV411" s="31"/>
      <c r="AW411" s="31"/>
      <c r="AX411" s="31"/>
      <c r="AY411" s="31"/>
      <c r="AZ411" s="31"/>
      <c r="BA411" s="31"/>
      <c r="BB411" s="31"/>
      <c r="BC411" s="31"/>
      <c r="BD411" s="31"/>
      <c r="BE411" s="31"/>
      <c r="BF411" s="31"/>
      <c r="BG411" s="31"/>
      <c r="BH411" s="31"/>
      <c r="BI411" s="31"/>
      <c r="BJ411" s="31"/>
      <c r="BK411" s="31"/>
      <c r="BL411" s="31"/>
      <c r="BM411" s="31"/>
      <c r="BN411" s="31"/>
      <c r="BO411" s="31"/>
      <c r="BP411" s="31"/>
      <c r="BQ411" s="31"/>
      <c r="BR411" s="31"/>
      <c r="BS411" s="31"/>
      <c r="BT411" s="31"/>
      <c r="BU411" s="31"/>
      <c r="BV411" s="31"/>
      <c r="BW411" s="31"/>
      <c r="BX411" s="31"/>
      <c r="BY411" s="31"/>
      <c r="BZ411" s="31"/>
      <c r="CA411" s="31"/>
      <c r="CB411" s="31"/>
      <c r="CC411" s="31"/>
      <c r="CD411" s="31"/>
      <c r="CE411" s="31"/>
      <c r="CF411" s="31"/>
      <c r="CG411" s="31"/>
      <c r="CH411" s="31"/>
      <c r="CI411" s="31"/>
      <c r="CJ411" s="31"/>
      <c r="CK411" s="31"/>
      <c r="CL411" s="31"/>
      <c r="CM411" s="31"/>
      <c r="CN411" s="31"/>
      <c r="CO411" s="31"/>
      <c r="CP411" s="31"/>
      <c r="CQ411" s="31"/>
      <c r="CR411" s="31"/>
      <c r="CS411" s="31"/>
      <c r="CT411" s="31"/>
      <c r="CU411" s="31"/>
      <c r="CV411" s="31"/>
      <c r="CW411" s="31"/>
      <c r="CX411" s="31"/>
      <c r="CY411" s="31"/>
      <c r="CZ411" s="31"/>
      <c r="DA411" s="31"/>
      <c r="DB411" s="31"/>
      <c r="DC411" s="31"/>
      <c r="DD411" s="31"/>
      <c r="DE411" s="31"/>
      <c r="DF411" s="31"/>
      <c r="DG411" s="31"/>
      <c r="DH411" s="31"/>
      <c r="DI411" s="31"/>
      <c r="DJ411" s="31"/>
      <c r="DK411" s="31"/>
      <c r="DL411" s="31"/>
      <c r="DM411" s="31"/>
      <c r="DN411" s="31"/>
      <c r="DO411" s="31"/>
      <c r="DP411" s="31"/>
      <c r="DQ411" s="31"/>
      <c r="DR411" s="31"/>
      <c r="DS411" s="31"/>
      <c r="DT411" s="31"/>
      <c r="DU411" s="31"/>
      <c r="DV411" s="31"/>
      <c r="DW411" s="31"/>
      <c r="DX411" s="31"/>
      <c r="DY411" s="31"/>
      <c r="DZ411" s="31"/>
      <c r="EA411" s="31"/>
      <c r="EB411" s="31"/>
      <c r="EC411" s="31"/>
      <c r="ED411" s="31"/>
      <c r="EE411" s="31"/>
      <c r="EF411" s="31"/>
      <c r="EG411" s="31"/>
      <c r="EH411" s="31"/>
      <c r="EI411" s="31"/>
      <c r="EJ411" s="31"/>
      <c r="EK411" s="31"/>
      <c r="EL411" s="31"/>
      <c r="EM411" s="31"/>
      <c r="EN411" s="31"/>
      <c r="EO411" s="31"/>
      <c r="EP411" s="31"/>
      <c r="EQ411" s="31"/>
      <c r="ER411" s="31"/>
      <c r="ES411" s="31"/>
      <c r="ET411" s="31"/>
      <c r="EU411" s="31"/>
      <c r="EV411" s="31"/>
      <c r="EW411" s="31"/>
      <c r="EX411" s="31"/>
      <c r="EY411" s="31"/>
      <c r="EZ411" s="31"/>
      <c r="FA411" s="31"/>
      <c r="FB411" s="31"/>
      <c r="FC411" s="31"/>
      <c r="FD411" s="31"/>
      <c r="FE411" s="31"/>
      <c r="FF411" s="31"/>
      <c r="FG411" s="31"/>
      <c r="FH411" s="31"/>
      <c r="FI411" s="31"/>
      <c r="FJ411" s="31"/>
      <c r="FK411" s="31"/>
      <c r="FL411" s="31"/>
      <c r="FM411" s="31"/>
      <c r="FN411" s="31"/>
      <c r="FO411" s="31"/>
      <c r="FP411" s="31"/>
      <c r="FQ411" s="31"/>
      <c r="FR411" s="31"/>
      <c r="FS411" s="31"/>
      <c r="FT411" s="31"/>
      <c r="FU411" s="31"/>
      <c r="FV411" s="31"/>
      <c r="FW411" s="31"/>
      <c r="FX411" s="31"/>
      <c r="FY411" s="31"/>
      <c r="FZ411" s="31"/>
      <c r="GA411" s="31"/>
      <c r="GB411" s="31"/>
      <c r="GC411" s="31"/>
      <c r="GD411" s="31"/>
      <c r="GE411" s="31"/>
      <c r="GF411" s="31"/>
      <c r="GG411" s="31"/>
      <c r="GH411" s="31"/>
      <c r="GI411" s="31"/>
      <c r="GJ411" s="31"/>
      <c r="GK411" s="31"/>
      <c r="GL411" s="31"/>
      <c r="GM411" s="31"/>
      <c r="GN411" s="31"/>
      <c r="GO411" s="31"/>
      <c r="GP411" s="31"/>
      <c r="GQ411" s="31"/>
      <c r="GR411" s="31"/>
      <c r="GS411" s="31"/>
      <c r="GT411" s="31"/>
      <c r="GU411" s="31"/>
      <c r="GV411" s="31"/>
      <c r="GW411" s="31"/>
      <c r="GX411" s="31"/>
      <c r="GY411" s="31"/>
      <c r="GZ411" s="31"/>
      <c r="HA411" s="31"/>
      <c r="HB411" s="31"/>
      <c r="HC411" s="31"/>
      <c r="HD411" s="31"/>
      <c r="HE411" s="31"/>
      <c r="HF411" s="31"/>
      <c r="HG411" s="31"/>
      <c r="HH411" s="31"/>
      <c r="HI411" s="31"/>
      <c r="HJ411" s="31"/>
      <c r="HK411" s="31"/>
      <c r="HL411" s="31"/>
      <c r="HM411" s="31"/>
      <c r="HN411" s="31"/>
      <c r="HO411" s="31"/>
      <c r="HP411" s="31"/>
      <c r="HQ411" s="31"/>
      <c r="HR411" s="31"/>
      <c r="HS411" s="31"/>
      <c r="HT411" s="31"/>
      <c r="HU411" s="31"/>
      <c r="HV411" s="31"/>
      <c r="HW411" s="31"/>
      <c r="HX411" s="31"/>
      <c r="HY411" s="31"/>
      <c r="HZ411" s="31"/>
      <c r="IA411" s="31"/>
      <c r="IB411" s="31"/>
      <c r="IC411" s="31"/>
      <c r="ID411" s="31"/>
      <c r="IE411" s="31"/>
      <c r="IF411" s="31"/>
      <c r="IG411" s="31"/>
      <c r="IH411" s="31"/>
      <c r="II411" s="31"/>
      <c r="IJ411" s="31"/>
      <c r="IK411" s="31"/>
      <c r="IL411" s="31"/>
      <c r="IM411" s="31"/>
      <c r="IN411" s="31"/>
      <c r="IO411" s="31"/>
      <c r="IP411" s="31"/>
      <c r="IQ411" s="31"/>
      <c r="IR411" s="31"/>
      <c r="IS411" s="31"/>
      <c r="IT411" s="31"/>
      <c r="IU411" s="31"/>
      <c r="IV411" s="31"/>
      <c r="IW411" s="31"/>
      <c r="IX411" s="31"/>
      <c r="IY411" s="31"/>
      <c r="IZ411" s="31"/>
      <c r="JA411" s="31"/>
      <c r="JB411" s="31"/>
      <c r="JC411" s="31"/>
      <c r="JD411" s="31"/>
      <c r="JE411" s="31"/>
      <c r="JF411" s="31"/>
      <c r="JG411" s="31"/>
      <c r="JH411" s="31"/>
      <c r="JI411" s="31"/>
      <c r="JJ411" s="31"/>
      <c r="JK411" s="31"/>
      <c r="JL411" s="31"/>
      <c r="JM411" s="31"/>
      <c r="JN411" s="31"/>
      <c r="JO411" s="31"/>
      <c r="JP411" s="31"/>
      <c r="JQ411" s="31"/>
      <c r="JR411" s="31"/>
      <c r="JS411" s="31"/>
      <c r="JT411" s="31"/>
      <c r="JU411" s="31"/>
      <c r="JV411" s="31"/>
      <c r="JW411" s="31"/>
      <c r="JX411" s="31"/>
      <c r="JY411" s="31"/>
      <c r="JZ411" s="31"/>
      <c r="KA411" s="31"/>
      <c r="KB411" s="31"/>
      <c r="KC411" s="31"/>
      <c r="KD411" s="31"/>
      <c r="KE411" s="31"/>
      <c r="KF411" s="31"/>
      <c r="KG411" s="31"/>
      <c r="KH411" s="31"/>
      <c r="KI411" s="31"/>
      <c r="KJ411" s="31"/>
      <c r="KK411" s="31"/>
      <c r="KL411" s="31"/>
      <c r="KM411" s="31"/>
      <c r="KN411" s="31"/>
      <c r="KO411" s="31"/>
      <c r="KP411" s="31"/>
      <c r="KQ411" s="31"/>
      <c r="KR411" s="31"/>
      <c r="KS411" s="31"/>
      <c r="KT411" s="31"/>
      <c r="KU411" s="31"/>
      <c r="KV411" s="31"/>
      <c r="KW411" s="31"/>
      <c r="KX411" s="31"/>
      <c r="KY411" s="31"/>
      <c r="KZ411" s="31"/>
      <c r="LA411" s="31"/>
      <c r="LB411" s="31"/>
      <c r="LC411" s="31"/>
      <c r="LD411" s="31"/>
      <c r="LE411" s="31"/>
      <c r="LF411" s="31"/>
      <c r="LG411" s="31"/>
      <c r="LH411" s="31"/>
    </row>
    <row r="412" spans="1:320" s="97" customFormat="1" x14ac:dyDescent="0.35">
      <c r="A412" s="6"/>
      <c r="B412" s="98" t="s">
        <v>8</v>
      </c>
      <c r="C412" s="104">
        <v>0.1</v>
      </c>
      <c r="D412" s="99"/>
      <c r="E412" s="23"/>
      <c r="F412" s="37"/>
      <c r="G412" s="100"/>
      <c r="H412" s="100"/>
      <c r="I412" s="100"/>
      <c r="J412" s="100"/>
      <c r="K412" s="100"/>
      <c r="L412" s="100">
        <f>L411*C412</f>
        <v>0</v>
      </c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  <c r="AA412" s="31"/>
      <c r="AB412" s="31"/>
      <c r="AC412" s="31"/>
      <c r="AD412" s="31"/>
      <c r="AE412" s="31"/>
      <c r="AF412" s="31"/>
      <c r="AG412" s="31"/>
      <c r="AH412" s="31"/>
      <c r="AI412" s="31"/>
      <c r="AJ412" s="31"/>
      <c r="AK412" s="31"/>
      <c r="AL412" s="31"/>
      <c r="AM412" s="31"/>
      <c r="AN412" s="31"/>
      <c r="AO412" s="31"/>
      <c r="AP412" s="31"/>
      <c r="AQ412" s="31"/>
      <c r="AR412" s="31"/>
      <c r="AS412" s="31"/>
      <c r="AT412" s="31"/>
      <c r="AU412" s="31"/>
      <c r="AV412" s="31"/>
      <c r="AW412" s="31"/>
      <c r="AX412" s="31"/>
      <c r="AY412" s="31"/>
      <c r="AZ412" s="31"/>
      <c r="BA412" s="31"/>
      <c r="BB412" s="31"/>
      <c r="BC412" s="31"/>
      <c r="BD412" s="31"/>
      <c r="BE412" s="31"/>
      <c r="BF412" s="31"/>
      <c r="BG412" s="31"/>
      <c r="BH412" s="31"/>
      <c r="BI412" s="31"/>
      <c r="BJ412" s="31"/>
      <c r="BK412" s="31"/>
      <c r="BL412" s="31"/>
      <c r="BM412" s="31"/>
      <c r="BN412" s="31"/>
      <c r="BO412" s="31"/>
      <c r="BP412" s="31"/>
      <c r="BQ412" s="31"/>
      <c r="BR412" s="31"/>
      <c r="BS412" s="31"/>
      <c r="BT412" s="31"/>
      <c r="BU412" s="31"/>
      <c r="BV412" s="31"/>
      <c r="BW412" s="31"/>
      <c r="BX412" s="31"/>
      <c r="BY412" s="31"/>
      <c r="BZ412" s="31"/>
      <c r="CA412" s="31"/>
      <c r="CB412" s="31"/>
      <c r="CC412" s="31"/>
      <c r="CD412" s="31"/>
      <c r="CE412" s="31"/>
      <c r="CF412" s="31"/>
      <c r="CG412" s="31"/>
      <c r="CH412" s="31"/>
      <c r="CI412" s="31"/>
      <c r="CJ412" s="31"/>
      <c r="CK412" s="31"/>
      <c r="CL412" s="31"/>
      <c r="CM412" s="31"/>
      <c r="CN412" s="31"/>
      <c r="CO412" s="31"/>
      <c r="CP412" s="31"/>
      <c r="CQ412" s="31"/>
      <c r="CR412" s="31"/>
      <c r="CS412" s="31"/>
      <c r="CT412" s="31"/>
      <c r="CU412" s="31"/>
      <c r="CV412" s="31"/>
      <c r="CW412" s="31"/>
      <c r="CX412" s="31"/>
      <c r="CY412" s="31"/>
      <c r="CZ412" s="31"/>
      <c r="DA412" s="31"/>
      <c r="DB412" s="31"/>
      <c r="DC412" s="31"/>
      <c r="DD412" s="31"/>
      <c r="DE412" s="31"/>
      <c r="DF412" s="31"/>
      <c r="DG412" s="31"/>
      <c r="DH412" s="31"/>
      <c r="DI412" s="31"/>
      <c r="DJ412" s="31"/>
      <c r="DK412" s="31"/>
      <c r="DL412" s="31"/>
      <c r="DM412" s="31"/>
      <c r="DN412" s="31"/>
      <c r="DO412" s="31"/>
      <c r="DP412" s="31"/>
      <c r="DQ412" s="31"/>
      <c r="DR412" s="31"/>
      <c r="DS412" s="31"/>
      <c r="DT412" s="31"/>
      <c r="DU412" s="31"/>
      <c r="DV412" s="31"/>
      <c r="DW412" s="31"/>
      <c r="DX412" s="31"/>
      <c r="DY412" s="31"/>
      <c r="DZ412" s="31"/>
      <c r="EA412" s="31"/>
      <c r="EB412" s="31"/>
      <c r="EC412" s="31"/>
      <c r="ED412" s="31"/>
      <c r="EE412" s="31"/>
      <c r="EF412" s="31"/>
      <c r="EG412" s="31"/>
      <c r="EH412" s="31"/>
      <c r="EI412" s="31"/>
      <c r="EJ412" s="31"/>
      <c r="EK412" s="31"/>
      <c r="EL412" s="31"/>
      <c r="EM412" s="31"/>
      <c r="EN412" s="31"/>
      <c r="EO412" s="31"/>
      <c r="EP412" s="31"/>
      <c r="EQ412" s="31"/>
      <c r="ER412" s="31"/>
      <c r="ES412" s="31"/>
      <c r="ET412" s="31"/>
      <c r="EU412" s="31"/>
      <c r="EV412" s="31"/>
      <c r="EW412" s="31"/>
      <c r="EX412" s="31"/>
      <c r="EY412" s="31"/>
      <c r="EZ412" s="31"/>
      <c r="FA412" s="31"/>
      <c r="FB412" s="31"/>
      <c r="FC412" s="31"/>
      <c r="FD412" s="31"/>
      <c r="FE412" s="31"/>
      <c r="FF412" s="31"/>
      <c r="FG412" s="31"/>
      <c r="FH412" s="31"/>
      <c r="FI412" s="31"/>
      <c r="FJ412" s="31"/>
      <c r="FK412" s="31"/>
      <c r="FL412" s="31"/>
      <c r="FM412" s="31"/>
      <c r="FN412" s="31"/>
      <c r="FO412" s="31"/>
      <c r="FP412" s="31"/>
      <c r="FQ412" s="31"/>
      <c r="FR412" s="31"/>
      <c r="FS412" s="31"/>
      <c r="FT412" s="31"/>
      <c r="FU412" s="31"/>
      <c r="FV412" s="31"/>
      <c r="FW412" s="31"/>
      <c r="FX412" s="31"/>
      <c r="FY412" s="31"/>
      <c r="FZ412" s="31"/>
      <c r="GA412" s="31"/>
      <c r="GB412" s="31"/>
      <c r="GC412" s="31"/>
      <c r="GD412" s="31"/>
      <c r="GE412" s="31"/>
      <c r="GF412" s="31"/>
      <c r="GG412" s="31"/>
      <c r="GH412" s="31"/>
      <c r="GI412" s="31"/>
      <c r="GJ412" s="31"/>
      <c r="GK412" s="31"/>
      <c r="GL412" s="31"/>
      <c r="GM412" s="31"/>
      <c r="GN412" s="31"/>
      <c r="GO412" s="31"/>
      <c r="GP412" s="31"/>
      <c r="GQ412" s="31"/>
      <c r="GR412" s="31"/>
      <c r="GS412" s="31"/>
      <c r="GT412" s="31"/>
      <c r="GU412" s="31"/>
      <c r="GV412" s="31"/>
      <c r="GW412" s="31"/>
      <c r="GX412" s="31"/>
      <c r="GY412" s="31"/>
      <c r="GZ412" s="31"/>
      <c r="HA412" s="31"/>
      <c r="HB412" s="31"/>
      <c r="HC412" s="31"/>
      <c r="HD412" s="31"/>
      <c r="HE412" s="31"/>
      <c r="HF412" s="31"/>
      <c r="HG412" s="31"/>
      <c r="HH412" s="31"/>
      <c r="HI412" s="31"/>
      <c r="HJ412" s="31"/>
      <c r="HK412" s="31"/>
      <c r="HL412" s="31"/>
      <c r="HM412" s="31"/>
      <c r="HN412" s="31"/>
      <c r="HO412" s="31"/>
      <c r="HP412" s="31"/>
      <c r="HQ412" s="31"/>
      <c r="HR412" s="31"/>
      <c r="HS412" s="31"/>
      <c r="HT412" s="31"/>
      <c r="HU412" s="31"/>
      <c r="HV412" s="31"/>
      <c r="HW412" s="31"/>
      <c r="HX412" s="31"/>
      <c r="HY412" s="31"/>
      <c r="HZ412" s="31"/>
      <c r="IA412" s="31"/>
      <c r="IB412" s="31"/>
      <c r="IC412" s="31"/>
      <c r="ID412" s="31"/>
      <c r="IE412" s="31"/>
      <c r="IF412" s="31"/>
      <c r="IG412" s="31"/>
      <c r="IH412" s="31"/>
      <c r="II412" s="31"/>
      <c r="IJ412" s="31"/>
      <c r="IK412" s="31"/>
      <c r="IL412" s="31"/>
      <c r="IM412" s="31"/>
      <c r="IN412" s="31"/>
      <c r="IO412" s="31"/>
      <c r="IP412" s="31"/>
      <c r="IQ412" s="31"/>
      <c r="IR412" s="31"/>
      <c r="IS412" s="31"/>
      <c r="IT412" s="31"/>
      <c r="IU412" s="31"/>
      <c r="IV412" s="31"/>
      <c r="IW412" s="31"/>
      <c r="IX412" s="31"/>
      <c r="IY412" s="31"/>
      <c r="IZ412" s="31"/>
      <c r="JA412" s="31"/>
      <c r="JB412" s="31"/>
      <c r="JC412" s="31"/>
      <c r="JD412" s="31"/>
      <c r="JE412" s="31"/>
      <c r="JF412" s="31"/>
      <c r="JG412" s="31"/>
      <c r="JH412" s="31"/>
      <c r="JI412" s="31"/>
      <c r="JJ412" s="31"/>
      <c r="JK412" s="31"/>
      <c r="JL412" s="31"/>
      <c r="JM412" s="31"/>
      <c r="JN412" s="31"/>
      <c r="JO412" s="31"/>
      <c r="JP412" s="31"/>
      <c r="JQ412" s="31"/>
      <c r="JR412" s="31"/>
      <c r="JS412" s="31"/>
      <c r="JT412" s="31"/>
      <c r="JU412" s="31"/>
      <c r="JV412" s="31"/>
      <c r="JW412" s="31"/>
      <c r="JX412" s="31"/>
      <c r="JY412" s="31"/>
      <c r="JZ412" s="31"/>
      <c r="KA412" s="31"/>
      <c r="KB412" s="31"/>
      <c r="KC412" s="31"/>
      <c r="KD412" s="31"/>
      <c r="KE412" s="31"/>
      <c r="KF412" s="31"/>
      <c r="KG412" s="31"/>
      <c r="KH412" s="31"/>
      <c r="KI412" s="31"/>
      <c r="KJ412" s="31"/>
      <c r="KK412" s="31"/>
      <c r="KL412" s="31"/>
      <c r="KM412" s="31"/>
      <c r="KN412" s="31"/>
      <c r="KO412" s="31"/>
      <c r="KP412" s="31"/>
      <c r="KQ412" s="31"/>
      <c r="KR412" s="31"/>
      <c r="KS412" s="31"/>
      <c r="KT412" s="31"/>
      <c r="KU412" s="31"/>
      <c r="KV412" s="31"/>
      <c r="KW412" s="31"/>
      <c r="KX412" s="31"/>
      <c r="KY412" s="31"/>
      <c r="KZ412" s="31"/>
      <c r="LA412" s="31"/>
      <c r="LB412" s="31"/>
      <c r="LC412" s="31"/>
      <c r="LD412" s="31"/>
      <c r="LE412" s="31"/>
      <c r="LF412" s="31"/>
      <c r="LG412" s="31"/>
      <c r="LH412" s="31"/>
    </row>
    <row r="413" spans="1:320" s="97" customFormat="1" x14ac:dyDescent="0.35">
      <c r="A413" s="6"/>
      <c r="B413" s="101" t="s">
        <v>4</v>
      </c>
      <c r="C413" s="37"/>
      <c r="D413" s="102"/>
      <c r="E413" s="23"/>
      <c r="F413" s="37"/>
      <c r="G413" s="100"/>
      <c r="H413" s="100"/>
      <c r="I413" s="100"/>
      <c r="J413" s="100"/>
      <c r="K413" s="100"/>
      <c r="L413" s="100">
        <f>SUM(L411:L412)</f>
        <v>0</v>
      </c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  <c r="AA413" s="31"/>
      <c r="AB413" s="31"/>
      <c r="AC413" s="31"/>
      <c r="AD413" s="31"/>
      <c r="AE413" s="31"/>
      <c r="AF413" s="31"/>
      <c r="AG413" s="31"/>
      <c r="AH413" s="31"/>
      <c r="AI413" s="31"/>
      <c r="AJ413" s="31"/>
      <c r="AK413" s="31"/>
      <c r="AL413" s="31"/>
      <c r="AM413" s="31"/>
      <c r="AN413" s="31"/>
      <c r="AO413" s="31"/>
      <c r="AP413" s="31"/>
      <c r="AQ413" s="31"/>
      <c r="AR413" s="31"/>
      <c r="AS413" s="31"/>
      <c r="AT413" s="31"/>
      <c r="AU413" s="31"/>
      <c r="AV413" s="31"/>
      <c r="AW413" s="31"/>
      <c r="AX413" s="31"/>
      <c r="AY413" s="31"/>
      <c r="AZ413" s="31"/>
      <c r="BA413" s="31"/>
      <c r="BB413" s="31"/>
      <c r="BC413" s="31"/>
      <c r="BD413" s="31"/>
      <c r="BE413" s="31"/>
      <c r="BF413" s="31"/>
      <c r="BG413" s="31"/>
      <c r="BH413" s="31"/>
      <c r="BI413" s="31"/>
      <c r="BJ413" s="31"/>
      <c r="BK413" s="31"/>
      <c r="BL413" s="31"/>
      <c r="BM413" s="31"/>
      <c r="BN413" s="31"/>
      <c r="BO413" s="31"/>
      <c r="BP413" s="31"/>
      <c r="BQ413" s="31"/>
      <c r="BR413" s="31"/>
      <c r="BS413" s="31"/>
      <c r="BT413" s="31"/>
      <c r="BU413" s="31"/>
      <c r="BV413" s="31"/>
      <c r="BW413" s="31"/>
      <c r="BX413" s="31"/>
      <c r="BY413" s="31"/>
      <c r="BZ413" s="31"/>
      <c r="CA413" s="31"/>
      <c r="CB413" s="31"/>
      <c r="CC413" s="31"/>
      <c r="CD413" s="31"/>
      <c r="CE413" s="31"/>
      <c r="CF413" s="31"/>
      <c r="CG413" s="31"/>
      <c r="CH413" s="31"/>
      <c r="CI413" s="31"/>
      <c r="CJ413" s="31"/>
      <c r="CK413" s="31"/>
      <c r="CL413" s="31"/>
      <c r="CM413" s="31"/>
      <c r="CN413" s="31"/>
      <c r="CO413" s="31"/>
      <c r="CP413" s="31"/>
      <c r="CQ413" s="31"/>
      <c r="CR413" s="31"/>
      <c r="CS413" s="31"/>
      <c r="CT413" s="31"/>
      <c r="CU413" s="31"/>
      <c r="CV413" s="31"/>
      <c r="CW413" s="31"/>
      <c r="CX413" s="31"/>
      <c r="CY413" s="31"/>
      <c r="CZ413" s="31"/>
      <c r="DA413" s="31"/>
      <c r="DB413" s="31"/>
      <c r="DC413" s="31"/>
      <c r="DD413" s="31"/>
      <c r="DE413" s="31"/>
      <c r="DF413" s="31"/>
      <c r="DG413" s="31"/>
      <c r="DH413" s="31"/>
      <c r="DI413" s="31"/>
      <c r="DJ413" s="31"/>
      <c r="DK413" s="31"/>
      <c r="DL413" s="31"/>
      <c r="DM413" s="31"/>
      <c r="DN413" s="31"/>
      <c r="DO413" s="31"/>
      <c r="DP413" s="31"/>
      <c r="DQ413" s="31"/>
      <c r="DR413" s="31"/>
      <c r="DS413" s="31"/>
      <c r="DT413" s="31"/>
      <c r="DU413" s="31"/>
      <c r="DV413" s="31"/>
      <c r="DW413" s="31"/>
      <c r="DX413" s="31"/>
      <c r="DY413" s="31"/>
      <c r="DZ413" s="31"/>
      <c r="EA413" s="31"/>
      <c r="EB413" s="31"/>
      <c r="EC413" s="31"/>
      <c r="ED413" s="31"/>
      <c r="EE413" s="31"/>
      <c r="EF413" s="31"/>
      <c r="EG413" s="31"/>
      <c r="EH413" s="31"/>
      <c r="EI413" s="31"/>
      <c r="EJ413" s="31"/>
      <c r="EK413" s="31"/>
      <c r="EL413" s="31"/>
      <c r="EM413" s="31"/>
      <c r="EN413" s="31"/>
      <c r="EO413" s="31"/>
      <c r="EP413" s="31"/>
      <c r="EQ413" s="31"/>
      <c r="ER413" s="31"/>
      <c r="ES413" s="31"/>
      <c r="ET413" s="31"/>
      <c r="EU413" s="31"/>
      <c r="EV413" s="31"/>
      <c r="EW413" s="31"/>
      <c r="EX413" s="31"/>
      <c r="EY413" s="31"/>
      <c r="EZ413" s="31"/>
      <c r="FA413" s="31"/>
      <c r="FB413" s="31"/>
      <c r="FC413" s="31"/>
      <c r="FD413" s="31"/>
      <c r="FE413" s="31"/>
      <c r="FF413" s="31"/>
      <c r="FG413" s="31"/>
      <c r="FH413" s="31"/>
      <c r="FI413" s="31"/>
      <c r="FJ413" s="31"/>
      <c r="FK413" s="31"/>
      <c r="FL413" s="31"/>
      <c r="FM413" s="31"/>
      <c r="FN413" s="31"/>
      <c r="FO413" s="31"/>
      <c r="FP413" s="31"/>
      <c r="FQ413" s="31"/>
      <c r="FR413" s="31"/>
      <c r="FS413" s="31"/>
      <c r="FT413" s="31"/>
      <c r="FU413" s="31"/>
      <c r="FV413" s="31"/>
      <c r="FW413" s="31"/>
      <c r="FX413" s="31"/>
      <c r="FY413" s="31"/>
      <c r="FZ413" s="31"/>
      <c r="GA413" s="31"/>
      <c r="GB413" s="31"/>
      <c r="GC413" s="31"/>
      <c r="GD413" s="31"/>
      <c r="GE413" s="31"/>
      <c r="GF413" s="31"/>
      <c r="GG413" s="31"/>
      <c r="GH413" s="31"/>
      <c r="GI413" s="31"/>
      <c r="GJ413" s="31"/>
      <c r="GK413" s="31"/>
      <c r="GL413" s="31"/>
      <c r="GM413" s="31"/>
      <c r="GN413" s="31"/>
      <c r="GO413" s="31"/>
      <c r="GP413" s="31"/>
      <c r="GQ413" s="31"/>
      <c r="GR413" s="31"/>
      <c r="GS413" s="31"/>
      <c r="GT413" s="31"/>
      <c r="GU413" s="31"/>
      <c r="GV413" s="31"/>
      <c r="GW413" s="31"/>
      <c r="GX413" s="31"/>
      <c r="GY413" s="31"/>
      <c r="GZ413" s="31"/>
      <c r="HA413" s="31"/>
      <c r="HB413" s="31"/>
      <c r="HC413" s="31"/>
      <c r="HD413" s="31"/>
      <c r="HE413" s="31"/>
      <c r="HF413" s="31"/>
      <c r="HG413" s="31"/>
      <c r="HH413" s="31"/>
      <c r="HI413" s="31"/>
      <c r="HJ413" s="31"/>
      <c r="HK413" s="31"/>
      <c r="HL413" s="31"/>
      <c r="HM413" s="31"/>
      <c r="HN413" s="31"/>
      <c r="HO413" s="31"/>
      <c r="HP413" s="31"/>
      <c r="HQ413" s="31"/>
      <c r="HR413" s="31"/>
      <c r="HS413" s="31"/>
      <c r="HT413" s="31"/>
      <c r="HU413" s="31"/>
      <c r="HV413" s="31"/>
      <c r="HW413" s="31"/>
      <c r="HX413" s="31"/>
      <c r="HY413" s="31"/>
      <c r="HZ413" s="31"/>
      <c r="IA413" s="31"/>
      <c r="IB413" s="31"/>
      <c r="IC413" s="31"/>
      <c r="ID413" s="31"/>
      <c r="IE413" s="31"/>
      <c r="IF413" s="31"/>
      <c r="IG413" s="31"/>
      <c r="IH413" s="31"/>
      <c r="II413" s="31"/>
      <c r="IJ413" s="31"/>
      <c r="IK413" s="31"/>
      <c r="IL413" s="31"/>
      <c r="IM413" s="31"/>
      <c r="IN413" s="31"/>
      <c r="IO413" s="31"/>
      <c r="IP413" s="31"/>
      <c r="IQ413" s="31"/>
      <c r="IR413" s="31"/>
      <c r="IS413" s="31"/>
      <c r="IT413" s="31"/>
      <c r="IU413" s="31"/>
      <c r="IV413" s="31"/>
      <c r="IW413" s="31"/>
      <c r="IX413" s="31"/>
      <c r="IY413" s="31"/>
      <c r="IZ413" s="31"/>
      <c r="JA413" s="31"/>
      <c r="JB413" s="31"/>
      <c r="JC413" s="31"/>
      <c r="JD413" s="31"/>
      <c r="JE413" s="31"/>
      <c r="JF413" s="31"/>
      <c r="JG413" s="31"/>
      <c r="JH413" s="31"/>
      <c r="JI413" s="31"/>
      <c r="JJ413" s="31"/>
      <c r="JK413" s="31"/>
      <c r="JL413" s="31"/>
      <c r="JM413" s="31"/>
      <c r="JN413" s="31"/>
      <c r="JO413" s="31"/>
      <c r="JP413" s="31"/>
      <c r="JQ413" s="31"/>
      <c r="JR413" s="31"/>
      <c r="JS413" s="31"/>
      <c r="JT413" s="31"/>
      <c r="JU413" s="31"/>
      <c r="JV413" s="31"/>
      <c r="JW413" s="31"/>
      <c r="JX413" s="31"/>
      <c r="JY413" s="31"/>
      <c r="JZ413" s="31"/>
      <c r="KA413" s="31"/>
      <c r="KB413" s="31"/>
      <c r="KC413" s="31"/>
      <c r="KD413" s="31"/>
      <c r="KE413" s="31"/>
      <c r="KF413" s="31"/>
      <c r="KG413" s="31"/>
      <c r="KH413" s="31"/>
      <c r="KI413" s="31"/>
      <c r="KJ413" s="31"/>
      <c r="KK413" s="31"/>
      <c r="KL413" s="31"/>
      <c r="KM413" s="31"/>
      <c r="KN413" s="31"/>
      <c r="KO413" s="31"/>
      <c r="KP413" s="31"/>
      <c r="KQ413" s="31"/>
      <c r="KR413" s="31"/>
      <c r="KS413" s="31"/>
      <c r="KT413" s="31"/>
      <c r="KU413" s="31"/>
      <c r="KV413" s="31"/>
      <c r="KW413" s="31"/>
      <c r="KX413" s="31"/>
      <c r="KY413" s="31"/>
      <c r="KZ413" s="31"/>
      <c r="LA413" s="31"/>
      <c r="LB413" s="31"/>
      <c r="LC413" s="31"/>
      <c r="LD413" s="31"/>
      <c r="LE413" s="31"/>
      <c r="LF413" s="31"/>
      <c r="LG413" s="31"/>
      <c r="LH413" s="31"/>
    </row>
    <row r="414" spans="1:320" x14ac:dyDescent="0.35">
      <c r="A414" s="6"/>
      <c r="B414" s="194" t="s">
        <v>283</v>
      </c>
      <c r="C414" s="104">
        <v>0.08</v>
      </c>
      <c r="D414" s="99"/>
      <c r="E414" s="23"/>
      <c r="F414" s="37"/>
      <c r="G414" s="100"/>
      <c r="H414" s="100"/>
      <c r="I414" s="100"/>
      <c r="J414" s="100"/>
      <c r="K414" s="100"/>
      <c r="L414" s="100">
        <f>(L413-G409)*C414</f>
        <v>0</v>
      </c>
    </row>
    <row r="415" spans="1:320" x14ac:dyDescent="0.35">
      <c r="A415" s="6"/>
      <c r="B415" s="101" t="s">
        <v>4</v>
      </c>
      <c r="C415" s="37"/>
      <c r="D415" s="102"/>
      <c r="E415" s="23"/>
      <c r="F415" s="37"/>
      <c r="G415" s="100"/>
      <c r="H415" s="100"/>
      <c r="I415" s="100"/>
      <c r="J415" s="100"/>
      <c r="K415" s="100"/>
      <c r="L415" s="100">
        <f>SUM(L413:L414)</f>
        <v>0</v>
      </c>
    </row>
    <row r="416" spans="1:320" x14ac:dyDescent="0.35">
      <c r="A416" s="6"/>
      <c r="B416" s="98" t="s">
        <v>10</v>
      </c>
      <c r="C416" s="104">
        <v>0.02</v>
      </c>
      <c r="D416" s="99"/>
      <c r="E416" s="23"/>
      <c r="F416" s="37"/>
      <c r="G416" s="100"/>
      <c r="H416" s="100"/>
      <c r="I416" s="100"/>
      <c r="J416" s="100"/>
      <c r="K416" s="100"/>
      <c r="L416" s="100">
        <f>L415*C416</f>
        <v>0</v>
      </c>
    </row>
    <row r="417" spans="1:12" x14ac:dyDescent="0.35">
      <c r="A417" s="6"/>
      <c r="B417" s="101" t="s">
        <v>4</v>
      </c>
      <c r="C417" s="104"/>
      <c r="D417" s="99"/>
      <c r="E417" s="23"/>
      <c r="F417" s="37"/>
      <c r="G417" s="100"/>
      <c r="H417" s="100"/>
      <c r="I417" s="100"/>
      <c r="J417" s="100"/>
      <c r="K417" s="100"/>
      <c r="L417" s="100">
        <f>SUM(L415:L416)</f>
        <v>0</v>
      </c>
    </row>
    <row r="418" spans="1:12" x14ac:dyDescent="0.35">
      <c r="A418" s="6"/>
      <c r="B418" s="98" t="s">
        <v>28</v>
      </c>
      <c r="C418" s="104">
        <v>0.18</v>
      </c>
      <c r="D418" s="99"/>
      <c r="E418" s="23"/>
      <c r="F418" s="37"/>
      <c r="G418" s="100"/>
      <c r="H418" s="100"/>
      <c r="I418" s="100"/>
      <c r="J418" s="100"/>
      <c r="K418" s="100"/>
      <c r="L418" s="100">
        <f>L417*C418</f>
        <v>0</v>
      </c>
    </row>
    <row r="419" spans="1:12" ht="20.149999999999999" customHeight="1" x14ac:dyDescent="0.35">
      <c r="A419" s="144"/>
      <c r="B419" s="145" t="s">
        <v>9</v>
      </c>
      <c r="C419" s="146"/>
      <c r="D419" s="146"/>
      <c r="E419" s="147"/>
      <c r="F419" s="146"/>
      <c r="G419" s="174"/>
      <c r="H419" s="174"/>
      <c r="I419" s="174"/>
      <c r="J419" s="174"/>
      <c r="K419" s="174"/>
      <c r="L419" s="148">
        <f>SUM(L417:L418)</f>
        <v>0</v>
      </c>
    </row>
    <row r="420" spans="1:12" ht="20.149999999999999" customHeight="1" x14ac:dyDescent="0.35">
      <c r="A420" s="105"/>
      <c r="B420" s="106"/>
      <c r="C420" s="106"/>
      <c r="D420" s="106"/>
      <c r="E420" s="106"/>
      <c r="F420" s="106"/>
      <c r="G420" s="106"/>
      <c r="H420" s="106"/>
      <c r="I420" s="106"/>
      <c r="J420" s="106"/>
      <c r="K420" s="106"/>
      <c r="L420" s="106"/>
    </row>
    <row r="421" spans="1:12" x14ac:dyDescent="0.35">
      <c r="A421" s="105"/>
      <c r="B421" s="106"/>
      <c r="C421" s="106"/>
      <c r="D421" s="106"/>
      <c r="E421" s="106"/>
      <c r="F421" s="106"/>
      <c r="G421" s="106"/>
      <c r="H421" s="106"/>
      <c r="I421" s="106"/>
      <c r="J421" s="106"/>
      <c r="K421" s="106"/>
      <c r="L421" s="106"/>
    </row>
    <row r="422" spans="1:12" x14ac:dyDescent="0.35">
      <c r="A422" s="105"/>
      <c r="B422" s="106"/>
      <c r="C422" s="107"/>
      <c r="D422" s="107"/>
      <c r="E422" s="107"/>
      <c r="F422" s="107"/>
      <c r="G422" s="107"/>
      <c r="H422" s="107"/>
      <c r="I422" s="107"/>
      <c r="J422" s="106"/>
      <c r="K422" s="106"/>
      <c r="L422" s="106"/>
    </row>
    <row r="423" spans="1:12" x14ac:dyDescent="0.35">
      <c r="A423" s="105"/>
      <c r="B423" s="106"/>
      <c r="C423" s="107"/>
      <c r="D423" s="107"/>
      <c r="E423" s="107"/>
      <c r="F423" s="107"/>
      <c r="G423" s="107"/>
      <c r="H423" s="107"/>
      <c r="I423" s="107"/>
      <c r="J423" s="106"/>
      <c r="K423" s="106"/>
      <c r="L423" s="106"/>
    </row>
    <row r="424" spans="1:12" x14ac:dyDescent="0.35">
      <c r="A424" s="105"/>
      <c r="B424" s="106"/>
      <c r="C424" s="107"/>
      <c r="D424" s="107"/>
      <c r="E424" s="107"/>
      <c r="F424" s="107"/>
      <c r="G424" s="107"/>
      <c r="H424" s="107"/>
      <c r="I424" s="107"/>
      <c r="J424" s="106"/>
      <c r="K424" s="106"/>
      <c r="L424" s="106"/>
    </row>
    <row r="425" spans="1:12" x14ac:dyDescent="0.35">
      <c r="A425" s="105"/>
      <c r="B425" s="106"/>
      <c r="C425" s="107"/>
      <c r="D425" s="107"/>
      <c r="E425" s="107"/>
      <c r="F425" s="107"/>
      <c r="G425" s="107"/>
      <c r="H425" s="107"/>
      <c r="I425" s="107"/>
      <c r="J425" s="106"/>
      <c r="K425" s="106"/>
      <c r="L425" s="106"/>
    </row>
    <row r="426" spans="1:12" x14ac:dyDescent="0.35">
      <c r="A426" s="105"/>
      <c r="B426" s="106"/>
      <c r="C426" s="107"/>
      <c r="D426" s="107"/>
      <c r="E426" s="107"/>
      <c r="F426" s="107"/>
      <c r="G426" s="107"/>
      <c r="H426" s="107"/>
      <c r="I426" s="107"/>
      <c r="J426" s="106"/>
      <c r="K426" s="106"/>
      <c r="L426" s="106"/>
    </row>
    <row r="427" spans="1:12" x14ac:dyDescent="0.35">
      <c r="A427" s="105"/>
      <c r="B427" s="106"/>
      <c r="C427" s="107"/>
      <c r="D427" s="107"/>
      <c r="E427" s="107"/>
      <c r="F427" s="107"/>
      <c r="G427" s="107"/>
      <c r="H427" s="107"/>
      <c r="I427" s="107"/>
      <c r="J427" s="106"/>
      <c r="K427" s="106"/>
      <c r="L427" s="106"/>
    </row>
    <row r="428" spans="1:12" x14ac:dyDescent="0.35">
      <c r="A428" s="105"/>
      <c r="B428" s="106"/>
      <c r="C428" s="107"/>
      <c r="D428" s="107"/>
      <c r="E428" s="107"/>
      <c r="F428" s="107"/>
      <c r="G428" s="107"/>
      <c r="H428" s="107"/>
      <c r="I428" s="107"/>
      <c r="J428" s="106"/>
      <c r="K428" s="106"/>
      <c r="L428" s="106"/>
    </row>
    <row r="429" spans="1:12" x14ac:dyDescent="0.35">
      <c r="A429" s="105"/>
      <c r="B429" s="106"/>
      <c r="C429" s="107"/>
      <c r="D429" s="107"/>
      <c r="E429" s="107"/>
      <c r="F429" s="107"/>
      <c r="G429" s="107"/>
      <c r="H429" s="107"/>
      <c r="I429" s="107"/>
      <c r="J429" s="106"/>
      <c r="K429" s="106"/>
      <c r="L429" s="106"/>
    </row>
    <row r="430" spans="1:12" x14ac:dyDescent="0.35">
      <c r="A430" s="105"/>
      <c r="B430" s="106"/>
      <c r="C430" s="107"/>
      <c r="D430" s="107"/>
      <c r="E430" s="107"/>
      <c r="F430" s="107"/>
      <c r="G430" s="107"/>
      <c r="H430" s="107"/>
      <c r="I430" s="107"/>
      <c r="J430" s="106"/>
      <c r="K430" s="106"/>
      <c r="L430" s="106"/>
    </row>
    <row r="431" spans="1:12" x14ac:dyDescent="0.35">
      <c r="A431" s="105"/>
      <c r="B431" s="106"/>
      <c r="C431" s="107"/>
      <c r="D431" s="107"/>
      <c r="E431" s="107"/>
      <c r="F431" s="107"/>
      <c r="G431" s="107"/>
      <c r="H431" s="107"/>
      <c r="I431" s="107"/>
      <c r="J431" s="106"/>
      <c r="K431" s="106"/>
      <c r="L431" s="106"/>
    </row>
    <row r="432" spans="1:12" x14ac:dyDescent="0.35">
      <c r="A432" s="105"/>
      <c r="B432" s="106"/>
      <c r="C432" s="107"/>
      <c r="D432" s="107"/>
      <c r="E432" s="107"/>
      <c r="F432" s="107"/>
      <c r="G432" s="107"/>
      <c r="H432" s="107"/>
      <c r="I432" s="107"/>
      <c r="J432" s="106"/>
      <c r="K432" s="106"/>
      <c r="L432" s="106"/>
    </row>
    <row r="433" spans="1:12" x14ac:dyDescent="0.35">
      <c r="A433" s="105"/>
      <c r="B433" s="106"/>
      <c r="C433" s="107"/>
      <c r="D433" s="107"/>
      <c r="E433" s="107"/>
      <c r="F433" s="107"/>
      <c r="G433" s="107"/>
      <c r="H433" s="107"/>
      <c r="I433" s="107"/>
      <c r="J433" s="106"/>
      <c r="K433" s="106"/>
      <c r="L433" s="106"/>
    </row>
    <row r="434" spans="1:12" x14ac:dyDescent="0.35">
      <c r="A434" s="105"/>
      <c r="B434" s="106"/>
      <c r="C434" s="107"/>
      <c r="D434" s="107"/>
      <c r="E434" s="107"/>
      <c r="F434" s="107"/>
      <c r="G434" s="107"/>
      <c r="H434" s="107"/>
      <c r="I434" s="107"/>
      <c r="J434" s="106"/>
      <c r="K434" s="106"/>
      <c r="L434" s="106"/>
    </row>
    <row r="435" spans="1:12" x14ac:dyDescent="0.35">
      <c r="A435" s="105"/>
      <c r="B435" s="106"/>
      <c r="C435" s="107"/>
      <c r="D435" s="107"/>
      <c r="E435" s="107"/>
      <c r="F435" s="107"/>
      <c r="G435" s="107"/>
      <c r="H435" s="107"/>
      <c r="I435" s="107"/>
      <c r="J435" s="106"/>
      <c r="K435" s="106"/>
      <c r="L435" s="106"/>
    </row>
    <row r="436" spans="1:12" x14ac:dyDescent="0.35">
      <c r="A436" s="105"/>
      <c r="B436" s="106"/>
      <c r="C436" s="107"/>
      <c r="D436" s="107"/>
      <c r="E436" s="107"/>
      <c r="F436" s="107"/>
      <c r="G436" s="107"/>
      <c r="H436" s="107"/>
      <c r="I436" s="107"/>
      <c r="J436" s="106"/>
      <c r="K436" s="106"/>
      <c r="L436" s="106"/>
    </row>
    <row r="437" spans="1:12" x14ac:dyDescent="0.35">
      <c r="A437" s="105"/>
      <c r="B437" s="106"/>
      <c r="C437" s="107"/>
      <c r="D437" s="107"/>
      <c r="E437" s="107"/>
      <c r="F437" s="107"/>
      <c r="G437" s="107"/>
      <c r="H437" s="107"/>
      <c r="I437" s="107"/>
      <c r="J437" s="106"/>
      <c r="K437" s="106"/>
      <c r="L437" s="106"/>
    </row>
    <row r="438" spans="1:12" x14ac:dyDescent="0.35">
      <c r="J438" s="106"/>
      <c r="K438" s="106"/>
      <c r="L438" s="106"/>
    </row>
    <row r="439" spans="1:12" x14ac:dyDescent="0.35">
      <c r="J439" s="106"/>
      <c r="K439" s="106"/>
      <c r="L439" s="106"/>
    </row>
    <row r="440" spans="1:12" x14ac:dyDescent="0.35">
      <c r="J440" s="106"/>
      <c r="K440" s="106"/>
      <c r="L440" s="106"/>
    </row>
    <row r="441" spans="1:12" x14ac:dyDescent="0.35">
      <c r="J441" s="106"/>
      <c r="K441" s="106"/>
      <c r="L441" s="106"/>
    </row>
    <row r="442" spans="1:12" x14ac:dyDescent="0.35">
      <c r="J442" s="106"/>
      <c r="K442" s="106"/>
      <c r="L442" s="106"/>
    </row>
    <row r="443" spans="1:12" x14ac:dyDescent="0.35">
      <c r="J443" s="106"/>
      <c r="K443" s="106"/>
      <c r="L443" s="106"/>
    </row>
    <row r="444" spans="1:12" x14ac:dyDescent="0.35">
      <c r="J444" s="106"/>
      <c r="K444" s="106"/>
      <c r="L444" s="106"/>
    </row>
    <row r="445" spans="1:12" ht="15.75" customHeight="1" x14ac:dyDescent="0.35">
      <c r="J445" s="106"/>
      <c r="K445" s="106"/>
      <c r="L445" s="106"/>
    </row>
    <row r="446" spans="1:12" ht="15.75" customHeight="1" x14ac:dyDescent="0.35">
      <c r="J446" s="106"/>
      <c r="K446" s="106"/>
      <c r="L446" s="106"/>
    </row>
    <row r="447" spans="1:12" ht="15.75" customHeight="1" x14ac:dyDescent="0.35">
      <c r="J447" s="106"/>
      <c r="K447" s="106"/>
      <c r="L447" s="106"/>
    </row>
    <row r="448" spans="1:12" ht="15.75" customHeight="1" x14ac:dyDescent="0.35">
      <c r="J448" s="106"/>
      <c r="K448" s="106"/>
      <c r="L448" s="106"/>
    </row>
    <row r="449" spans="10:12" ht="15.75" customHeight="1" x14ac:dyDescent="0.35">
      <c r="J449" s="106"/>
      <c r="K449" s="106"/>
      <c r="L449" s="106"/>
    </row>
    <row r="450" spans="10:12" ht="15.75" customHeight="1" x14ac:dyDescent="0.35">
      <c r="J450" s="106"/>
      <c r="K450" s="106"/>
      <c r="L450" s="106"/>
    </row>
    <row r="451" spans="10:12" ht="15.75" customHeight="1" x14ac:dyDescent="0.35">
      <c r="J451" s="106"/>
      <c r="K451" s="106"/>
      <c r="L451" s="106"/>
    </row>
    <row r="452" spans="10:12" ht="15.75" customHeight="1" x14ac:dyDescent="0.35">
      <c r="J452" s="106"/>
      <c r="K452" s="106"/>
      <c r="L452" s="106"/>
    </row>
    <row r="453" spans="10:12" ht="15.75" customHeight="1" x14ac:dyDescent="0.35">
      <c r="J453" s="106"/>
      <c r="K453" s="106"/>
      <c r="L453" s="106"/>
    </row>
    <row r="454" spans="10:12" ht="15.75" customHeight="1" x14ac:dyDescent="0.35">
      <c r="J454" s="106"/>
      <c r="K454" s="106"/>
      <c r="L454" s="106"/>
    </row>
    <row r="455" spans="10:12" ht="15.75" customHeight="1" x14ac:dyDescent="0.35">
      <c r="J455" s="106"/>
      <c r="K455" s="106"/>
      <c r="L455" s="106"/>
    </row>
    <row r="456" spans="10:12" ht="15.75" customHeight="1" x14ac:dyDescent="0.35">
      <c r="J456" s="106"/>
      <c r="K456" s="106"/>
      <c r="L456" s="106"/>
    </row>
    <row r="457" spans="10:12" ht="15.75" customHeight="1" x14ac:dyDescent="0.35">
      <c r="J457" s="106"/>
      <c r="K457" s="106"/>
      <c r="L457" s="106"/>
    </row>
    <row r="458" spans="10:12" ht="15.75" customHeight="1" x14ac:dyDescent="0.35">
      <c r="J458" s="106"/>
      <c r="K458" s="106"/>
      <c r="L458" s="106"/>
    </row>
    <row r="459" spans="10:12" ht="15.75" customHeight="1" x14ac:dyDescent="0.35">
      <c r="J459" s="106"/>
      <c r="K459" s="106"/>
      <c r="L459" s="106"/>
    </row>
    <row r="460" spans="10:12" ht="15.75" customHeight="1" x14ac:dyDescent="0.35">
      <c r="J460" s="106"/>
      <c r="K460" s="106"/>
      <c r="L460" s="106"/>
    </row>
    <row r="461" spans="10:12" ht="15.75" customHeight="1" x14ac:dyDescent="0.35">
      <c r="J461" s="106"/>
      <c r="K461" s="106"/>
      <c r="L461" s="106"/>
    </row>
    <row r="462" spans="10:12" ht="15.75" customHeight="1" x14ac:dyDescent="0.35">
      <c r="J462" s="106"/>
      <c r="K462" s="106"/>
      <c r="L462" s="106"/>
    </row>
    <row r="463" spans="10:12" ht="15.75" customHeight="1" x14ac:dyDescent="0.35">
      <c r="J463" s="106"/>
      <c r="K463" s="106"/>
      <c r="L463" s="106"/>
    </row>
    <row r="464" spans="10:12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" customHeight="1" x14ac:dyDescent="0.35"/>
    <row r="470" ht="15" customHeight="1" x14ac:dyDescent="0.35"/>
  </sheetData>
  <mergeCells count="17">
    <mergeCell ref="A1:L1"/>
    <mergeCell ref="B2:L2"/>
    <mergeCell ref="B3:L3"/>
    <mergeCell ref="B4:L4"/>
    <mergeCell ref="A5:B5"/>
    <mergeCell ref="L7:L8"/>
    <mergeCell ref="A6:F6"/>
    <mergeCell ref="G6:I6"/>
    <mergeCell ref="J6:K6"/>
    <mergeCell ref="A7:A8"/>
    <mergeCell ref="B7:B8"/>
    <mergeCell ref="C7:C8"/>
    <mergeCell ref="D7:D8"/>
    <mergeCell ref="E7:E8"/>
    <mergeCell ref="F7:G7"/>
    <mergeCell ref="H7:I7"/>
    <mergeCell ref="J7:K7"/>
  </mergeCells>
  <conditionalFormatting sqref="B96">
    <cfRule type="cellIs" dxfId="3" priority="1" stopIfTrue="1" operator="equal">
      <formula>8223.307275</formula>
    </cfRule>
  </conditionalFormatting>
  <conditionalFormatting sqref="B110:C110">
    <cfRule type="cellIs" dxfId="2" priority="5" stopIfTrue="1" operator="equal">
      <formula>8223.307275</formula>
    </cfRule>
  </conditionalFormatting>
  <pageMargins left="0.7" right="0.7" top="0.75" bottom="0.75" header="0.3" footer="0.3"/>
  <pageSetup orientation="portrait" horizontalDpi="0" verticalDpi="0" r:id="rId1"/>
  <ignoredErrors>
    <ignoredError sqref="L412:L414 E219 L416:L418 L415" formula="1"/>
    <ignoredError sqref="A9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A74F6-11C6-4460-8174-D4F5BEDFD122}">
  <dimension ref="A1:L102"/>
  <sheetViews>
    <sheetView topLeftCell="A74" workbookViewId="0">
      <selection activeCell="P11" sqref="P11"/>
    </sheetView>
  </sheetViews>
  <sheetFormatPr defaultColWidth="9.1796875" defaultRowHeight="14.5" x14ac:dyDescent="0.35"/>
  <cols>
    <col min="1" max="1" width="4.26953125" style="221" customWidth="1"/>
    <col min="2" max="2" width="70.81640625" style="212" customWidth="1"/>
    <col min="3" max="3" width="7.54296875" style="227" customWidth="1"/>
    <col min="4" max="4" width="7.7265625" style="227" customWidth="1"/>
    <col min="5" max="5" width="8.7265625" style="227" customWidth="1"/>
    <col min="6" max="6" width="9.81640625" style="227" customWidth="1"/>
    <col min="7" max="7" width="11.54296875" style="227" customWidth="1"/>
    <col min="8" max="8" width="10.81640625" style="227" customWidth="1"/>
    <col min="9" max="9" width="11.7265625" style="227" customWidth="1"/>
    <col min="10" max="10" width="7.26953125" style="227" customWidth="1"/>
    <col min="11" max="11" width="10.7265625" style="227" customWidth="1"/>
    <col min="12" max="12" width="14.81640625" style="227" customWidth="1"/>
    <col min="13" max="16384" width="9.1796875" style="212"/>
  </cols>
  <sheetData>
    <row r="1" spans="1:12" ht="31.5" customHeight="1" x14ac:dyDescent="0.35">
      <c r="A1" s="32"/>
      <c r="B1" s="211" t="s">
        <v>289</v>
      </c>
      <c r="C1" s="211"/>
      <c r="D1" s="211"/>
      <c r="E1" s="211"/>
      <c r="F1" s="211"/>
      <c r="G1" s="211"/>
      <c r="H1" s="211"/>
      <c r="I1" s="211"/>
      <c r="J1" s="211"/>
      <c r="K1" s="211"/>
      <c r="L1" s="211"/>
    </row>
    <row r="2" spans="1:12" ht="21" customHeight="1" x14ac:dyDescent="0.35">
      <c r="A2" s="213"/>
      <c r="B2" s="213" t="s">
        <v>290</v>
      </c>
      <c r="C2" s="213"/>
      <c r="D2" s="213"/>
      <c r="E2" s="213"/>
      <c r="F2" s="213"/>
      <c r="G2" s="198" t="s">
        <v>11</v>
      </c>
      <c r="H2" s="198"/>
      <c r="I2" s="198"/>
      <c r="J2" s="199">
        <f>L102</f>
        <v>0</v>
      </c>
      <c r="K2" s="199"/>
      <c r="L2" s="35" t="s">
        <v>6</v>
      </c>
    </row>
    <row r="3" spans="1:12" s="221" customFormat="1" ht="30" customHeight="1" x14ac:dyDescent="0.35">
      <c r="A3" s="214" t="s">
        <v>29</v>
      </c>
      <c r="B3" s="214" t="s">
        <v>0</v>
      </c>
      <c r="C3" s="214" t="s">
        <v>1</v>
      </c>
      <c r="D3" s="215" t="s">
        <v>19</v>
      </c>
      <c r="E3" s="215" t="s">
        <v>2</v>
      </c>
      <c r="F3" s="216" t="s">
        <v>14</v>
      </c>
      <c r="G3" s="217"/>
      <c r="H3" s="218" t="s">
        <v>3</v>
      </c>
      <c r="I3" s="217"/>
      <c r="J3" s="219" t="s">
        <v>18</v>
      </c>
      <c r="K3" s="220"/>
      <c r="L3" s="214" t="s">
        <v>4</v>
      </c>
    </row>
    <row r="4" spans="1:12" s="225" customFormat="1" x14ac:dyDescent="0.35">
      <c r="A4" s="222"/>
      <c r="B4" s="222"/>
      <c r="C4" s="222"/>
      <c r="D4" s="223"/>
      <c r="E4" s="223"/>
      <c r="F4" s="224" t="s">
        <v>17</v>
      </c>
      <c r="G4" s="224" t="s">
        <v>4</v>
      </c>
      <c r="H4" s="224" t="s">
        <v>17</v>
      </c>
      <c r="I4" s="224" t="s">
        <v>4</v>
      </c>
      <c r="J4" s="224" t="s">
        <v>17</v>
      </c>
      <c r="K4" s="224" t="s">
        <v>4</v>
      </c>
      <c r="L4" s="222"/>
    </row>
    <row r="5" spans="1:12" s="227" customFormat="1" x14ac:dyDescent="0.35">
      <c r="A5" s="226">
        <v>1</v>
      </c>
      <c r="B5" s="226">
        <v>2</v>
      </c>
      <c r="C5" s="226">
        <v>3</v>
      </c>
      <c r="D5" s="226">
        <v>4</v>
      </c>
      <c r="E5" s="226">
        <v>5</v>
      </c>
      <c r="F5" s="226">
        <v>6</v>
      </c>
      <c r="G5" s="226">
        <v>7</v>
      </c>
      <c r="H5" s="226">
        <v>8</v>
      </c>
      <c r="I5" s="226">
        <v>9</v>
      </c>
      <c r="J5" s="226">
        <v>10</v>
      </c>
      <c r="K5" s="226">
        <v>11</v>
      </c>
      <c r="L5" s="226">
        <v>12</v>
      </c>
    </row>
    <row r="6" spans="1:12" s="227" customFormat="1" ht="21" customHeight="1" x14ac:dyDescent="0.35">
      <c r="A6" s="43"/>
      <c r="B6" s="228" t="s">
        <v>291</v>
      </c>
      <c r="C6" s="3"/>
      <c r="D6" s="2"/>
      <c r="E6" s="23"/>
      <c r="F6" s="23"/>
      <c r="G6" s="2"/>
      <c r="H6" s="23"/>
      <c r="I6" s="2"/>
      <c r="J6" s="2"/>
      <c r="K6" s="23"/>
      <c r="L6" s="23"/>
    </row>
    <row r="7" spans="1:12" s="227" customFormat="1" ht="27" x14ac:dyDescent="0.35">
      <c r="A7" s="229">
        <v>1</v>
      </c>
      <c r="B7" s="230" t="s">
        <v>292</v>
      </c>
      <c r="C7" s="37" t="s">
        <v>26</v>
      </c>
      <c r="D7" s="25"/>
      <c r="E7" s="2">
        <v>0</v>
      </c>
      <c r="F7" s="3"/>
      <c r="G7" s="41">
        <f t="shared" ref="G7:G71" si="0">F7*E7</f>
        <v>0</v>
      </c>
      <c r="H7" s="2"/>
      <c r="I7" s="41">
        <f t="shared" ref="I7:I71" si="1">H7*E7</f>
        <v>0</v>
      </c>
      <c r="J7" s="3"/>
      <c r="K7" s="41">
        <f t="shared" ref="K7:K71" si="2">J7*E7</f>
        <v>0</v>
      </c>
      <c r="L7" s="41">
        <f t="shared" ref="L7:L71" si="3">K7+I7+G7</f>
        <v>0</v>
      </c>
    </row>
    <row r="8" spans="1:12" s="227" customFormat="1" ht="16.5" customHeight="1" x14ac:dyDescent="0.35">
      <c r="A8" s="229">
        <v>2</v>
      </c>
      <c r="B8" s="231" t="s">
        <v>293</v>
      </c>
      <c r="C8" s="122" t="s">
        <v>142</v>
      </c>
      <c r="D8" s="232"/>
      <c r="E8" s="120">
        <v>0</v>
      </c>
      <c r="F8" s="119"/>
      <c r="G8" s="41">
        <f t="shared" si="0"/>
        <v>0</v>
      </c>
      <c r="H8" s="120"/>
      <c r="I8" s="41">
        <f t="shared" si="1"/>
        <v>0</v>
      </c>
      <c r="J8" s="120"/>
      <c r="K8" s="41">
        <f t="shared" si="2"/>
        <v>0</v>
      </c>
      <c r="L8" s="41">
        <f t="shared" si="3"/>
        <v>0</v>
      </c>
    </row>
    <row r="9" spans="1:12" s="227" customFormat="1" x14ac:dyDescent="0.35">
      <c r="A9" s="229">
        <v>3</v>
      </c>
      <c r="B9" s="233" t="s">
        <v>294</v>
      </c>
      <c r="C9" s="122" t="s">
        <v>39</v>
      </c>
      <c r="D9" s="232"/>
      <c r="E9" s="119">
        <v>0</v>
      </c>
      <c r="F9" s="119"/>
      <c r="G9" s="41">
        <f t="shared" si="0"/>
        <v>0</v>
      </c>
      <c r="H9" s="2"/>
      <c r="I9" s="41">
        <f t="shared" si="1"/>
        <v>0</v>
      </c>
      <c r="J9" s="3"/>
      <c r="K9" s="41">
        <f t="shared" si="2"/>
        <v>0</v>
      </c>
      <c r="L9" s="41">
        <f t="shared" si="3"/>
        <v>0</v>
      </c>
    </row>
    <row r="10" spans="1:12" s="227" customFormat="1" ht="18" customHeight="1" x14ac:dyDescent="0.35">
      <c r="A10" s="229">
        <v>4</v>
      </c>
      <c r="B10" s="231" t="s">
        <v>295</v>
      </c>
      <c r="C10" s="122" t="s">
        <v>39</v>
      </c>
      <c r="D10" s="232"/>
      <c r="E10" s="120">
        <v>7</v>
      </c>
      <c r="F10" s="119"/>
      <c r="G10" s="41">
        <f t="shared" si="0"/>
        <v>0</v>
      </c>
      <c r="H10" s="120"/>
      <c r="I10" s="41">
        <f t="shared" si="1"/>
        <v>0</v>
      </c>
      <c r="J10" s="120"/>
      <c r="K10" s="41">
        <f t="shared" si="2"/>
        <v>0</v>
      </c>
      <c r="L10" s="41">
        <f t="shared" si="3"/>
        <v>0</v>
      </c>
    </row>
    <row r="11" spans="1:12" s="227" customFormat="1" x14ac:dyDescent="0.35">
      <c r="A11" s="229">
        <v>5</v>
      </c>
      <c r="B11" s="231" t="s">
        <v>296</v>
      </c>
      <c r="C11" s="122" t="s">
        <v>39</v>
      </c>
      <c r="D11" s="232"/>
      <c r="E11" s="120">
        <v>1</v>
      </c>
      <c r="F11" s="119"/>
      <c r="G11" s="41">
        <f t="shared" si="0"/>
        <v>0</v>
      </c>
      <c r="H11" s="120"/>
      <c r="I11" s="41">
        <f t="shared" si="1"/>
        <v>0</v>
      </c>
      <c r="J11" s="120"/>
      <c r="K11" s="41">
        <f t="shared" si="2"/>
        <v>0</v>
      </c>
      <c r="L11" s="41">
        <f t="shared" si="3"/>
        <v>0</v>
      </c>
    </row>
    <row r="12" spans="1:12" s="227" customFormat="1" x14ac:dyDescent="0.35">
      <c r="A12" s="229">
        <v>6</v>
      </c>
      <c r="B12" s="231" t="s">
        <v>297</v>
      </c>
      <c r="C12" s="122" t="s">
        <v>142</v>
      </c>
      <c r="D12" s="232"/>
      <c r="E12" s="120">
        <v>98</v>
      </c>
      <c r="F12" s="119"/>
      <c r="G12" s="41">
        <f t="shared" si="0"/>
        <v>0</v>
      </c>
      <c r="H12" s="120"/>
      <c r="I12" s="41">
        <f t="shared" si="1"/>
        <v>0</v>
      </c>
      <c r="J12" s="120"/>
      <c r="K12" s="41">
        <f t="shared" si="2"/>
        <v>0</v>
      </c>
      <c r="L12" s="41">
        <f t="shared" si="3"/>
        <v>0</v>
      </c>
    </row>
    <row r="13" spans="1:12" s="227" customFormat="1" ht="27" x14ac:dyDescent="0.35">
      <c r="A13" s="229">
        <v>7</v>
      </c>
      <c r="B13" s="234" t="s">
        <v>298</v>
      </c>
      <c r="C13" s="135" t="s">
        <v>299</v>
      </c>
      <c r="D13" s="235"/>
      <c r="E13" s="124">
        <v>0</v>
      </c>
      <c r="F13" s="124"/>
      <c r="G13" s="41">
        <f t="shared" si="0"/>
        <v>0</v>
      </c>
      <c r="H13" s="124"/>
      <c r="I13" s="41">
        <f t="shared" si="1"/>
        <v>0</v>
      </c>
      <c r="J13" s="124"/>
      <c r="K13" s="41">
        <f t="shared" si="2"/>
        <v>0</v>
      </c>
      <c r="L13" s="41">
        <f t="shared" si="3"/>
        <v>0</v>
      </c>
    </row>
    <row r="14" spans="1:12" s="227" customFormat="1" ht="16.5" customHeight="1" x14ac:dyDescent="0.35">
      <c r="A14" s="236"/>
      <c r="B14" s="155" t="s">
        <v>300</v>
      </c>
      <c r="C14" s="237" t="s">
        <v>301</v>
      </c>
      <c r="D14" s="120">
        <v>1</v>
      </c>
      <c r="E14" s="120">
        <v>12</v>
      </c>
      <c r="F14" s="120"/>
      <c r="G14" s="41">
        <f t="shared" si="0"/>
        <v>0</v>
      </c>
      <c r="H14" s="124"/>
      <c r="I14" s="41">
        <f t="shared" si="1"/>
        <v>0</v>
      </c>
      <c r="J14" s="124"/>
      <c r="K14" s="41">
        <f t="shared" si="2"/>
        <v>0</v>
      </c>
      <c r="L14" s="41">
        <f t="shared" si="3"/>
        <v>0</v>
      </c>
    </row>
    <row r="15" spans="1:12" s="227" customFormat="1" x14ac:dyDescent="0.35">
      <c r="A15" s="238"/>
      <c r="B15" s="121" t="s">
        <v>302</v>
      </c>
      <c r="C15" s="135" t="s">
        <v>7</v>
      </c>
      <c r="D15" s="111"/>
      <c r="E15" s="124">
        <v>8</v>
      </c>
      <c r="F15" s="124"/>
      <c r="G15" s="41">
        <f t="shared" si="0"/>
        <v>0</v>
      </c>
      <c r="H15" s="124"/>
      <c r="I15" s="41">
        <f t="shared" si="1"/>
        <v>0</v>
      </c>
      <c r="J15" s="124"/>
      <c r="K15" s="41">
        <f t="shared" si="2"/>
        <v>0</v>
      </c>
      <c r="L15" s="41">
        <f t="shared" si="3"/>
        <v>0</v>
      </c>
    </row>
    <row r="16" spans="1:12" s="227" customFormat="1" x14ac:dyDescent="0.35">
      <c r="A16" s="238"/>
      <c r="B16" s="121" t="s">
        <v>303</v>
      </c>
      <c r="C16" s="237" t="s">
        <v>301</v>
      </c>
      <c r="D16" s="120"/>
      <c r="E16" s="120">
        <v>6</v>
      </c>
      <c r="F16" s="120"/>
      <c r="G16" s="41">
        <f t="shared" si="0"/>
        <v>0</v>
      </c>
      <c r="H16" s="124"/>
      <c r="I16" s="41">
        <f t="shared" si="1"/>
        <v>0</v>
      </c>
      <c r="J16" s="124"/>
      <c r="K16" s="41">
        <f t="shared" si="2"/>
        <v>0</v>
      </c>
      <c r="L16" s="41">
        <f t="shared" si="3"/>
        <v>0</v>
      </c>
    </row>
    <row r="17" spans="1:12" s="227" customFormat="1" x14ac:dyDescent="0.35">
      <c r="A17" s="238"/>
      <c r="B17" s="121" t="s">
        <v>304</v>
      </c>
      <c r="C17" s="237" t="s">
        <v>7</v>
      </c>
      <c r="D17" s="120"/>
      <c r="E17" s="120">
        <v>2</v>
      </c>
      <c r="F17" s="120"/>
      <c r="G17" s="41">
        <f t="shared" si="0"/>
        <v>0</v>
      </c>
      <c r="H17" s="124"/>
      <c r="I17" s="41">
        <f t="shared" si="1"/>
        <v>0</v>
      </c>
      <c r="J17" s="124"/>
      <c r="K17" s="41">
        <f t="shared" si="2"/>
        <v>0</v>
      </c>
      <c r="L17" s="41">
        <f t="shared" si="3"/>
        <v>0</v>
      </c>
    </row>
    <row r="18" spans="1:12" s="227" customFormat="1" x14ac:dyDescent="0.35">
      <c r="A18" s="238"/>
      <c r="B18" s="121" t="s">
        <v>305</v>
      </c>
      <c r="C18" s="237" t="s">
        <v>301</v>
      </c>
      <c r="D18" s="120"/>
      <c r="E18" s="120">
        <v>12</v>
      </c>
      <c r="F18" s="120"/>
      <c r="G18" s="41">
        <f t="shared" si="0"/>
        <v>0</v>
      </c>
      <c r="H18" s="124"/>
      <c r="I18" s="41">
        <f t="shared" si="1"/>
        <v>0</v>
      </c>
      <c r="J18" s="124"/>
      <c r="K18" s="41">
        <f t="shared" si="2"/>
        <v>0</v>
      </c>
      <c r="L18" s="41">
        <f t="shared" si="3"/>
        <v>0</v>
      </c>
    </row>
    <row r="19" spans="1:12" s="227" customFormat="1" x14ac:dyDescent="0.35">
      <c r="A19" s="238"/>
      <c r="B19" s="121" t="s">
        <v>306</v>
      </c>
      <c r="C19" s="237" t="s">
        <v>307</v>
      </c>
      <c r="D19" s="120"/>
      <c r="E19" s="120">
        <v>0.2</v>
      </c>
      <c r="F19" s="120"/>
      <c r="G19" s="41">
        <f t="shared" si="0"/>
        <v>0</v>
      </c>
      <c r="H19" s="124"/>
      <c r="I19" s="41">
        <f t="shared" si="1"/>
        <v>0</v>
      </c>
      <c r="J19" s="124"/>
      <c r="K19" s="41">
        <f t="shared" si="2"/>
        <v>0</v>
      </c>
      <c r="L19" s="41">
        <f t="shared" si="3"/>
        <v>0</v>
      </c>
    </row>
    <row r="20" spans="1:12" s="227" customFormat="1" x14ac:dyDescent="0.35">
      <c r="A20" s="238"/>
      <c r="B20" s="121" t="s">
        <v>308</v>
      </c>
      <c r="C20" s="237" t="s">
        <v>309</v>
      </c>
      <c r="D20" s="111"/>
      <c r="E20" s="120">
        <f>E19*0.3</f>
        <v>0.06</v>
      </c>
      <c r="F20" s="120"/>
      <c r="G20" s="41">
        <f t="shared" si="0"/>
        <v>0</v>
      </c>
      <c r="H20" s="124"/>
      <c r="I20" s="41">
        <f t="shared" si="1"/>
        <v>0</v>
      </c>
      <c r="J20" s="124"/>
      <c r="K20" s="41">
        <f t="shared" si="2"/>
        <v>0</v>
      </c>
      <c r="L20" s="41">
        <f t="shared" si="3"/>
        <v>0</v>
      </c>
    </row>
    <row r="21" spans="1:12" s="227" customFormat="1" x14ac:dyDescent="0.35">
      <c r="A21" s="238"/>
      <c r="B21" s="134" t="s">
        <v>27</v>
      </c>
      <c r="C21" s="122" t="s">
        <v>6</v>
      </c>
      <c r="D21" s="235">
        <v>0.05</v>
      </c>
      <c r="E21" s="119">
        <f>D21*E13</f>
        <v>0</v>
      </c>
      <c r="F21" s="119"/>
      <c r="G21" s="41">
        <f t="shared" si="0"/>
        <v>0</v>
      </c>
      <c r="H21" s="119"/>
      <c r="I21" s="41">
        <f t="shared" si="1"/>
        <v>0</v>
      </c>
      <c r="J21" s="119"/>
      <c r="K21" s="41">
        <f t="shared" si="2"/>
        <v>0</v>
      </c>
      <c r="L21" s="41">
        <f t="shared" si="3"/>
        <v>0</v>
      </c>
    </row>
    <row r="22" spans="1:12" s="227" customFormat="1" x14ac:dyDescent="0.35">
      <c r="A22" s="25">
        <v>8</v>
      </c>
      <c r="B22" s="113" t="s">
        <v>310</v>
      </c>
      <c r="C22" s="239" t="s">
        <v>26</v>
      </c>
      <c r="D22" s="239"/>
      <c r="E22" s="240">
        <v>0</v>
      </c>
      <c r="F22" s="120"/>
      <c r="G22" s="41">
        <f t="shared" si="0"/>
        <v>0</v>
      </c>
      <c r="H22" s="120"/>
      <c r="I22" s="41">
        <f t="shared" si="1"/>
        <v>0</v>
      </c>
      <c r="J22" s="120"/>
      <c r="K22" s="41">
        <f t="shared" si="2"/>
        <v>0</v>
      </c>
      <c r="L22" s="41">
        <f t="shared" si="3"/>
        <v>0</v>
      </c>
    </row>
    <row r="23" spans="1:12" s="227" customFormat="1" x14ac:dyDescent="0.35">
      <c r="A23" s="241"/>
      <c r="B23" s="117" t="s">
        <v>31</v>
      </c>
      <c r="C23" s="118" t="s">
        <v>142</v>
      </c>
      <c r="D23" s="2">
        <v>1</v>
      </c>
      <c r="E23" s="2">
        <f>E22*D23</f>
        <v>0</v>
      </c>
      <c r="F23" s="119"/>
      <c r="G23" s="41">
        <f t="shared" si="0"/>
        <v>0</v>
      </c>
      <c r="H23" s="120"/>
      <c r="I23" s="41">
        <f t="shared" si="1"/>
        <v>0</v>
      </c>
      <c r="J23" s="120"/>
      <c r="K23" s="41">
        <f t="shared" si="2"/>
        <v>0</v>
      </c>
      <c r="L23" s="41">
        <f t="shared" si="3"/>
        <v>0</v>
      </c>
    </row>
    <row r="24" spans="1:12" s="227" customFormat="1" x14ac:dyDescent="0.35">
      <c r="A24" s="241"/>
      <c r="B24" s="10" t="s">
        <v>311</v>
      </c>
      <c r="C24" s="127" t="s">
        <v>26</v>
      </c>
      <c r="D24" s="127">
        <v>2.1</v>
      </c>
      <c r="E24" s="120">
        <f>E22*D24</f>
        <v>0</v>
      </c>
      <c r="F24" s="120"/>
      <c r="G24" s="41">
        <f t="shared" si="0"/>
        <v>0</v>
      </c>
      <c r="H24" s="120"/>
      <c r="I24" s="41">
        <f t="shared" si="1"/>
        <v>0</v>
      </c>
      <c r="J24" s="120"/>
      <c r="K24" s="41">
        <f t="shared" si="2"/>
        <v>0</v>
      </c>
      <c r="L24" s="41">
        <f t="shared" si="3"/>
        <v>0</v>
      </c>
    </row>
    <row r="25" spans="1:12" s="227" customFormat="1" ht="40.5" x14ac:dyDescent="0.35">
      <c r="A25" s="241"/>
      <c r="B25" s="117" t="s">
        <v>43</v>
      </c>
      <c r="C25" s="3" t="s">
        <v>26</v>
      </c>
      <c r="D25" s="2">
        <v>1</v>
      </c>
      <c r="E25" s="120">
        <f>E22*D25</f>
        <v>0</v>
      </c>
      <c r="F25" s="120"/>
      <c r="G25" s="41">
        <f t="shared" si="0"/>
        <v>0</v>
      </c>
      <c r="H25" s="120"/>
      <c r="I25" s="41">
        <f t="shared" si="1"/>
        <v>0</v>
      </c>
      <c r="J25" s="120"/>
      <c r="K25" s="41">
        <f t="shared" si="2"/>
        <v>0</v>
      </c>
      <c r="L25" s="41">
        <f t="shared" si="3"/>
        <v>0</v>
      </c>
    </row>
    <row r="26" spans="1:12" s="227" customFormat="1" x14ac:dyDescent="0.35">
      <c r="A26" s="241"/>
      <c r="B26" s="11" t="s">
        <v>40</v>
      </c>
      <c r="C26" s="3" t="s">
        <v>26</v>
      </c>
      <c r="D26" s="2">
        <v>1.05</v>
      </c>
      <c r="E26" s="120">
        <f>E22*D26</f>
        <v>0</v>
      </c>
      <c r="F26" s="120"/>
      <c r="G26" s="41">
        <f t="shared" si="0"/>
        <v>0</v>
      </c>
      <c r="H26" s="120"/>
      <c r="I26" s="41">
        <f t="shared" si="1"/>
        <v>0</v>
      </c>
      <c r="J26" s="120"/>
      <c r="K26" s="41">
        <f t="shared" si="2"/>
        <v>0</v>
      </c>
      <c r="L26" s="41">
        <f t="shared" si="3"/>
        <v>0</v>
      </c>
    </row>
    <row r="27" spans="1:12" s="227" customFormat="1" x14ac:dyDescent="0.35">
      <c r="A27" s="241"/>
      <c r="B27" s="11" t="s">
        <v>15</v>
      </c>
      <c r="C27" s="3" t="s">
        <v>6</v>
      </c>
      <c r="D27" s="3">
        <v>0.2</v>
      </c>
      <c r="E27" s="120">
        <f>E22*D27</f>
        <v>0</v>
      </c>
      <c r="F27" s="120"/>
      <c r="G27" s="41">
        <f t="shared" si="0"/>
        <v>0</v>
      </c>
      <c r="H27" s="120"/>
      <c r="I27" s="41">
        <f t="shared" si="1"/>
        <v>0</v>
      </c>
      <c r="J27" s="120"/>
      <c r="K27" s="41">
        <f t="shared" si="2"/>
        <v>0</v>
      </c>
      <c r="L27" s="41">
        <f t="shared" si="3"/>
        <v>0</v>
      </c>
    </row>
    <row r="28" spans="1:12" s="227" customFormat="1" x14ac:dyDescent="0.35">
      <c r="A28" s="25">
        <v>9</v>
      </c>
      <c r="B28" s="113" t="s">
        <v>312</v>
      </c>
      <c r="C28" s="239" t="s">
        <v>26</v>
      </c>
      <c r="D28" s="239"/>
      <c r="E28" s="240">
        <v>12</v>
      </c>
      <c r="F28" s="120"/>
      <c r="G28" s="41">
        <f t="shared" si="0"/>
        <v>0</v>
      </c>
      <c r="H28" s="120"/>
      <c r="I28" s="41">
        <f t="shared" si="1"/>
        <v>0</v>
      </c>
      <c r="J28" s="120"/>
      <c r="K28" s="41">
        <f t="shared" si="2"/>
        <v>0</v>
      </c>
      <c r="L28" s="41">
        <f t="shared" si="3"/>
        <v>0</v>
      </c>
    </row>
    <row r="29" spans="1:12" s="227" customFormat="1" x14ac:dyDescent="0.35">
      <c r="A29" s="25"/>
      <c r="B29" s="117" t="s">
        <v>31</v>
      </c>
      <c r="C29" s="118" t="s">
        <v>142</v>
      </c>
      <c r="D29" s="2">
        <v>1</v>
      </c>
      <c r="E29" s="2">
        <f>E28*D29</f>
        <v>12</v>
      </c>
      <c r="F29" s="119"/>
      <c r="G29" s="41">
        <f t="shared" si="0"/>
        <v>0</v>
      </c>
      <c r="H29" s="120"/>
      <c r="I29" s="41">
        <f t="shared" si="1"/>
        <v>0</v>
      </c>
      <c r="J29" s="120"/>
      <c r="K29" s="41">
        <f t="shared" si="2"/>
        <v>0</v>
      </c>
      <c r="L29" s="41">
        <f t="shared" si="3"/>
        <v>0</v>
      </c>
    </row>
    <row r="30" spans="1:12" s="227" customFormat="1" x14ac:dyDescent="0.35">
      <c r="A30" s="25"/>
      <c r="B30" s="10" t="s">
        <v>313</v>
      </c>
      <c r="C30" s="127" t="s">
        <v>26</v>
      </c>
      <c r="D30" s="127">
        <v>2.1</v>
      </c>
      <c r="E30" s="120">
        <f>E28*D30</f>
        <v>25.200000000000003</v>
      </c>
      <c r="F30" s="120"/>
      <c r="G30" s="41">
        <f t="shared" si="0"/>
        <v>0</v>
      </c>
      <c r="H30" s="120"/>
      <c r="I30" s="41">
        <f t="shared" si="1"/>
        <v>0</v>
      </c>
      <c r="J30" s="120"/>
      <c r="K30" s="41">
        <f t="shared" si="2"/>
        <v>0</v>
      </c>
      <c r="L30" s="41">
        <f t="shared" si="3"/>
        <v>0</v>
      </c>
    </row>
    <row r="31" spans="1:12" s="227" customFormat="1" ht="40.5" x14ac:dyDescent="0.35">
      <c r="A31" s="25"/>
      <c r="B31" s="117" t="s">
        <v>43</v>
      </c>
      <c r="C31" s="3" t="s">
        <v>26</v>
      </c>
      <c r="D31" s="2">
        <v>1</v>
      </c>
      <c r="E31" s="120">
        <f>E28*D31</f>
        <v>12</v>
      </c>
      <c r="F31" s="120"/>
      <c r="G31" s="41">
        <f t="shared" si="0"/>
        <v>0</v>
      </c>
      <c r="H31" s="120"/>
      <c r="I31" s="41">
        <f t="shared" si="1"/>
        <v>0</v>
      </c>
      <c r="J31" s="120"/>
      <c r="K31" s="41">
        <f t="shared" si="2"/>
        <v>0</v>
      </c>
      <c r="L31" s="41">
        <f t="shared" si="3"/>
        <v>0</v>
      </c>
    </row>
    <row r="32" spans="1:12" s="227" customFormat="1" x14ac:dyDescent="0.35">
      <c r="A32" s="25"/>
      <c r="B32" s="11" t="s">
        <v>40</v>
      </c>
      <c r="C32" s="3" t="s">
        <v>26</v>
      </c>
      <c r="D32" s="2">
        <v>1.05</v>
      </c>
      <c r="E32" s="120">
        <f>E28*D32</f>
        <v>12.600000000000001</v>
      </c>
      <c r="F32" s="120"/>
      <c r="G32" s="41">
        <f t="shared" si="0"/>
        <v>0</v>
      </c>
      <c r="H32" s="120"/>
      <c r="I32" s="41">
        <f t="shared" si="1"/>
        <v>0</v>
      </c>
      <c r="J32" s="120"/>
      <c r="K32" s="41">
        <f t="shared" si="2"/>
        <v>0</v>
      </c>
      <c r="L32" s="41">
        <f t="shared" si="3"/>
        <v>0</v>
      </c>
    </row>
    <row r="33" spans="1:12" s="227" customFormat="1" x14ac:dyDescent="0.35">
      <c r="A33" s="25"/>
      <c r="B33" s="11" t="s">
        <v>15</v>
      </c>
      <c r="C33" s="3" t="s">
        <v>6</v>
      </c>
      <c r="D33" s="3">
        <v>0.2</v>
      </c>
      <c r="E33" s="120">
        <f>E28*D33</f>
        <v>2.4000000000000004</v>
      </c>
      <c r="F33" s="120"/>
      <c r="G33" s="41">
        <f t="shared" si="0"/>
        <v>0</v>
      </c>
      <c r="H33" s="120"/>
      <c r="I33" s="41">
        <f t="shared" si="1"/>
        <v>0</v>
      </c>
      <c r="J33" s="120"/>
      <c r="K33" s="41">
        <f t="shared" si="2"/>
        <v>0</v>
      </c>
      <c r="L33" s="41">
        <f t="shared" si="3"/>
        <v>0</v>
      </c>
    </row>
    <row r="34" spans="1:12" s="227" customFormat="1" x14ac:dyDescent="0.35">
      <c r="A34" s="25">
        <v>10</v>
      </c>
      <c r="B34" s="242" t="s">
        <v>314</v>
      </c>
      <c r="C34" s="243" t="s">
        <v>39</v>
      </c>
      <c r="D34" s="244"/>
      <c r="E34" s="245">
        <v>2</v>
      </c>
      <c r="F34" s="124"/>
      <c r="G34" s="41">
        <f t="shared" si="0"/>
        <v>0</v>
      </c>
      <c r="H34" s="111"/>
      <c r="I34" s="41">
        <f t="shared" si="1"/>
        <v>0</v>
      </c>
      <c r="J34" s="111"/>
      <c r="K34" s="41">
        <f t="shared" si="2"/>
        <v>0</v>
      </c>
      <c r="L34" s="41">
        <f t="shared" si="3"/>
        <v>0</v>
      </c>
    </row>
    <row r="35" spans="1:12" s="227" customFormat="1" x14ac:dyDescent="0.35">
      <c r="A35" s="25"/>
      <c r="B35" s="180" t="s">
        <v>315</v>
      </c>
      <c r="C35" s="118" t="s">
        <v>39</v>
      </c>
      <c r="D35" s="235"/>
      <c r="E35" s="111">
        <v>2</v>
      </c>
      <c r="F35" s="119"/>
      <c r="G35" s="41">
        <f t="shared" si="0"/>
        <v>0</v>
      </c>
      <c r="H35" s="111"/>
      <c r="I35" s="41">
        <f t="shared" si="1"/>
        <v>0</v>
      </c>
      <c r="J35" s="111"/>
      <c r="K35" s="41">
        <f t="shared" si="2"/>
        <v>0</v>
      </c>
      <c r="L35" s="41">
        <f t="shared" si="3"/>
        <v>0</v>
      </c>
    </row>
    <row r="36" spans="1:12" s="227" customFormat="1" ht="27" x14ac:dyDescent="0.35">
      <c r="A36" s="25"/>
      <c r="B36" s="180" t="s">
        <v>316</v>
      </c>
      <c r="C36" s="118" t="s">
        <v>39</v>
      </c>
      <c r="D36" s="235"/>
      <c r="E36" s="111">
        <v>5</v>
      </c>
      <c r="F36" s="119"/>
      <c r="G36" s="41">
        <f t="shared" si="0"/>
        <v>0</v>
      </c>
      <c r="H36" s="111"/>
      <c r="I36" s="41">
        <f t="shared" si="1"/>
        <v>0</v>
      </c>
      <c r="J36" s="111"/>
      <c r="K36" s="41">
        <f t="shared" si="2"/>
        <v>0</v>
      </c>
      <c r="L36" s="41">
        <f t="shared" si="3"/>
        <v>0</v>
      </c>
    </row>
    <row r="37" spans="1:12" s="227" customFormat="1" x14ac:dyDescent="0.35">
      <c r="A37" s="25"/>
      <c r="B37" s="1" t="s">
        <v>15</v>
      </c>
      <c r="C37" s="3" t="s">
        <v>6</v>
      </c>
      <c r="D37" s="3">
        <v>0.9</v>
      </c>
      <c r="E37" s="2">
        <f>E34*D37</f>
        <v>1.8</v>
      </c>
      <c r="F37" s="2"/>
      <c r="G37" s="41">
        <f t="shared" si="0"/>
        <v>0</v>
      </c>
      <c r="H37" s="2"/>
      <c r="I37" s="41">
        <f t="shared" si="1"/>
        <v>0</v>
      </c>
      <c r="J37" s="2"/>
      <c r="K37" s="41">
        <f t="shared" si="2"/>
        <v>0</v>
      </c>
      <c r="L37" s="41">
        <f t="shared" si="3"/>
        <v>0</v>
      </c>
    </row>
    <row r="38" spans="1:12" s="227" customFormat="1" ht="21.75" customHeight="1" x14ac:dyDescent="0.35">
      <c r="A38" s="246" t="s">
        <v>317</v>
      </c>
      <c r="B38" s="129" t="s">
        <v>318</v>
      </c>
      <c r="C38" s="239" t="s">
        <v>26</v>
      </c>
      <c r="D38" s="239"/>
      <c r="E38" s="247">
        <v>98</v>
      </c>
      <c r="F38" s="116"/>
      <c r="G38" s="41">
        <f t="shared" si="0"/>
        <v>0</v>
      </c>
      <c r="H38" s="119"/>
      <c r="I38" s="41">
        <f t="shared" si="1"/>
        <v>0</v>
      </c>
      <c r="J38" s="119"/>
      <c r="K38" s="41">
        <f t="shared" si="2"/>
        <v>0</v>
      </c>
      <c r="L38" s="41">
        <f t="shared" si="3"/>
        <v>0</v>
      </c>
    </row>
    <row r="39" spans="1:12" s="227" customFormat="1" x14ac:dyDescent="0.35">
      <c r="A39" s="248"/>
      <c r="B39" s="117" t="s">
        <v>31</v>
      </c>
      <c r="C39" s="118" t="s">
        <v>142</v>
      </c>
      <c r="D39" s="2">
        <v>1</v>
      </c>
      <c r="E39" s="2">
        <f>E38*D39</f>
        <v>98</v>
      </c>
      <c r="F39" s="119"/>
      <c r="G39" s="41">
        <f t="shared" si="0"/>
        <v>0</v>
      </c>
      <c r="H39" s="119"/>
      <c r="I39" s="41">
        <f t="shared" si="1"/>
        <v>0</v>
      </c>
      <c r="J39" s="120"/>
      <c r="K39" s="41">
        <f t="shared" si="2"/>
        <v>0</v>
      </c>
      <c r="L39" s="41">
        <f t="shared" si="3"/>
        <v>0</v>
      </c>
    </row>
    <row r="40" spans="1:12" s="227" customFormat="1" x14ac:dyDescent="0.35">
      <c r="A40" s="248"/>
      <c r="B40" s="137" t="s">
        <v>319</v>
      </c>
      <c r="C40" s="127" t="s">
        <v>7</v>
      </c>
      <c r="D40" s="127">
        <v>5</v>
      </c>
      <c r="E40" s="119">
        <f>E38*D40</f>
        <v>490</v>
      </c>
      <c r="F40" s="119"/>
      <c r="G40" s="41">
        <f t="shared" si="0"/>
        <v>0</v>
      </c>
      <c r="H40" s="119"/>
      <c r="I40" s="41">
        <f t="shared" si="1"/>
        <v>0</v>
      </c>
      <c r="J40" s="119"/>
      <c r="K40" s="41">
        <f t="shared" si="2"/>
        <v>0</v>
      </c>
      <c r="L40" s="41">
        <f t="shared" si="3"/>
        <v>0</v>
      </c>
    </row>
    <row r="41" spans="1:12" s="227" customFormat="1" x14ac:dyDescent="0.35">
      <c r="A41" s="248"/>
      <c r="B41" s="137" t="s">
        <v>15</v>
      </c>
      <c r="C41" s="127" t="s">
        <v>6</v>
      </c>
      <c r="D41" s="127">
        <v>0.2</v>
      </c>
      <c r="E41" s="119">
        <f>D41*E38</f>
        <v>19.600000000000001</v>
      </c>
      <c r="F41" s="119"/>
      <c r="G41" s="41">
        <f t="shared" si="0"/>
        <v>0</v>
      </c>
      <c r="H41" s="119"/>
      <c r="I41" s="41">
        <f t="shared" si="1"/>
        <v>0</v>
      </c>
      <c r="J41" s="119"/>
      <c r="K41" s="41">
        <f t="shared" si="2"/>
        <v>0</v>
      </c>
      <c r="L41" s="41">
        <f t="shared" si="3"/>
        <v>0</v>
      </c>
    </row>
    <row r="42" spans="1:12" s="227" customFormat="1" ht="18.75" customHeight="1" x14ac:dyDescent="0.35">
      <c r="A42" s="246" t="s">
        <v>320</v>
      </c>
      <c r="B42" s="249" t="s">
        <v>321</v>
      </c>
      <c r="C42" s="239" t="s">
        <v>26</v>
      </c>
      <c r="D42" s="239"/>
      <c r="E42" s="247">
        <v>98</v>
      </c>
      <c r="F42" s="116"/>
      <c r="G42" s="41">
        <f t="shared" si="0"/>
        <v>0</v>
      </c>
      <c r="H42" s="119"/>
      <c r="I42" s="41">
        <f t="shared" si="1"/>
        <v>0</v>
      </c>
      <c r="J42" s="119"/>
      <c r="K42" s="41">
        <f t="shared" si="2"/>
        <v>0</v>
      </c>
      <c r="L42" s="41">
        <f t="shared" si="3"/>
        <v>0</v>
      </c>
    </row>
    <row r="43" spans="1:12" s="227" customFormat="1" x14ac:dyDescent="0.35">
      <c r="A43" s="248"/>
      <c r="B43" s="137" t="s">
        <v>322</v>
      </c>
      <c r="C43" s="37" t="s">
        <v>26</v>
      </c>
      <c r="D43" s="37">
        <v>1.18</v>
      </c>
      <c r="E43" s="23">
        <f>E42*D43</f>
        <v>115.64</v>
      </c>
      <c r="F43" s="250"/>
      <c r="G43" s="41">
        <f t="shared" si="0"/>
        <v>0</v>
      </c>
      <c r="H43" s="119"/>
      <c r="I43" s="41">
        <f t="shared" si="1"/>
        <v>0</v>
      </c>
      <c r="J43" s="119"/>
      <c r="K43" s="41">
        <f t="shared" si="2"/>
        <v>0</v>
      </c>
      <c r="L43" s="41">
        <f t="shared" si="3"/>
        <v>0</v>
      </c>
    </row>
    <row r="44" spans="1:12" s="227" customFormat="1" x14ac:dyDescent="0.35">
      <c r="A44" s="248"/>
      <c r="B44" s="137" t="s">
        <v>323</v>
      </c>
      <c r="C44" s="37" t="s">
        <v>7</v>
      </c>
      <c r="D44" s="37">
        <v>0.15</v>
      </c>
      <c r="E44" s="23">
        <f>E42*D44</f>
        <v>14.7</v>
      </c>
      <c r="F44" s="250"/>
      <c r="G44" s="41">
        <f t="shared" si="0"/>
        <v>0</v>
      </c>
      <c r="H44" s="119"/>
      <c r="I44" s="41">
        <f t="shared" si="1"/>
        <v>0</v>
      </c>
      <c r="J44" s="119"/>
      <c r="K44" s="41">
        <f t="shared" si="2"/>
        <v>0</v>
      </c>
      <c r="L44" s="41">
        <f t="shared" si="3"/>
        <v>0</v>
      </c>
    </row>
    <row r="45" spans="1:12" s="227" customFormat="1" x14ac:dyDescent="0.35">
      <c r="A45" s="248"/>
      <c r="B45" s="137" t="s">
        <v>323</v>
      </c>
      <c r="C45" s="37" t="s">
        <v>7</v>
      </c>
      <c r="D45" s="37">
        <v>0.2</v>
      </c>
      <c r="E45" s="23">
        <f>E43*D45</f>
        <v>23.128</v>
      </c>
      <c r="F45" s="250"/>
      <c r="G45" s="41">
        <f t="shared" si="0"/>
        <v>0</v>
      </c>
      <c r="H45" s="119"/>
      <c r="I45" s="41">
        <f t="shared" si="1"/>
        <v>0</v>
      </c>
      <c r="J45" s="119"/>
      <c r="K45" s="41">
        <f t="shared" si="2"/>
        <v>0</v>
      </c>
      <c r="L45" s="41">
        <f t="shared" si="3"/>
        <v>0</v>
      </c>
    </row>
    <row r="46" spans="1:12" s="227" customFormat="1" x14ac:dyDescent="0.35">
      <c r="A46" s="248"/>
      <c r="B46" s="137" t="s">
        <v>324</v>
      </c>
      <c r="C46" s="37" t="s">
        <v>301</v>
      </c>
      <c r="D46" s="37">
        <v>2</v>
      </c>
      <c r="E46" s="23">
        <f>E42*D46</f>
        <v>196</v>
      </c>
      <c r="F46" s="250"/>
      <c r="G46" s="41">
        <f t="shared" si="0"/>
        <v>0</v>
      </c>
      <c r="H46" s="119"/>
      <c r="I46" s="41">
        <f t="shared" si="1"/>
        <v>0</v>
      </c>
      <c r="J46" s="119"/>
      <c r="K46" s="41">
        <f t="shared" si="2"/>
        <v>0</v>
      </c>
      <c r="L46" s="41">
        <f t="shared" si="3"/>
        <v>0</v>
      </c>
    </row>
    <row r="47" spans="1:12" s="227" customFormat="1" x14ac:dyDescent="0.35">
      <c r="A47" s="248"/>
      <c r="B47" s="137" t="s">
        <v>15</v>
      </c>
      <c r="C47" s="127" t="s">
        <v>6</v>
      </c>
      <c r="D47" s="127">
        <v>0.2</v>
      </c>
      <c r="E47" s="119">
        <f>E42*D47</f>
        <v>19.600000000000001</v>
      </c>
      <c r="F47" s="119"/>
      <c r="G47" s="41">
        <f t="shared" si="0"/>
        <v>0</v>
      </c>
      <c r="H47" s="119"/>
      <c r="I47" s="41">
        <f t="shared" si="1"/>
        <v>0</v>
      </c>
      <c r="J47" s="119"/>
      <c r="K47" s="41">
        <f t="shared" si="2"/>
        <v>0</v>
      </c>
      <c r="L47" s="41">
        <f t="shared" si="3"/>
        <v>0</v>
      </c>
    </row>
    <row r="48" spans="1:12" s="227" customFormat="1" x14ac:dyDescent="0.35">
      <c r="A48" s="25">
        <v>13</v>
      </c>
      <c r="B48" s="7" t="s">
        <v>325</v>
      </c>
      <c r="C48" s="251" t="s">
        <v>26</v>
      </c>
      <c r="D48" s="251"/>
      <c r="E48" s="252">
        <v>15</v>
      </c>
      <c r="F48" s="2"/>
      <c r="G48" s="41">
        <f t="shared" si="0"/>
        <v>0</v>
      </c>
      <c r="H48" s="2"/>
      <c r="I48" s="41">
        <f t="shared" si="1"/>
        <v>0</v>
      </c>
      <c r="J48" s="2"/>
      <c r="K48" s="41">
        <f t="shared" si="2"/>
        <v>0</v>
      </c>
      <c r="L48" s="41">
        <f t="shared" si="3"/>
        <v>0</v>
      </c>
    </row>
    <row r="49" spans="1:12" s="227" customFormat="1" x14ac:dyDescent="0.35">
      <c r="A49" s="25"/>
      <c r="B49" s="117" t="s">
        <v>31</v>
      </c>
      <c r="C49" s="118" t="s">
        <v>142</v>
      </c>
      <c r="D49" s="2">
        <v>1</v>
      </c>
      <c r="E49" s="2">
        <f>E48*D49</f>
        <v>15</v>
      </c>
      <c r="F49" s="119"/>
      <c r="G49" s="41">
        <f t="shared" si="0"/>
        <v>0</v>
      </c>
      <c r="H49" s="2"/>
      <c r="I49" s="41">
        <f t="shared" si="1"/>
        <v>0</v>
      </c>
      <c r="J49" s="2"/>
      <c r="K49" s="41">
        <f t="shared" si="2"/>
        <v>0</v>
      </c>
      <c r="L49" s="41">
        <f t="shared" si="3"/>
        <v>0</v>
      </c>
    </row>
    <row r="50" spans="1:12" s="227" customFormat="1" ht="27" x14ac:dyDescent="0.35">
      <c r="A50" s="25"/>
      <c r="B50" s="4" t="s">
        <v>326</v>
      </c>
      <c r="C50" s="3" t="s">
        <v>26</v>
      </c>
      <c r="D50" s="3">
        <v>1.03</v>
      </c>
      <c r="E50" s="2">
        <f>D50*E48</f>
        <v>15.450000000000001</v>
      </c>
      <c r="F50" s="2"/>
      <c r="G50" s="41">
        <f t="shared" si="0"/>
        <v>0</v>
      </c>
      <c r="H50" s="2"/>
      <c r="I50" s="41">
        <f t="shared" si="1"/>
        <v>0</v>
      </c>
      <c r="J50" s="2"/>
      <c r="K50" s="41">
        <f t="shared" si="2"/>
        <v>0</v>
      </c>
      <c r="L50" s="41">
        <f t="shared" si="3"/>
        <v>0</v>
      </c>
    </row>
    <row r="51" spans="1:12" s="227" customFormat="1" x14ac:dyDescent="0.35">
      <c r="A51" s="25"/>
      <c r="B51" s="1" t="s">
        <v>45</v>
      </c>
      <c r="C51" s="3" t="s">
        <v>7</v>
      </c>
      <c r="D51" s="2">
        <v>6</v>
      </c>
      <c r="E51" s="2">
        <f>D51*E48</f>
        <v>90</v>
      </c>
      <c r="F51" s="2"/>
      <c r="G51" s="41">
        <f t="shared" si="0"/>
        <v>0</v>
      </c>
      <c r="H51" s="2"/>
      <c r="I51" s="41">
        <f t="shared" si="1"/>
        <v>0</v>
      </c>
      <c r="J51" s="2"/>
      <c r="K51" s="41">
        <f t="shared" si="2"/>
        <v>0</v>
      </c>
      <c r="L51" s="41">
        <f t="shared" si="3"/>
        <v>0</v>
      </c>
    </row>
    <row r="52" spans="1:12" s="227" customFormat="1" x14ac:dyDescent="0.35">
      <c r="A52" s="25"/>
      <c r="B52" s="1" t="s">
        <v>38</v>
      </c>
      <c r="C52" s="3" t="s">
        <v>7</v>
      </c>
      <c r="D52" s="3">
        <v>0.1</v>
      </c>
      <c r="E52" s="2">
        <f>D52*E48</f>
        <v>1.5</v>
      </c>
      <c r="F52" s="2"/>
      <c r="G52" s="41">
        <f t="shared" si="0"/>
        <v>0</v>
      </c>
      <c r="H52" s="2"/>
      <c r="I52" s="41">
        <f t="shared" si="1"/>
        <v>0</v>
      </c>
      <c r="J52" s="2"/>
      <c r="K52" s="41">
        <f t="shared" si="2"/>
        <v>0</v>
      </c>
      <c r="L52" s="41">
        <f t="shared" si="3"/>
        <v>0</v>
      </c>
    </row>
    <row r="53" spans="1:12" s="227" customFormat="1" x14ac:dyDescent="0.35">
      <c r="A53" s="25"/>
      <c r="B53" s="1" t="s">
        <v>46</v>
      </c>
      <c r="C53" s="3" t="s">
        <v>39</v>
      </c>
      <c r="D53" s="2">
        <v>0.1</v>
      </c>
      <c r="E53" s="2">
        <f>D53*E48</f>
        <v>1.5</v>
      </c>
      <c r="F53" s="2"/>
      <c r="G53" s="41">
        <f t="shared" si="0"/>
        <v>0</v>
      </c>
      <c r="H53" s="2"/>
      <c r="I53" s="41">
        <f t="shared" si="1"/>
        <v>0</v>
      </c>
      <c r="J53" s="2"/>
      <c r="K53" s="41">
        <f t="shared" si="2"/>
        <v>0</v>
      </c>
      <c r="L53" s="41">
        <f t="shared" si="3"/>
        <v>0</v>
      </c>
    </row>
    <row r="54" spans="1:12" s="227" customFormat="1" x14ac:dyDescent="0.35">
      <c r="A54" s="25"/>
      <c r="B54" s="1" t="s">
        <v>15</v>
      </c>
      <c r="C54" s="3" t="s">
        <v>6</v>
      </c>
      <c r="D54" s="3">
        <v>7.0000000000000007E-2</v>
      </c>
      <c r="E54" s="2">
        <f>D54*E48</f>
        <v>1.05</v>
      </c>
      <c r="F54" s="2"/>
      <c r="G54" s="41">
        <f t="shared" si="0"/>
        <v>0</v>
      </c>
      <c r="H54" s="2"/>
      <c r="I54" s="41">
        <f t="shared" si="1"/>
        <v>0</v>
      </c>
      <c r="J54" s="2"/>
      <c r="K54" s="41">
        <f t="shared" si="2"/>
        <v>0</v>
      </c>
      <c r="L54" s="41">
        <f t="shared" si="3"/>
        <v>0</v>
      </c>
    </row>
    <row r="55" spans="1:12" ht="27" x14ac:dyDescent="0.35">
      <c r="A55" s="25">
        <v>14</v>
      </c>
      <c r="B55" s="7" t="s">
        <v>327</v>
      </c>
      <c r="C55" s="253" t="s">
        <v>26</v>
      </c>
      <c r="D55" s="253"/>
      <c r="E55" s="252">
        <v>898</v>
      </c>
      <c r="F55" s="2"/>
      <c r="G55" s="41">
        <f t="shared" si="0"/>
        <v>0</v>
      </c>
      <c r="H55" s="2"/>
      <c r="I55" s="41">
        <f t="shared" si="1"/>
        <v>0</v>
      </c>
      <c r="J55" s="2"/>
      <c r="K55" s="41">
        <f t="shared" si="2"/>
        <v>0</v>
      </c>
      <c r="L55" s="41">
        <f t="shared" si="3"/>
        <v>0</v>
      </c>
    </row>
    <row r="56" spans="1:12" x14ac:dyDescent="0.35">
      <c r="A56" s="25"/>
      <c r="B56" s="117" t="s">
        <v>31</v>
      </c>
      <c r="C56" s="118" t="s">
        <v>142</v>
      </c>
      <c r="D56" s="2">
        <v>1</v>
      </c>
      <c r="E56" s="2">
        <f>E55*D56</f>
        <v>898</v>
      </c>
      <c r="F56" s="119"/>
      <c r="G56" s="41">
        <f t="shared" si="0"/>
        <v>0</v>
      </c>
      <c r="H56" s="2"/>
      <c r="I56" s="41">
        <f t="shared" si="1"/>
        <v>0</v>
      </c>
      <c r="J56" s="2"/>
      <c r="K56" s="41">
        <f t="shared" si="2"/>
        <v>0</v>
      </c>
      <c r="L56" s="41">
        <f t="shared" si="3"/>
        <v>0</v>
      </c>
    </row>
    <row r="57" spans="1:12" x14ac:dyDescent="0.35">
      <c r="A57" s="25"/>
      <c r="B57" s="254" t="s">
        <v>32</v>
      </c>
      <c r="C57" s="255" t="s">
        <v>7</v>
      </c>
      <c r="D57" s="3">
        <v>1.25</v>
      </c>
      <c r="E57" s="120">
        <f>E55*D57</f>
        <v>1122.5</v>
      </c>
      <c r="F57" s="120"/>
      <c r="G57" s="41">
        <f t="shared" si="0"/>
        <v>0</v>
      </c>
      <c r="H57" s="120"/>
      <c r="I57" s="41">
        <f t="shared" si="1"/>
        <v>0</v>
      </c>
      <c r="J57" s="120"/>
      <c r="K57" s="41">
        <f t="shared" si="2"/>
        <v>0</v>
      </c>
      <c r="L57" s="41">
        <f t="shared" si="3"/>
        <v>0</v>
      </c>
    </row>
    <row r="58" spans="1:12" x14ac:dyDescent="0.35">
      <c r="A58" s="25"/>
      <c r="B58" s="254" t="s">
        <v>33</v>
      </c>
      <c r="C58" s="255" t="s">
        <v>26</v>
      </c>
      <c r="D58" s="3">
        <v>0.01</v>
      </c>
      <c r="E58" s="256">
        <f>E55*D58</f>
        <v>8.98</v>
      </c>
      <c r="F58" s="120"/>
      <c r="G58" s="41">
        <f t="shared" si="0"/>
        <v>0</v>
      </c>
      <c r="H58" s="120"/>
      <c r="I58" s="41">
        <f t="shared" si="1"/>
        <v>0</v>
      </c>
      <c r="J58" s="120"/>
      <c r="K58" s="41">
        <f t="shared" si="2"/>
        <v>0</v>
      </c>
      <c r="L58" s="41">
        <f t="shared" si="3"/>
        <v>0</v>
      </c>
    </row>
    <row r="59" spans="1:12" x14ac:dyDescent="0.35">
      <c r="A59" s="25"/>
      <c r="B59" s="155" t="s">
        <v>328</v>
      </c>
      <c r="C59" s="255" t="s">
        <v>7</v>
      </c>
      <c r="D59" s="3">
        <v>0.63</v>
      </c>
      <c r="E59" s="120">
        <f>E55*D59</f>
        <v>565.74</v>
      </c>
      <c r="F59" s="120"/>
      <c r="G59" s="41">
        <f t="shared" si="0"/>
        <v>0</v>
      </c>
      <c r="H59" s="120"/>
      <c r="I59" s="41">
        <f t="shared" si="1"/>
        <v>0</v>
      </c>
      <c r="J59" s="120"/>
      <c r="K59" s="41">
        <f t="shared" si="2"/>
        <v>0</v>
      </c>
      <c r="L59" s="41">
        <f t="shared" si="3"/>
        <v>0</v>
      </c>
    </row>
    <row r="60" spans="1:12" ht="15.75" customHeight="1" x14ac:dyDescent="0.35">
      <c r="A60" s="25"/>
      <c r="B60" s="155" t="s">
        <v>34</v>
      </c>
      <c r="C60" s="255" t="s">
        <v>7</v>
      </c>
      <c r="D60" s="3">
        <v>0.12</v>
      </c>
      <c r="E60" s="120">
        <f>E55*D60</f>
        <v>107.75999999999999</v>
      </c>
      <c r="F60" s="120"/>
      <c r="G60" s="41">
        <f t="shared" si="0"/>
        <v>0</v>
      </c>
      <c r="H60" s="120"/>
      <c r="I60" s="41">
        <f t="shared" si="1"/>
        <v>0</v>
      </c>
      <c r="J60" s="120"/>
      <c r="K60" s="41">
        <f t="shared" si="2"/>
        <v>0</v>
      </c>
      <c r="L60" s="41">
        <f t="shared" si="3"/>
        <v>0</v>
      </c>
    </row>
    <row r="61" spans="1:12" ht="15.75" customHeight="1" x14ac:dyDescent="0.35">
      <c r="A61" s="25"/>
      <c r="B61" s="257" t="s">
        <v>51</v>
      </c>
      <c r="C61" s="138" t="s">
        <v>30</v>
      </c>
      <c r="D61" s="3">
        <v>0.6</v>
      </c>
      <c r="E61" s="120">
        <f>E55*D61</f>
        <v>538.79999999999995</v>
      </c>
      <c r="F61" s="120"/>
      <c r="G61" s="41">
        <f t="shared" si="0"/>
        <v>0</v>
      </c>
      <c r="H61" s="120"/>
      <c r="I61" s="41">
        <f t="shared" si="1"/>
        <v>0</v>
      </c>
      <c r="J61" s="120"/>
      <c r="K61" s="41">
        <f t="shared" si="2"/>
        <v>0</v>
      </c>
      <c r="L61" s="41">
        <f t="shared" si="3"/>
        <v>0</v>
      </c>
    </row>
    <row r="62" spans="1:12" ht="15.75" customHeight="1" x14ac:dyDescent="0.35">
      <c r="A62" s="25"/>
      <c r="B62" s="137" t="s">
        <v>35</v>
      </c>
      <c r="C62" s="127" t="s">
        <v>12</v>
      </c>
      <c r="D62" s="9"/>
      <c r="E62" s="119">
        <v>20</v>
      </c>
      <c r="F62" s="124"/>
      <c r="G62" s="41">
        <f t="shared" si="0"/>
        <v>0</v>
      </c>
      <c r="H62" s="119"/>
      <c r="I62" s="41">
        <f t="shared" si="1"/>
        <v>0</v>
      </c>
      <c r="J62" s="258"/>
      <c r="K62" s="41">
        <f t="shared" si="2"/>
        <v>0</v>
      </c>
      <c r="L62" s="41">
        <f t="shared" si="3"/>
        <v>0</v>
      </c>
    </row>
    <row r="63" spans="1:12" ht="15.75" customHeight="1" x14ac:dyDescent="0.35">
      <c r="A63" s="25"/>
      <c r="B63" s="257" t="s">
        <v>36</v>
      </c>
      <c r="C63" s="138" t="s">
        <v>30</v>
      </c>
      <c r="D63" s="3">
        <v>0.28000000000000003</v>
      </c>
      <c r="E63" s="120">
        <f>E55*D63</f>
        <v>251.44000000000003</v>
      </c>
      <c r="F63" s="120"/>
      <c r="G63" s="41">
        <f t="shared" si="0"/>
        <v>0</v>
      </c>
      <c r="H63" s="120"/>
      <c r="I63" s="41">
        <f t="shared" si="1"/>
        <v>0</v>
      </c>
      <c r="J63" s="120"/>
      <c r="K63" s="41">
        <f t="shared" si="2"/>
        <v>0</v>
      </c>
      <c r="L63" s="41">
        <f t="shared" si="3"/>
        <v>0</v>
      </c>
    </row>
    <row r="64" spans="1:12" ht="15.75" customHeight="1" x14ac:dyDescent="0.35">
      <c r="A64" s="25"/>
      <c r="B64" s="257" t="s">
        <v>21</v>
      </c>
      <c r="C64" s="255" t="s">
        <v>6</v>
      </c>
      <c r="D64" s="3">
        <v>0.05</v>
      </c>
      <c r="E64" s="120">
        <f>E55*D64</f>
        <v>44.900000000000006</v>
      </c>
      <c r="F64" s="120"/>
      <c r="G64" s="41">
        <f t="shared" si="0"/>
        <v>0</v>
      </c>
      <c r="H64" s="120"/>
      <c r="I64" s="41">
        <f t="shared" si="1"/>
        <v>0</v>
      </c>
      <c r="J64" s="120"/>
      <c r="K64" s="41">
        <f t="shared" si="2"/>
        <v>0</v>
      </c>
      <c r="L64" s="41">
        <f t="shared" si="3"/>
        <v>0</v>
      </c>
    </row>
    <row r="65" spans="1:12" ht="15" customHeight="1" x14ac:dyDescent="0.35">
      <c r="A65" s="229"/>
      <c r="B65" s="259" t="s">
        <v>329</v>
      </c>
      <c r="C65" s="3"/>
      <c r="D65" s="3"/>
      <c r="E65" s="3"/>
      <c r="F65" s="3"/>
      <c r="G65" s="41">
        <f t="shared" si="0"/>
        <v>0</v>
      </c>
      <c r="H65" s="3"/>
      <c r="I65" s="41">
        <f t="shared" si="1"/>
        <v>0</v>
      </c>
      <c r="J65" s="169"/>
      <c r="K65" s="41">
        <f t="shared" si="2"/>
        <v>0</v>
      </c>
      <c r="L65" s="41">
        <f t="shared" si="3"/>
        <v>0</v>
      </c>
    </row>
    <row r="66" spans="1:12" x14ac:dyDescent="0.35">
      <c r="A66" s="25">
        <v>1</v>
      </c>
      <c r="B66" s="260" t="s">
        <v>330</v>
      </c>
      <c r="C66" s="251" t="s">
        <v>12</v>
      </c>
      <c r="D66" s="251"/>
      <c r="E66" s="261">
        <v>2</v>
      </c>
      <c r="F66" s="2"/>
      <c r="G66" s="41">
        <f t="shared" si="0"/>
        <v>0</v>
      </c>
      <c r="H66" s="2"/>
      <c r="I66" s="41">
        <f t="shared" si="1"/>
        <v>0</v>
      </c>
      <c r="J66" s="262"/>
      <c r="K66" s="41">
        <f t="shared" si="2"/>
        <v>0</v>
      </c>
      <c r="L66" s="41">
        <f t="shared" si="3"/>
        <v>0</v>
      </c>
    </row>
    <row r="67" spans="1:12" ht="27" x14ac:dyDescent="0.35">
      <c r="A67" s="25"/>
      <c r="B67" s="126" t="s">
        <v>331</v>
      </c>
      <c r="C67" s="9" t="s">
        <v>13</v>
      </c>
      <c r="D67" s="54"/>
      <c r="E67" s="23">
        <v>1</v>
      </c>
      <c r="F67" s="23"/>
      <c r="G67" s="41">
        <f t="shared" si="0"/>
        <v>0</v>
      </c>
      <c r="H67" s="23"/>
      <c r="I67" s="41">
        <f t="shared" si="1"/>
        <v>0</v>
      </c>
      <c r="J67" s="119"/>
      <c r="K67" s="41">
        <f t="shared" si="2"/>
        <v>0</v>
      </c>
      <c r="L67" s="41">
        <f t="shared" si="3"/>
        <v>0</v>
      </c>
    </row>
    <row r="68" spans="1:12" ht="27" x14ac:dyDescent="0.35">
      <c r="A68" s="25"/>
      <c r="B68" s="126" t="s">
        <v>332</v>
      </c>
      <c r="C68" s="9" t="s">
        <v>13</v>
      </c>
      <c r="D68" s="54"/>
      <c r="E68" s="23">
        <v>1</v>
      </c>
      <c r="F68" s="23"/>
      <c r="G68" s="41">
        <f t="shared" si="0"/>
        <v>0</v>
      </c>
      <c r="H68" s="23"/>
      <c r="I68" s="41">
        <f t="shared" si="1"/>
        <v>0</v>
      </c>
      <c r="J68" s="119"/>
      <c r="K68" s="41">
        <f t="shared" si="2"/>
        <v>0</v>
      </c>
      <c r="L68" s="41">
        <f t="shared" si="3"/>
        <v>0</v>
      </c>
    </row>
    <row r="69" spans="1:12" x14ac:dyDescent="0.35">
      <c r="A69" s="25"/>
      <c r="B69" s="126" t="s">
        <v>333</v>
      </c>
      <c r="C69" s="9" t="s">
        <v>13</v>
      </c>
      <c r="D69" s="54"/>
      <c r="E69" s="23">
        <v>5</v>
      </c>
      <c r="F69" s="23"/>
      <c r="G69" s="41">
        <f t="shared" si="0"/>
        <v>0</v>
      </c>
      <c r="H69" s="23"/>
      <c r="I69" s="41">
        <f t="shared" si="1"/>
        <v>0</v>
      </c>
      <c r="J69" s="119"/>
      <c r="K69" s="41">
        <f t="shared" si="2"/>
        <v>0</v>
      </c>
      <c r="L69" s="41">
        <f t="shared" si="3"/>
        <v>0</v>
      </c>
    </row>
    <row r="70" spans="1:12" x14ac:dyDescent="0.35">
      <c r="A70" s="25"/>
      <c r="B70" s="13" t="s">
        <v>15</v>
      </c>
      <c r="C70" s="3" t="s">
        <v>6</v>
      </c>
      <c r="D70" s="16"/>
      <c r="E70" s="2">
        <v>4</v>
      </c>
      <c r="F70" s="2"/>
      <c r="G70" s="41">
        <f t="shared" si="0"/>
        <v>0</v>
      </c>
      <c r="H70" s="2"/>
      <c r="I70" s="41">
        <f t="shared" si="1"/>
        <v>0</v>
      </c>
      <c r="J70" s="2"/>
      <c r="K70" s="41">
        <f t="shared" si="2"/>
        <v>0</v>
      </c>
      <c r="L70" s="41">
        <f t="shared" si="3"/>
        <v>0</v>
      </c>
    </row>
    <row r="71" spans="1:12" x14ac:dyDescent="0.35">
      <c r="A71" s="25">
        <v>2</v>
      </c>
      <c r="B71" s="260" t="s">
        <v>334</v>
      </c>
      <c r="C71" s="251" t="s">
        <v>12</v>
      </c>
      <c r="D71" s="251"/>
      <c r="E71" s="261">
        <v>2</v>
      </c>
      <c r="F71" s="2"/>
      <c r="G71" s="41">
        <f t="shared" si="0"/>
        <v>0</v>
      </c>
      <c r="H71" s="2"/>
      <c r="I71" s="41">
        <f t="shared" si="1"/>
        <v>0</v>
      </c>
      <c r="J71" s="262"/>
      <c r="K71" s="41">
        <f t="shared" si="2"/>
        <v>0</v>
      </c>
      <c r="L71" s="41">
        <f t="shared" si="3"/>
        <v>0</v>
      </c>
    </row>
    <row r="72" spans="1:12" x14ac:dyDescent="0.35">
      <c r="A72" s="25"/>
      <c r="B72" s="126" t="s">
        <v>335</v>
      </c>
      <c r="C72" s="9" t="s">
        <v>13</v>
      </c>
      <c r="D72" s="54"/>
      <c r="E72" s="23">
        <v>1</v>
      </c>
      <c r="F72" s="23"/>
      <c r="G72" s="41">
        <f t="shared" ref="G72:G91" si="4">F72*E72</f>
        <v>0</v>
      </c>
      <c r="H72" s="23"/>
      <c r="I72" s="41">
        <f t="shared" ref="I72:I91" si="5">H72*E72</f>
        <v>0</v>
      </c>
      <c r="J72" s="119"/>
      <c r="K72" s="41">
        <f t="shared" ref="K72:K91" si="6">J72*E72</f>
        <v>0</v>
      </c>
      <c r="L72" s="41">
        <f t="shared" ref="L72:L92" si="7">K72+I72+G72</f>
        <v>0</v>
      </c>
    </row>
    <row r="73" spans="1:12" x14ac:dyDescent="0.35">
      <c r="A73" s="25"/>
      <c r="B73" s="13" t="s">
        <v>15</v>
      </c>
      <c r="C73" s="3" t="s">
        <v>6</v>
      </c>
      <c r="D73" s="16">
        <v>0.94</v>
      </c>
      <c r="E73" s="2">
        <f>D73*E71</f>
        <v>1.88</v>
      </c>
      <c r="F73" s="2"/>
      <c r="G73" s="41">
        <f t="shared" si="4"/>
        <v>0</v>
      </c>
      <c r="H73" s="2"/>
      <c r="I73" s="41">
        <f t="shared" si="5"/>
        <v>0</v>
      </c>
      <c r="J73" s="2"/>
      <c r="K73" s="41">
        <f t="shared" si="6"/>
        <v>0</v>
      </c>
      <c r="L73" s="41">
        <f t="shared" si="7"/>
        <v>0</v>
      </c>
    </row>
    <row r="74" spans="1:12" x14ac:dyDescent="0.35">
      <c r="A74" s="25">
        <v>3</v>
      </c>
      <c r="B74" s="260" t="s">
        <v>336</v>
      </c>
      <c r="C74" s="251" t="s">
        <v>12</v>
      </c>
      <c r="D74" s="251"/>
      <c r="E74" s="261">
        <v>2</v>
      </c>
      <c r="F74" s="2"/>
      <c r="G74" s="41">
        <f t="shared" si="4"/>
        <v>0</v>
      </c>
      <c r="H74" s="2"/>
      <c r="I74" s="41">
        <f t="shared" si="5"/>
        <v>0</v>
      </c>
      <c r="J74" s="262"/>
      <c r="K74" s="41">
        <f t="shared" si="6"/>
        <v>0</v>
      </c>
      <c r="L74" s="41">
        <f t="shared" si="7"/>
        <v>0</v>
      </c>
    </row>
    <row r="75" spans="1:12" x14ac:dyDescent="0.35">
      <c r="A75" s="25"/>
      <c r="B75" s="126" t="s">
        <v>337</v>
      </c>
      <c r="C75" s="9" t="s">
        <v>13</v>
      </c>
      <c r="D75" s="54">
        <v>1</v>
      </c>
      <c r="E75" s="23">
        <f>E74*D75</f>
        <v>2</v>
      </c>
      <c r="F75" s="23"/>
      <c r="G75" s="41">
        <f t="shared" si="4"/>
        <v>0</v>
      </c>
      <c r="H75" s="23"/>
      <c r="I75" s="41">
        <f t="shared" si="5"/>
        <v>0</v>
      </c>
      <c r="J75" s="119"/>
      <c r="K75" s="41">
        <f t="shared" si="6"/>
        <v>0</v>
      </c>
      <c r="L75" s="41">
        <f t="shared" si="7"/>
        <v>0</v>
      </c>
    </row>
    <row r="76" spans="1:12" x14ac:dyDescent="0.35">
      <c r="A76" s="25"/>
      <c r="B76" s="13" t="s">
        <v>15</v>
      </c>
      <c r="C76" s="3" t="s">
        <v>6</v>
      </c>
      <c r="D76" s="16">
        <v>0.11</v>
      </c>
      <c r="E76" s="2">
        <f>D76*E74</f>
        <v>0.22</v>
      </c>
      <c r="F76" s="2"/>
      <c r="G76" s="41">
        <f t="shared" si="4"/>
        <v>0</v>
      </c>
      <c r="H76" s="2"/>
      <c r="I76" s="41">
        <f t="shared" si="5"/>
        <v>0</v>
      </c>
      <c r="J76" s="2"/>
      <c r="K76" s="41">
        <f t="shared" si="6"/>
        <v>0</v>
      </c>
      <c r="L76" s="41">
        <f t="shared" si="7"/>
        <v>0</v>
      </c>
    </row>
    <row r="77" spans="1:12" x14ac:dyDescent="0.35">
      <c r="A77" s="25">
        <v>4</v>
      </c>
      <c r="B77" s="260" t="s">
        <v>338</v>
      </c>
      <c r="C77" s="251" t="s">
        <v>12</v>
      </c>
      <c r="D77" s="251"/>
      <c r="E77" s="261">
        <v>1</v>
      </c>
      <c r="F77" s="2"/>
      <c r="G77" s="41">
        <f t="shared" si="4"/>
        <v>0</v>
      </c>
      <c r="H77" s="2"/>
      <c r="I77" s="41">
        <f t="shared" si="5"/>
        <v>0</v>
      </c>
      <c r="J77" s="262"/>
      <c r="K77" s="41">
        <f t="shared" si="6"/>
        <v>0</v>
      </c>
      <c r="L77" s="41">
        <f t="shared" si="7"/>
        <v>0</v>
      </c>
    </row>
    <row r="78" spans="1:12" x14ac:dyDescent="0.35">
      <c r="A78" s="25"/>
      <c r="B78" s="153" t="s">
        <v>339</v>
      </c>
      <c r="C78" s="9" t="s">
        <v>13</v>
      </c>
      <c r="D78" s="3"/>
      <c r="E78" s="2">
        <v>1</v>
      </c>
      <c r="F78" s="2"/>
      <c r="G78" s="41">
        <f t="shared" si="4"/>
        <v>0</v>
      </c>
      <c r="H78" s="2"/>
      <c r="I78" s="41">
        <f t="shared" si="5"/>
        <v>0</v>
      </c>
      <c r="J78" s="120"/>
      <c r="K78" s="41">
        <f t="shared" si="6"/>
        <v>0</v>
      </c>
      <c r="L78" s="41">
        <f t="shared" si="7"/>
        <v>0</v>
      </c>
    </row>
    <row r="79" spans="1:12" x14ac:dyDescent="0.35">
      <c r="A79" s="25"/>
      <c r="B79" s="13" t="s">
        <v>15</v>
      </c>
      <c r="C79" s="3" t="s">
        <v>6</v>
      </c>
      <c r="D79" s="16"/>
      <c r="E79" s="2">
        <v>4</v>
      </c>
      <c r="F79" s="2"/>
      <c r="G79" s="41">
        <f t="shared" si="4"/>
        <v>0</v>
      </c>
      <c r="H79" s="2"/>
      <c r="I79" s="41">
        <f t="shared" si="5"/>
        <v>0</v>
      </c>
      <c r="J79" s="2"/>
      <c r="K79" s="41">
        <f t="shared" si="6"/>
        <v>0</v>
      </c>
      <c r="L79" s="41">
        <f t="shared" si="7"/>
        <v>0</v>
      </c>
    </row>
    <row r="80" spans="1:12" x14ac:dyDescent="0.35">
      <c r="A80" s="25">
        <v>5</v>
      </c>
      <c r="B80" s="263" t="s">
        <v>340</v>
      </c>
      <c r="C80" s="3" t="s">
        <v>39</v>
      </c>
      <c r="D80" s="16"/>
      <c r="E80" s="2">
        <v>10</v>
      </c>
      <c r="F80" s="2"/>
      <c r="G80" s="41">
        <f t="shared" si="4"/>
        <v>0</v>
      </c>
      <c r="H80" s="2"/>
      <c r="I80" s="41">
        <f t="shared" si="5"/>
        <v>0</v>
      </c>
      <c r="J80" s="2"/>
      <c r="K80" s="41">
        <f t="shared" si="6"/>
        <v>0</v>
      </c>
      <c r="L80" s="41">
        <f t="shared" si="7"/>
        <v>0</v>
      </c>
    </row>
    <row r="81" spans="1:12" x14ac:dyDescent="0.35">
      <c r="A81" s="25"/>
      <c r="B81" s="259" t="s">
        <v>341</v>
      </c>
      <c r="C81" s="169"/>
      <c r="D81" s="264"/>
      <c r="E81" s="264"/>
      <c r="F81" s="264"/>
      <c r="G81" s="41">
        <f t="shared" si="4"/>
        <v>0</v>
      </c>
      <c r="H81" s="264"/>
      <c r="I81" s="41">
        <f t="shared" si="5"/>
        <v>0</v>
      </c>
      <c r="J81" s="264"/>
      <c r="K81" s="41">
        <f t="shared" si="6"/>
        <v>0</v>
      </c>
      <c r="L81" s="41">
        <f t="shared" si="7"/>
        <v>0</v>
      </c>
    </row>
    <row r="82" spans="1:12" x14ac:dyDescent="0.35">
      <c r="A82" s="25">
        <v>1</v>
      </c>
      <c r="B82" s="265" t="s">
        <v>342</v>
      </c>
      <c r="C82" s="266" t="s">
        <v>12</v>
      </c>
      <c r="D82" s="267"/>
      <c r="E82" s="268">
        <v>14</v>
      </c>
      <c r="F82" s="267"/>
      <c r="G82" s="41">
        <f t="shared" si="4"/>
        <v>0</v>
      </c>
      <c r="H82" s="267"/>
      <c r="I82" s="41">
        <f t="shared" si="5"/>
        <v>0</v>
      </c>
      <c r="J82" s="267"/>
      <c r="K82" s="41">
        <f t="shared" si="6"/>
        <v>0</v>
      </c>
      <c r="L82" s="41">
        <f t="shared" si="7"/>
        <v>0</v>
      </c>
    </row>
    <row r="83" spans="1:12" x14ac:dyDescent="0.35">
      <c r="A83" s="25">
        <v>2</v>
      </c>
      <c r="B83" s="269" t="s">
        <v>343</v>
      </c>
      <c r="C83" s="118" t="s">
        <v>12</v>
      </c>
      <c r="D83" s="120"/>
      <c r="E83" s="270">
        <v>3</v>
      </c>
      <c r="F83" s="120"/>
      <c r="G83" s="41">
        <f t="shared" si="4"/>
        <v>0</v>
      </c>
      <c r="H83" s="267"/>
      <c r="I83" s="41">
        <f t="shared" si="5"/>
        <v>0</v>
      </c>
      <c r="J83" s="120"/>
      <c r="K83" s="41">
        <f t="shared" si="6"/>
        <v>0</v>
      </c>
      <c r="L83" s="41">
        <f t="shared" si="7"/>
        <v>0</v>
      </c>
    </row>
    <row r="84" spans="1:12" x14ac:dyDescent="0.35">
      <c r="A84" s="25">
        <v>3</v>
      </c>
      <c r="B84" s="269" t="s">
        <v>344</v>
      </c>
      <c r="C84" s="118" t="s">
        <v>12</v>
      </c>
      <c r="D84" s="120"/>
      <c r="E84" s="270">
        <v>4</v>
      </c>
      <c r="F84" s="120"/>
      <c r="G84" s="41">
        <f t="shared" si="4"/>
        <v>0</v>
      </c>
      <c r="H84" s="267"/>
      <c r="I84" s="41">
        <f t="shared" si="5"/>
        <v>0</v>
      </c>
      <c r="J84" s="120"/>
      <c r="K84" s="41">
        <f t="shared" si="6"/>
        <v>0</v>
      </c>
      <c r="L84" s="41">
        <f t="shared" si="7"/>
        <v>0</v>
      </c>
    </row>
    <row r="85" spans="1:12" ht="14.25" customHeight="1" x14ac:dyDescent="0.35">
      <c r="A85" s="25">
        <v>4</v>
      </c>
      <c r="B85" s="269" t="s">
        <v>345</v>
      </c>
      <c r="C85" s="118" t="s">
        <v>12</v>
      </c>
      <c r="D85" s="120"/>
      <c r="E85" s="270">
        <v>4</v>
      </c>
      <c r="F85" s="120"/>
      <c r="G85" s="41">
        <f t="shared" si="4"/>
        <v>0</v>
      </c>
      <c r="H85" s="120"/>
      <c r="I85" s="41">
        <f t="shared" si="5"/>
        <v>0</v>
      </c>
      <c r="J85" s="120"/>
      <c r="K85" s="41">
        <f t="shared" si="6"/>
        <v>0</v>
      </c>
      <c r="L85" s="41">
        <f t="shared" si="7"/>
        <v>0</v>
      </c>
    </row>
    <row r="86" spans="1:12" x14ac:dyDescent="0.35">
      <c r="A86" s="25">
        <v>5</v>
      </c>
      <c r="B86" s="257" t="s">
        <v>346</v>
      </c>
      <c r="C86" s="266" t="s">
        <v>12</v>
      </c>
      <c r="D86" s="267"/>
      <c r="E86" s="268">
        <v>8</v>
      </c>
      <c r="F86" s="267"/>
      <c r="G86" s="41">
        <f t="shared" si="4"/>
        <v>0</v>
      </c>
      <c r="H86" s="267"/>
      <c r="I86" s="41">
        <f t="shared" si="5"/>
        <v>0</v>
      </c>
      <c r="J86" s="267"/>
      <c r="K86" s="41">
        <f t="shared" si="6"/>
        <v>0</v>
      </c>
      <c r="L86" s="41">
        <f t="shared" si="7"/>
        <v>0</v>
      </c>
    </row>
    <row r="87" spans="1:12" x14ac:dyDescent="0.35">
      <c r="A87" s="25">
        <v>6</v>
      </c>
      <c r="B87" s="269" t="s">
        <v>347</v>
      </c>
      <c r="C87" s="122" t="s">
        <v>24</v>
      </c>
      <c r="D87" s="119"/>
      <c r="E87" s="270">
        <v>80</v>
      </c>
      <c r="F87" s="120"/>
      <c r="G87" s="41">
        <f t="shared" si="4"/>
        <v>0</v>
      </c>
      <c r="H87" s="120"/>
      <c r="I87" s="41">
        <f t="shared" si="5"/>
        <v>0</v>
      </c>
      <c r="J87" s="120"/>
      <c r="K87" s="41">
        <f t="shared" si="6"/>
        <v>0</v>
      </c>
      <c r="L87" s="41">
        <f t="shared" si="7"/>
        <v>0</v>
      </c>
    </row>
    <row r="88" spans="1:12" x14ac:dyDescent="0.35">
      <c r="A88" s="25">
        <v>7</v>
      </c>
      <c r="B88" s="271" t="s">
        <v>348</v>
      </c>
      <c r="C88" s="122" t="s">
        <v>24</v>
      </c>
      <c r="D88" s="119"/>
      <c r="E88" s="270">
        <v>80</v>
      </c>
      <c r="F88" s="120"/>
      <c r="G88" s="41">
        <f t="shared" si="4"/>
        <v>0</v>
      </c>
      <c r="H88" s="120"/>
      <c r="I88" s="41">
        <f t="shared" si="5"/>
        <v>0</v>
      </c>
      <c r="J88" s="120"/>
      <c r="K88" s="41">
        <f t="shared" si="6"/>
        <v>0</v>
      </c>
      <c r="L88" s="41">
        <f t="shared" si="7"/>
        <v>0</v>
      </c>
    </row>
    <row r="89" spans="1:12" x14ac:dyDescent="0.35">
      <c r="A89" s="25">
        <v>8</v>
      </c>
      <c r="B89" s="272" t="s">
        <v>349</v>
      </c>
      <c r="C89" s="122" t="s">
        <v>6</v>
      </c>
      <c r="D89" s="120"/>
      <c r="E89" s="270">
        <v>10</v>
      </c>
      <c r="F89" s="120"/>
      <c r="G89" s="41">
        <f t="shared" si="4"/>
        <v>0</v>
      </c>
      <c r="H89" s="120"/>
      <c r="I89" s="41">
        <f t="shared" si="5"/>
        <v>0</v>
      </c>
      <c r="J89" s="120"/>
      <c r="K89" s="41">
        <f t="shared" si="6"/>
        <v>0</v>
      </c>
      <c r="L89" s="41">
        <f t="shared" si="7"/>
        <v>0</v>
      </c>
    </row>
    <row r="90" spans="1:12" x14ac:dyDescent="0.35">
      <c r="A90" s="96">
        <v>1</v>
      </c>
      <c r="B90" s="263" t="s">
        <v>350</v>
      </c>
      <c r="C90" s="37" t="s">
        <v>309</v>
      </c>
      <c r="D90" s="273"/>
      <c r="E90" s="2">
        <v>14</v>
      </c>
      <c r="F90" s="119"/>
      <c r="G90" s="41">
        <f t="shared" si="4"/>
        <v>0</v>
      </c>
      <c r="H90" s="120"/>
      <c r="I90" s="41">
        <f t="shared" si="5"/>
        <v>0</v>
      </c>
      <c r="J90" s="120"/>
      <c r="K90" s="41">
        <f t="shared" si="6"/>
        <v>0</v>
      </c>
      <c r="L90" s="41">
        <f t="shared" si="7"/>
        <v>0</v>
      </c>
    </row>
    <row r="91" spans="1:12" ht="27" x14ac:dyDescent="0.35">
      <c r="A91" s="96">
        <v>2</v>
      </c>
      <c r="B91" s="274" t="s">
        <v>351</v>
      </c>
      <c r="C91" s="37" t="s">
        <v>309</v>
      </c>
      <c r="D91" s="273"/>
      <c r="E91" s="2">
        <v>7.4</v>
      </c>
      <c r="F91" s="119"/>
      <c r="G91" s="41">
        <f t="shared" si="4"/>
        <v>0</v>
      </c>
      <c r="H91" s="120"/>
      <c r="I91" s="41">
        <f t="shared" si="5"/>
        <v>0</v>
      </c>
      <c r="J91" s="120"/>
      <c r="K91" s="41">
        <f t="shared" si="6"/>
        <v>0</v>
      </c>
      <c r="L91" s="41">
        <f t="shared" si="7"/>
        <v>0</v>
      </c>
    </row>
    <row r="92" spans="1:12" x14ac:dyDescent="0.35">
      <c r="B92" s="169" t="s">
        <v>4</v>
      </c>
      <c r="C92" s="275"/>
      <c r="D92" s="275"/>
      <c r="E92" s="262"/>
      <c r="F92" s="262"/>
      <c r="G92" s="91">
        <f>SUM(G7:G91)</f>
        <v>0</v>
      </c>
      <c r="H92" s="276"/>
      <c r="I92" s="276">
        <f>SUM(I7:I91)</f>
        <v>0</v>
      </c>
      <c r="J92" s="276"/>
      <c r="K92" s="276">
        <f>SUM(K7:K91)</f>
        <v>0</v>
      </c>
      <c r="L92" s="276">
        <f t="shared" si="7"/>
        <v>0</v>
      </c>
    </row>
    <row r="93" spans="1:12" x14ac:dyDescent="0.35">
      <c r="B93" s="277" t="s">
        <v>352</v>
      </c>
      <c r="C93" s="278">
        <v>0.03</v>
      </c>
      <c r="D93" s="278"/>
      <c r="E93" s="119"/>
      <c r="F93" s="122"/>
      <c r="G93" s="119"/>
      <c r="H93" s="119"/>
      <c r="I93" s="119"/>
      <c r="J93" s="119"/>
      <c r="K93" s="122"/>
      <c r="L93" s="279">
        <f>G92*C93</f>
        <v>0</v>
      </c>
    </row>
    <row r="94" spans="1:12" x14ac:dyDescent="0.35">
      <c r="B94" s="280" t="s">
        <v>4</v>
      </c>
      <c r="C94" s="281"/>
      <c r="D94" s="281"/>
      <c r="E94" s="119"/>
      <c r="F94" s="122"/>
      <c r="G94" s="122"/>
      <c r="H94" s="119"/>
      <c r="I94" s="119"/>
      <c r="J94" s="119"/>
      <c r="K94" s="122"/>
      <c r="L94" s="279">
        <f>SUM(L92:L93)</f>
        <v>0</v>
      </c>
    </row>
    <row r="95" spans="1:12" x14ac:dyDescent="0.35">
      <c r="B95" s="277" t="s">
        <v>8</v>
      </c>
      <c r="C95" s="278">
        <v>0.1</v>
      </c>
      <c r="D95" s="278"/>
      <c r="E95" s="119"/>
      <c r="F95" s="122"/>
      <c r="G95" s="122"/>
      <c r="H95" s="119"/>
      <c r="I95" s="119"/>
      <c r="J95" s="119"/>
      <c r="K95" s="122"/>
      <c r="L95" s="279">
        <f>L94*C95</f>
        <v>0</v>
      </c>
    </row>
    <row r="96" spans="1:12" x14ac:dyDescent="0.35">
      <c r="B96" s="280" t="s">
        <v>4</v>
      </c>
      <c r="C96" s="281"/>
      <c r="D96" s="281"/>
      <c r="E96" s="119"/>
      <c r="F96" s="122"/>
      <c r="G96" s="122"/>
      <c r="H96" s="119"/>
      <c r="I96" s="119"/>
      <c r="J96" s="119"/>
      <c r="K96" s="122"/>
      <c r="L96" s="279">
        <f>SUM(L94:L95)</f>
        <v>0</v>
      </c>
    </row>
    <row r="97" spans="2:12" x14ac:dyDescent="0.35">
      <c r="B97" s="277" t="s">
        <v>353</v>
      </c>
      <c r="C97" s="278">
        <v>0.08</v>
      </c>
      <c r="D97" s="278"/>
      <c r="E97" s="119"/>
      <c r="F97" s="122"/>
      <c r="G97" s="122"/>
      <c r="H97" s="119"/>
      <c r="I97" s="119"/>
      <c r="J97" s="119"/>
      <c r="K97" s="122"/>
      <c r="L97" s="279">
        <f>L96*C97</f>
        <v>0</v>
      </c>
    </row>
    <row r="98" spans="2:12" x14ac:dyDescent="0.35">
      <c r="B98" s="280" t="s">
        <v>4</v>
      </c>
      <c r="C98" s="281"/>
      <c r="D98" s="281"/>
      <c r="E98" s="119"/>
      <c r="F98" s="122"/>
      <c r="G98" s="122"/>
      <c r="H98" s="119"/>
      <c r="I98" s="119"/>
      <c r="J98" s="119"/>
      <c r="K98" s="122"/>
      <c r="L98" s="279">
        <f>SUM(L96:L97)</f>
        <v>0</v>
      </c>
    </row>
    <row r="99" spans="2:12" x14ac:dyDescent="0.35">
      <c r="B99" s="277" t="s">
        <v>10</v>
      </c>
      <c r="C99" s="278">
        <v>0.03</v>
      </c>
      <c r="D99" s="278"/>
      <c r="E99" s="119"/>
      <c r="F99" s="122"/>
      <c r="G99" s="122"/>
      <c r="H99" s="119"/>
      <c r="I99" s="119"/>
      <c r="J99" s="119"/>
      <c r="K99" s="122"/>
      <c r="L99" s="279">
        <f>L98*C99</f>
        <v>0</v>
      </c>
    </row>
    <row r="100" spans="2:12" x14ac:dyDescent="0.35">
      <c r="B100" s="280" t="s">
        <v>4</v>
      </c>
      <c r="C100" s="278"/>
      <c r="D100" s="278"/>
      <c r="E100" s="119"/>
      <c r="F100" s="122"/>
      <c r="G100" s="122"/>
      <c r="H100" s="119"/>
      <c r="I100" s="119"/>
      <c r="J100" s="119"/>
      <c r="K100" s="122"/>
      <c r="L100" s="279">
        <f>SUM(L98:L99)</f>
        <v>0</v>
      </c>
    </row>
    <row r="101" spans="2:12" x14ac:dyDescent="0.35">
      <c r="B101" s="277" t="s">
        <v>28</v>
      </c>
      <c r="C101" s="278">
        <v>0.18</v>
      </c>
      <c r="D101" s="278"/>
      <c r="E101" s="119"/>
      <c r="F101" s="122"/>
      <c r="G101" s="122"/>
      <c r="H101" s="119"/>
      <c r="I101" s="119"/>
      <c r="J101" s="119"/>
      <c r="K101" s="122"/>
      <c r="L101" s="279">
        <f>L100*C101</f>
        <v>0</v>
      </c>
    </row>
    <row r="102" spans="2:12" x14ac:dyDescent="0.35">
      <c r="B102" s="282" t="s">
        <v>9</v>
      </c>
      <c r="C102" s="283"/>
      <c r="D102" s="283"/>
      <c r="E102" s="284"/>
      <c r="F102" s="283"/>
      <c r="G102" s="283"/>
      <c r="H102" s="284"/>
      <c r="I102" s="284"/>
      <c r="J102" s="284"/>
      <c r="K102" s="283"/>
      <c r="L102" s="285">
        <f>SUM(L100:L101)</f>
        <v>0</v>
      </c>
    </row>
  </sheetData>
  <mergeCells count="12">
    <mergeCell ref="J3:K3"/>
    <mergeCell ref="L3:L4"/>
    <mergeCell ref="B1:L1"/>
    <mergeCell ref="G2:I2"/>
    <mergeCell ref="J2:K2"/>
    <mergeCell ref="A3:A4"/>
    <mergeCell ref="B3:B4"/>
    <mergeCell ref="C3:C4"/>
    <mergeCell ref="D3:D4"/>
    <mergeCell ref="E3:E4"/>
    <mergeCell ref="F3:G3"/>
    <mergeCell ref="H3:I3"/>
  </mergeCells>
  <conditionalFormatting sqref="B14:C14">
    <cfRule type="cellIs" dxfId="1" priority="2" stopIfTrue="1" operator="equal">
      <formula>8223.307275</formula>
    </cfRule>
  </conditionalFormatting>
  <conditionalFormatting sqref="C16:C20">
    <cfRule type="cellIs" dxfId="0" priority="1" stopIfTrue="1" operator="equal">
      <formula>8223.307275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მეორე სართილი</vt:lpstr>
      <vt:lpstr>პირველი სართული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2025-07-24T13:04:02Z</dcterms:modified>
</cp:coreProperties>
</file>