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doluefes-my.sharepoint.com/personal/nata_kapanadze_ge_anadoluefes_com/Documents/Desktop/Draught Unit Spare Parts/"/>
    </mc:Choice>
  </mc:AlternateContent>
  <xr:revisionPtr revIDLastSave="379" documentId="8_{4768EB89-9BA5-4513-B0BC-A9F0113686EB}" xr6:coauthVersionLast="47" xr6:coauthVersionMax="47" xr10:uidLastSave="{CCB6CDFE-8484-4143-8B81-475475C929C3}"/>
  <bookViews>
    <workbookView xWindow="-108" yWindow="-108" windowWidth="23256" windowHeight="12456" xr2:uid="{1F4EE1B9-19D6-458C-8010-318DBF93186B}"/>
  </bookViews>
  <sheets>
    <sheet name="Spare parts" sheetId="7" r:id="rId1"/>
    <sheet name="Spare parts 26 Initial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5" l="1"/>
  <c r="D20" i="5"/>
  <c r="Q12" i="5" l="1"/>
  <c r="Q17" i="5" l="1"/>
  <c r="P13" i="5"/>
  <c r="Q13" i="5" s="1"/>
  <c r="P12" i="5"/>
  <c r="P5" i="5"/>
  <c r="Q5" i="5" s="1"/>
  <c r="L2" i="5" l="1"/>
  <c r="L3" i="5"/>
  <c r="L4" i="5"/>
  <c r="L5" i="5"/>
  <c r="L6" i="5"/>
  <c r="L7" i="5"/>
  <c r="L8" i="5"/>
  <c r="L9" i="5"/>
  <c r="L10" i="5"/>
  <c r="L11" i="5"/>
  <c r="L12" i="5"/>
  <c r="L14" i="5"/>
  <c r="L15" i="5"/>
  <c r="L17" i="5"/>
  <c r="F13" i="5"/>
  <c r="F14" i="5"/>
  <c r="L13" i="5" l="1"/>
  <c r="P6" i="5"/>
  <c r="Q6" i="5" s="1"/>
  <c r="Q7" i="5" s="1"/>
  <c r="Q8" i="5" s="1"/>
  <c r="Q14" i="5"/>
  <c r="Q15" i="5" s="1"/>
  <c r="L18" i="5"/>
</calcChain>
</file>

<file path=xl/sharedStrings.xml><?xml version="1.0" encoding="utf-8"?>
<sst xmlns="http://schemas.openxmlformats.org/spreadsheetml/2006/main" count="104" uniqueCount="61">
  <si>
    <t>medallion metallic,round
Metal medallion for beer tower, chrome</t>
  </si>
  <si>
    <t>Elbow -Superseal x Speedfit SI041012S 5/16" x 3/8"</t>
  </si>
  <si>
    <t xml:space="preserve">Tube Brewmaster2-6.7mmx3/8" MA6.7x9.501
Beer hose </t>
  </si>
  <si>
    <t>female adaptor BSP PI451215FS  3/8x5/8</t>
  </si>
  <si>
    <t>two way divider PI2312S</t>
  </si>
  <si>
    <t>S Type Opener</t>
  </si>
  <si>
    <t>M Type Opener</t>
  </si>
  <si>
    <t>Description</t>
  </si>
  <si>
    <t>equal straight connector PI0412S 3/8"</t>
  </si>
  <si>
    <t>reducing straight connector PI201612S 1/2"</t>
  </si>
  <si>
    <t xml:space="preserve">Elbow -Superseal x Speedfit SI031012S 3/8" x 1/4" </t>
  </si>
  <si>
    <t>A Type Opener</t>
  </si>
  <si>
    <t>Pegas 5 lt adaptor</t>
  </si>
  <si>
    <t>Metal beer tap, chrome</t>
  </si>
  <si>
    <t>488994</t>
  </si>
  <si>
    <t>Beer Reductor ox turbo</t>
  </si>
  <si>
    <t>SAP  Item code</t>
  </si>
  <si>
    <t>CO2 Baloon</t>
  </si>
  <si>
    <t>Comment</t>
  </si>
  <si>
    <t>თითო ობიექტზე თითო მანომეტრი დგება (ასევე ხშირად გვიწევს შეცვლა გატეხვიდან გამომდინარე)</t>
  </si>
  <si>
    <t>One manometer is installed per outlet  (we also have to replace it frequently due to breakages)</t>
  </si>
  <si>
    <t>სარესტორნე ონკანიან თაუერებზე მაგრდება სილიკონის ლოგოები რომ დაეკრას</t>
  </si>
  <si>
    <t>Silicone logos are attached to the leather towers intended for restaurants.</t>
  </si>
  <si>
    <t>თაუერზე მაგრდება ონკანი რომ ლუდი ჩამოისხას</t>
  </si>
  <si>
    <t>A tap is being installed on the tower to dispense beer.</t>
  </si>
  <si>
    <t>ჯონ გვესტის პლასმასები რითაც სისტენა იწყობა (ერთ ერთი სახეობა )</t>
  </si>
  <si>
    <t>Connector plastics that make up the system (one type)</t>
  </si>
  <si>
    <t>Elbow Superseal plastics that make up the system (one type)</t>
  </si>
  <si>
    <t>მილები რითაც ჩამოსასხმელი აპარატი იწყობა</t>
  </si>
  <si>
    <t>გამხსნელზე დასამაგრებელი პლასმასი სადაც მილი ერთდება</t>
  </si>
  <si>
    <t>Plastic to attach to the solvent where the pipe joins</t>
  </si>
  <si>
    <t>Two way divider plastics that make up the system (one type)</t>
  </si>
  <si>
    <t xml:space="preserve">ლუდის კასრის გამხნელი </t>
  </si>
  <si>
    <t>Beer keg opener</t>
  </si>
  <si>
    <t>შლანგების ხამუთი</t>
  </si>
  <si>
    <t>Hoses intended for</t>
  </si>
  <si>
    <t>Cable tie (ხამუთი)</t>
  </si>
  <si>
    <t>Beer hose</t>
  </si>
  <si>
    <t>Unit price 2025</t>
  </si>
  <si>
    <t>Currency</t>
  </si>
  <si>
    <t>EUR</t>
  </si>
  <si>
    <t>USD</t>
  </si>
  <si>
    <t>Actual 2024</t>
  </si>
  <si>
    <t>Actual 2025</t>
  </si>
  <si>
    <t>Current stock 06.10.25</t>
  </si>
  <si>
    <t>-</t>
  </si>
  <si>
    <t>Request 2026 Update version</t>
  </si>
  <si>
    <t>Overhead costs</t>
  </si>
  <si>
    <t>#</t>
  </si>
  <si>
    <t>Unit price Estimation 2026</t>
  </si>
  <si>
    <t>GEL</t>
  </si>
  <si>
    <t>Total GEL</t>
  </si>
  <si>
    <t>Request 2026 V2</t>
  </si>
  <si>
    <t>2026 V1</t>
  </si>
  <si>
    <t>2026 V2</t>
  </si>
  <si>
    <t>Quantity</t>
  </si>
  <si>
    <t>Item code</t>
  </si>
  <si>
    <t>Female adaptor BSP PI451215FS  3/8x5/8</t>
  </si>
  <si>
    <t>Medallion metallic,round
Metal medallion for beer tower, chrome</t>
  </si>
  <si>
    <t>Two way divider PI2312S</t>
  </si>
  <si>
    <t>Equal straight connector PI0412S 3/8"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</si>
</sst>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[$GEL]\ * #,##0_);_([$GEL]\ * \(#,##0\);_([$GEL]\ 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i/>
      <sz val="9"/>
      <name val="Times New Roman"/>
      <family val="1"/>
    </font>
    <font>
      <sz val="10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164" fontId="4" fillId="3" borderId="1" xfId="4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vertical="center" wrapText="1"/>
    </xf>
    <xf numFmtId="164" fontId="7" fillId="4" borderId="1" xfId="4" applyNumberFormat="1" applyFont="1" applyFill="1" applyBorder="1" applyAlignment="1">
      <alignment vertical="center" wrapText="1"/>
    </xf>
    <xf numFmtId="43" fontId="7" fillId="4" borderId="1" xfId="4" applyFont="1" applyFill="1" applyBorder="1" applyAlignment="1">
      <alignment vertical="center" wrapText="1"/>
    </xf>
    <xf numFmtId="164" fontId="6" fillId="4" borderId="1" xfId="4" applyNumberFormat="1" applyFont="1" applyFill="1" applyBorder="1" applyAlignment="1">
      <alignment horizontal="center" vertical="center" wrapText="1"/>
    </xf>
    <xf numFmtId="2" fontId="4" fillId="3" borderId="1" xfId="4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4" fontId="9" fillId="3" borderId="1" xfId="4" applyNumberFormat="1" applyFont="1" applyFill="1" applyBorder="1" applyAlignment="1">
      <alignment vertical="center" wrapText="1"/>
    </xf>
    <xf numFmtId="2" fontId="9" fillId="3" borderId="1" xfId="4" applyNumberFormat="1" applyFont="1" applyFill="1" applyBorder="1" applyAlignment="1">
      <alignment vertical="center" wrapText="1"/>
    </xf>
    <xf numFmtId="165" fontId="10" fillId="3" borderId="1" xfId="4" applyNumberFormat="1" applyFont="1" applyFill="1" applyBorder="1" applyAlignment="1">
      <alignment horizontal="center"/>
    </xf>
    <xf numFmtId="2" fontId="3" fillId="4" borderId="1" xfId="4" applyNumberFormat="1" applyFont="1" applyFill="1" applyBorder="1" applyAlignment="1">
      <alignment vertical="center" wrapText="1"/>
    </xf>
    <xf numFmtId="165" fontId="0" fillId="4" borderId="1" xfId="4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2" fontId="5" fillId="4" borderId="1" xfId="4" applyNumberFormat="1" applyFont="1" applyFill="1" applyBorder="1" applyAlignment="1">
      <alignment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164" fontId="9" fillId="4" borderId="0" xfId="4" applyNumberFormat="1" applyFont="1" applyFill="1" applyBorder="1" applyAlignment="1">
      <alignment vertical="center" wrapText="1"/>
    </xf>
    <xf numFmtId="2" fontId="9" fillId="4" borderId="0" xfId="4" applyNumberFormat="1" applyFont="1" applyFill="1" applyBorder="1" applyAlignment="1">
      <alignment vertical="center" wrapText="1"/>
    </xf>
    <xf numFmtId="164" fontId="9" fillId="4" borderId="3" xfId="4" applyNumberFormat="1" applyFont="1" applyFill="1" applyBorder="1" applyAlignment="1">
      <alignment vertical="center" wrapText="1"/>
    </xf>
    <xf numFmtId="164" fontId="9" fillId="4" borderId="4" xfId="4" applyNumberFormat="1" applyFont="1" applyFill="1" applyBorder="1" applyAlignment="1">
      <alignment vertical="center" wrapText="1"/>
    </xf>
    <xf numFmtId="165" fontId="10" fillId="4" borderId="1" xfId="4" applyNumberFormat="1" applyFont="1" applyFill="1" applyBorder="1" applyAlignment="1">
      <alignment horizontal="center"/>
    </xf>
    <xf numFmtId="166" fontId="11" fillId="3" borderId="1" xfId="4" applyNumberFormat="1" applyFont="1" applyFill="1" applyBorder="1" applyAlignment="1">
      <alignment horizontal="right" vertical="center" wrapText="1"/>
    </xf>
    <xf numFmtId="164" fontId="7" fillId="5" borderId="1" xfId="4" applyNumberFormat="1" applyFont="1" applyFill="1" applyBorder="1" applyAlignment="1">
      <alignment vertical="center" wrapText="1"/>
    </xf>
    <xf numFmtId="164" fontId="12" fillId="5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164" fontId="12" fillId="6" borderId="0" xfId="4" applyNumberFormat="1" applyFont="1" applyFill="1" applyAlignment="1">
      <alignment vertical="center" wrapText="1"/>
    </xf>
    <xf numFmtId="164" fontId="5" fillId="6" borderId="0" xfId="4" applyNumberFormat="1" applyFont="1" applyFill="1" applyAlignment="1">
      <alignment vertical="center" wrapText="1"/>
    </xf>
    <xf numFmtId="43" fontId="5" fillId="6" borderId="0" xfId="0" applyNumberFormat="1" applyFont="1" applyFill="1" applyAlignment="1">
      <alignment vertical="center" wrapText="1"/>
    </xf>
    <xf numFmtId="164" fontId="5" fillId="6" borderId="0" xfId="0" applyNumberFormat="1" applyFont="1" applyFill="1" applyAlignment="1">
      <alignment vertical="center" wrapText="1"/>
    </xf>
    <xf numFmtId="164" fontId="12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2" fontId="5" fillId="6" borderId="0" xfId="4" applyNumberFormat="1" applyFont="1" applyFill="1" applyAlignment="1">
      <alignment vertical="center" wrapText="1"/>
    </xf>
    <xf numFmtId="164" fontId="4" fillId="6" borderId="0" xfId="4" applyNumberFormat="1" applyFont="1" applyFill="1" applyBorder="1" applyAlignment="1">
      <alignment vertical="center" wrapText="1"/>
    </xf>
    <xf numFmtId="0" fontId="0" fillId="6" borderId="0" xfId="0" applyFill="1"/>
    <xf numFmtId="164" fontId="0" fillId="6" borderId="0" xfId="0" applyNumberFormat="1" applyFill="1"/>
    <xf numFmtId="0" fontId="13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164" fontId="11" fillId="3" borderId="3" xfId="4" applyNumberFormat="1" applyFont="1" applyFill="1" applyBorder="1" applyAlignment="1">
      <alignment horizontal="center" vertical="center" wrapText="1"/>
    </xf>
    <xf numFmtId="164" fontId="11" fillId="3" borderId="4" xfId="4" applyNumberFormat="1" applyFont="1" applyFill="1" applyBorder="1" applyAlignment="1">
      <alignment horizontal="center" vertical="center" wrapText="1"/>
    </xf>
  </cellXfs>
  <cellStyles count="5">
    <cellStyle name="Comma" xfId="4" builtinId="3"/>
    <cellStyle name="Currency 2" xfId="3" xr:uid="{5B32F569-3E2F-41D9-8BE6-C7CA6FEFEB35}"/>
    <cellStyle name="Good" xfId="1" builtinId="26"/>
    <cellStyle name="Normal" xfId="0" builtinId="0"/>
    <cellStyle name="Normal 2" xfId="2" xr:uid="{17422AAE-266C-4733-9459-20552A13B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8BA0-A019-4B71-9CB5-2EAE08207E3B}">
  <dimension ref="A1:D16"/>
  <sheetViews>
    <sheetView showGridLines="0" tabSelected="1" workbookViewId="0">
      <selection activeCell="B2" sqref="B2"/>
    </sheetView>
  </sheetViews>
  <sheetFormatPr defaultRowHeight="14.4" customHeight="1" x14ac:dyDescent="0.3"/>
  <cols>
    <col min="3" max="3" width="41.33203125" customWidth="1"/>
    <col min="4" max="4" width="11" customWidth="1"/>
  </cols>
  <sheetData>
    <row r="1" spans="1:4" ht="27" customHeight="1" x14ac:dyDescent="0.3">
      <c r="A1" s="2" t="s">
        <v>48</v>
      </c>
      <c r="B1" s="2" t="s">
        <v>56</v>
      </c>
      <c r="C1" s="2" t="s">
        <v>7</v>
      </c>
      <c r="D1" s="1" t="s">
        <v>55</v>
      </c>
    </row>
    <row r="2" spans="1:4" ht="14.4" customHeight="1" x14ac:dyDescent="0.3">
      <c r="A2" s="45">
        <v>1</v>
      </c>
      <c r="B2" s="46" t="s">
        <v>14</v>
      </c>
      <c r="C2" s="3" t="s">
        <v>15</v>
      </c>
      <c r="D2" s="3">
        <v>550</v>
      </c>
    </row>
    <row r="3" spans="1:4" ht="27" customHeight="1" x14ac:dyDescent="0.3">
      <c r="A3" s="45">
        <v>2</v>
      </c>
      <c r="B3" s="47">
        <v>489013</v>
      </c>
      <c r="C3" s="48" t="s">
        <v>58</v>
      </c>
      <c r="D3" s="3">
        <v>450</v>
      </c>
    </row>
    <row r="4" spans="1:4" ht="14.4" customHeight="1" x14ac:dyDescent="0.3">
      <c r="A4" s="45">
        <v>3</v>
      </c>
      <c r="B4" s="47">
        <v>489000</v>
      </c>
      <c r="C4" s="48" t="s">
        <v>13</v>
      </c>
      <c r="D4" s="3">
        <v>250</v>
      </c>
    </row>
    <row r="5" spans="1:4" ht="19.8" customHeight="1" x14ac:dyDescent="0.3">
      <c r="A5" s="45">
        <v>4</v>
      </c>
      <c r="B5" s="47">
        <v>478090</v>
      </c>
      <c r="C5" s="48" t="s">
        <v>60</v>
      </c>
      <c r="D5" s="3">
        <v>1100</v>
      </c>
    </row>
    <row r="6" spans="1:4" ht="21" customHeight="1" x14ac:dyDescent="0.3">
      <c r="A6" s="45">
        <v>5</v>
      </c>
      <c r="B6" s="47">
        <v>478087</v>
      </c>
      <c r="C6" s="48" t="s">
        <v>10</v>
      </c>
      <c r="D6" s="49">
        <v>3500</v>
      </c>
    </row>
    <row r="7" spans="1:4" ht="21" customHeight="1" x14ac:dyDescent="0.3">
      <c r="A7" s="45">
        <v>6</v>
      </c>
      <c r="B7" s="47">
        <v>478088</v>
      </c>
      <c r="C7" s="48" t="s">
        <v>1</v>
      </c>
      <c r="D7" s="49">
        <v>3000</v>
      </c>
    </row>
    <row r="8" spans="1:4" ht="24" customHeight="1" x14ac:dyDescent="0.3">
      <c r="A8" s="45">
        <v>7</v>
      </c>
      <c r="B8" s="47">
        <v>488928</v>
      </c>
      <c r="C8" s="48" t="s">
        <v>2</v>
      </c>
      <c r="D8" s="49">
        <v>16000</v>
      </c>
    </row>
    <row r="9" spans="1:4" ht="14.4" customHeight="1" x14ac:dyDescent="0.3">
      <c r="A9" s="45">
        <v>8</v>
      </c>
      <c r="B9" s="47">
        <v>478092</v>
      </c>
      <c r="C9" s="48" t="s">
        <v>57</v>
      </c>
      <c r="D9" s="49">
        <v>2500</v>
      </c>
    </row>
    <row r="10" spans="1:4" ht="14.4" customHeight="1" x14ac:dyDescent="0.3">
      <c r="A10" s="45">
        <v>9</v>
      </c>
      <c r="B10" s="47">
        <v>478089</v>
      </c>
      <c r="C10" s="48" t="s">
        <v>59</v>
      </c>
      <c r="D10" s="49">
        <v>3500</v>
      </c>
    </row>
    <row r="11" spans="1:4" ht="14.4" customHeight="1" x14ac:dyDescent="0.3">
      <c r="A11" s="45">
        <v>10</v>
      </c>
      <c r="B11" s="47">
        <v>489024</v>
      </c>
      <c r="C11" s="48" t="s">
        <v>5</v>
      </c>
      <c r="D11" s="49">
        <v>100</v>
      </c>
    </row>
    <row r="12" spans="1:4" ht="14.4" customHeight="1" x14ac:dyDescent="0.3">
      <c r="A12" s="45">
        <v>11</v>
      </c>
      <c r="B12" s="47">
        <v>489001</v>
      </c>
      <c r="C12" s="48" t="s">
        <v>6</v>
      </c>
      <c r="D12" s="49">
        <v>350</v>
      </c>
    </row>
    <row r="13" spans="1:4" ht="14.4" customHeight="1" x14ac:dyDescent="0.3">
      <c r="A13" s="45">
        <v>12</v>
      </c>
      <c r="B13" s="47">
        <v>489025</v>
      </c>
      <c r="C13" s="48" t="s">
        <v>11</v>
      </c>
      <c r="D13" s="49">
        <v>1800</v>
      </c>
    </row>
    <row r="14" spans="1:4" ht="14.4" customHeight="1" x14ac:dyDescent="0.3">
      <c r="A14" s="45">
        <v>13</v>
      </c>
      <c r="B14" s="46">
        <v>6909</v>
      </c>
      <c r="C14" s="3" t="s">
        <v>17</v>
      </c>
      <c r="D14" s="3">
        <v>30</v>
      </c>
    </row>
    <row r="15" spans="1:4" ht="14.4" customHeight="1" x14ac:dyDescent="0.3">
      <c r="A15" s="45">
        <v>14</v>
      </c>
      <c r="B15" s="50" t="s">
        <v>45</v>
      </c>
      <c r="C15" s="3" t="s">
        <v>36</v>
      </c>
      <c r="D15" s="3">
        <v>4000</v>
      </c>
    </row>
    <row r="16" spans="1:4" ht="27" customHeight="1" x14ac:dyDescent="0.3">
      <c r="A16" s="14"/>
      <c r="B16" s="14"/>
      <c r="C16" s="15"/>
      <c r="D16" s="16"/>
    </row>
  </sheetData>
  <pageMargins left="0.7" right="0.7" top="0.75" bottom="0.75" header="0.3" footer="0.3"/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52A1-ADB9-47FE-A94B-C7BF5ADF061B}">
  <dimension ref="A1:R26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12" sqref="P12"/>
    </sheetView>
  </sheetViews>
  <sheetFormatPr defaultRowHeight="13.2" outlineLevelCol="1" x14ac:dyDescent="0.3"/>
  <cols>
    <col min="1" max="1" width="6.33203125" style="40" customWidth="1"/>
    <col min="2" max="2" width="12.44140625" style="40" customWidth="1"/>
    <col min="3" max="3" width="36.44140625" style="34" customWidth="1"/>
    <col min="4" max="4" width="10.33203125" style="34" customWidth="1"/>
    <col min="5" max="5" width="10.77734375" style="36" customWidth="1"/>
    <col min="6" max="6" width="10.5546875" style="41" hidden="1" customWidth="1" outlineLevel="1"/>
    <col min="7" max="7" width="12" style="36" customWidth="1" collapsed="1"/>
    <col min="8" max="8" width="13.33203125" style="36" customWidth="1"/>
    <col min="9" max="9" width="53.88671875" style="34" hidden="1" customWidth="1"/>
    <col min="10" max="10" width="15.109375" style="34" hidden="1" customWidth="1"/>
    <col min="11" max="11" width="9.6640625" style="34" customWidth="1"/>
    <col min="12" max="12" width="12" style="34" bestFit="1" customWidth="1"/>
    <col min="13" max="13" width="15.33203125" style="34" customWidth="1"/>
    <col min="14" max="14" width="10.77734375" style="34" bestFit="1" customWidth="1"/>
    <col min="15" max="15" width="11.44140625" style="34" hidden="1" customWidth="1" outlineLevel="1"/>
    <col min="16" max="16" width="8.88671875" style="34" hidden="1" customWidth="1" outlineLevel="1"/>
    <col min="17" max="17" width="10.77734375" style="34" hidden="1" customWidth="1" outlineLevel="1"/>
    <col min="18" max="18" width="8.88671875" style="34" collapsed="1"/>
    <col min="19" max="16384" width="8.88671875" style="34"/>
  </cols>
  <sheetData>
    <row r="1" spans="1:17" ht="48.6" customHeight="1" x14ac:dyDescent="0.3">
      <c r="A1" s="2" t="s">
        <v>48</v>
      </c>
      <c r="B1" s="2" t="s">
        <v>16</v>
      </c>
      <c r="C1" s="2" t="s">
        <v>7</v>
      </c>
      <c r="D1" s="2" t="s">
        <v>42</v>
      </c>
      <c r="E1" s="1" t="s">
        <v>43</v>
      </c>
      <c r="F1" s="12" t="s">
        <v>38</v>
      </c>
      <c r="G1" s="1" t="s">
        <v>44</v>
      </c>
      <c r="H1" s="1" t="s">
        <v>46</v>
      </c>
      <c r="I1" s="1" t="s">
        <v>18</v>
      </c>
      <c r="J1" s="1" t="s">
        <v>18</v>
      </c>
      <c r="K1" s="13" t="s">
        <v>39</v>
      </c>
      <c r="L1" s="1" t="s">
        <v>49</v>
      </c>
      <c r="M1" s="1" t="s">
        <v>52</v>
      </c>
    </row>
    <row r="2" spans="1:17" ht="20.399999999999999" customHeight="1" x14ac:dyDescent="0.3">
      <c r="A2" s="4">
        <v>1</v>
      </c>
      <c r="B2" s="5" t="s">
        <v>14</v>
      </c>
      <c r="C2" s="6" t="s">
        <v>15</v>
      </c>
      <c r="D2" s="11">
        <v>500</v>
      </c>
      <c r="E2" s="11">
        <v>885</v>
      </c>
      <c r="F2" s="19">
        <v>35.619999999999997</v>
      </c>
      <c r="G2" s="11">
        <v>213</v>
      </c>
      <c r="H2" s="32">
        <v>816</v>
      </c>
      <c r="I2" s="3" t="s">
        <v>19</v>
      </c>
      <c r="J2" s="3" t="s">
        <v>20</v>
      </c>
      <c r="K2" s="20" t="s">
        <v>40</v>
      </c>
      <c r="L2" s="21">
        <f>F2+F2*5%</f>
        <v>37.400999999999996</v>
      </c>
      <c r="M2" s="9">
        <v>600</v>
      </c>
      <c r="N2" s="43"/>
    </row>
    <row r="3" spans="1:17" ht="24.6" customHeight="1" x14ac:dyDescent="0.3">
      <c r="A3" s="4">
        <v>2</v>
      </c>
      <c r="B3" s="7">
        <v>489013</v>
      </c>
      <c r="C3" s="8" t="s">
        <v>0</v>
      </c>
      <c r="D3" s="11">
        <v>1169</v>
      </c>
      <c r="E3" s="11">
        <v>0</v>
      </c>
      <c r="F3" s="22">
        <v>5.9</v>
      </c>
      <c r="G3" s="11">
        <v>596</v>
      </c>
      <c r="H3" s="32">
        <v>560</v>
      </c>
      <c r="I3" s="3" t="s">
        <v>21</v>
      </c>
      <c r="J3" s="3" t="s">
        <v>22</v>
      </c>
      <c r="K3" s="20" t="s">
        <v>40</v>
      </c>
      <c r="L3" s="21">
        <f t="shared" ref="L3:L17" si="0">F3+F3*5%</f>
        <v>6.1950000000000003</v>
      </c>
      <c r="M3" s="9">
        <v>500</v>
      </c>
      <c r="N3" s="43"/>
    </row>
    <row r="4" spans="1:17" ht="20.399999999999999" customHeight="1" x14ac:dyDescent="0.3">
      <c r="A4" s="4">
        <v>3</v>
      </c>
      <c r="B4" s="7">
        <v>489000</v>
      </c>
      <c r="C4" s="8" t="s">
        <v>13</v>
      </c>
      <c r="D4" s="11">
        <v>540</v>
      </c>
      <c r="E4" s="11">
        <v>531</v>
      </c>
      <c r="F4" s="19">
        <v>15.99</v>
      </c>
      <c r="G4" s="11">
        <v>385</v>
      </c>
      <c r="H4" s="32">
        <v>560</v>
      </c>
      <c r="I4" s="3" t="s">
        <v>23</v>
      </c>
      <c r="J4" s="3" t="s">
        <v>24</v>
      </c>
      <c r="K4" s="20" t="s">
        <v>40</v>
      </c>
      <c r="L4" s="21">
        <f t="shared" si="0"/>
        <v>16.7895</v>
      </c>
      <c r="M4" s="9">
        <v>250</v>
      </c>
      <c r="N4" s="43"/>
      <c r="O4" s="35" t="s">
        <v>53</v>
      </c>
      <c r="Q4" s="34" t="s">
        <v>50</v>
      </c>
    </row>
    <row r="5" spans="1:17" ht="20.399999999999999" customHeight="1" x14ac:dyDescent="0.3">
      <c r="A5" s="4">
        <v>4</v>
      </c>
      <c r="B5" s="7">
        <v>478090</v>
      </c>
      <c r="C5" s="8" t="s">
        <v>8</v>
      </c>
      <c r="D5" s="11">
        <v>850</v>
      </c>
      <c r="E5" s="11">
        <v>700</v>
      </c>
      <c r="F5" s="19">
        <v>0.85</v>
      </c>
      <c r="G5" s="11">
        <v>0</v>
      </c>
      <c r="H5" s="32">
        <v>1650</v>
      </c>
      <c r="I5" s="3" t="s">
        <v>25</v>
      </c>
      <c r="J5" s="3" t="s">
        <v>26</v>
      </c>
      <c r="K5" s="20" t="s">
        <v>40</v>
      </c>
      <c r="L5" s="21">
        <f t="shared" si="0"/>
        <v>0.89249999999999996</v>
      </c>
      <c r="M5" s="9">
        <v>1200</v>
      </c>
      <c r="N5" s="43"/>
      <c r="O5" s="36" t="s">
        <v>41</v>
      </c>
      <c r="P5" s="37">
        <f>H16*L16</f>
        <v>3600</v>
      </c>
      <c r="Q5" s="38">
        <f>P5*2.72</f>
        <v>9792</v>
      </c>
    </row>
    <row r="6" spans="1:17" ht="20.399999999999999" customHeight="1" x14ac:dyDescent="0.3">
      <c r="A6" s="4">
        <v>5</v>
      </c>
      <c r="B6" s="7">
        <v>478091</v>
      </c>
      <c r="C6" s="8" t="s">
        <v>9</v>
      </c>
      <c r="D6" s="11">
        <v>500</v>
      </c>
      <c r="E6" s="11">
        <v>0</v>
      </c>
      <c r="F6" s="19">
        <v>1.1000000000000001</v>
      </c>
      <c r="G6" s="11">
        <v>0</v>
      </c>
      <c r="H6" s="32">
        <v>0</v>
      </c>
      <c r="I6" s="3"/>
      <c r="J6" s="3"/>
      <c r="K6" s="20" t="s">
        <v>40</v>
      </c>
      <c r="L6" s="21">
        <f t="shared" si="0"/>
        <v>1.155</v>
      </c>
      <c r="M6" s="9"/>
      <c r="N6" s="43"/>
      <c r="O6" s="36" t="s">
        <v>40</v>
      </c>
      <c r="P6" s="37">
        <f>SUMPRODUCT(H2:H15,L2:L15)+(H17*L17)</f>
        <v>98676.448499999999</v>
      </c>
      <c r="Q6" s="38">
        <f>P6*3.16</f>
        <v>311817.57725999999</v>
      </c>
    </row>
    <row r="7" spans="1:17" ht="20.399999999999999" customHeight="1" x14ac:dyDescent="0.3">
      <c r="A7" s="4">
        <v>6</v>
      </c>
      <c r="B7" s="7">
        <v>478087</v>
      </c>
      <c r="C7" s="8" t="s">
        <v>10</v>
      </c>
      <c r="D7" s="11">
        <v>1800</v>
      </c>
      <c r="E7" s="11">
        <v>2100</v>
      </c>
      <c r="F7" s="19">
        <v>1.1000000000000001</v>
      </c>
      <c r="G7" s="11">
        <v>0</v>
      </c>
      <c r="H7" s="32">
        <v>5440</v>
      </c>
      <c r="I7" s="3" t="s">
        <v>25</v>
      </c>
      <c r="J7" s="3" t="s">
        <v>27</v>
      </c>
      <c r="K7" s="20" t="s">
        <v>40</v>
      </c>
      <c r="L7" s="21">
        <f t="shared" si="0"/>
        <v>1.155</v>
      </c>
      <c r="M7" s="9">
        <v>3000</v>
      </c>
      <c r="N7" s="43"/>
      <c r="O7" s="36"/>
      <c r="P7" s="38"/>
      <c r="Q7" s="38">
        <f>SUM(Q5:Q6)</f>
        <v>321609.57725999999</v>
      </c>
    </row>
    <row r="8" spans="1:17" ht="20.399999999999999" customHeight="1" x14ac:dyDescent="0.3">
      <c r="A8" s="4">
        <v>7</v>
      </c>
      <c r="B8" s="7">
        <v>478088</v>
      </c>
      <c r="C8" s="8" t="s">
        <v>1</v>
      </c>
      <c r="D8" s="11">
        <v>1800</v>
      </c>
      <c r="E8" s="11">
        <v>2600</v>
      </c>
      <c r="F8" s="19">
        <v>0.9</v>
      </c>
      <c r="G8" s="11">
        <v>0</v>
      </c>
      <c r="H8" s="32">
        <v>4440</v>
      </c>
      <c r="I8" s="3" t="s">
        <v>25</v>
      </c>
      <c r="J8" s="3" t="s">
        <v>27</v>
      </c>
      <c r="K8" s="20" t="s">
        <v>40</v>
      </c>
      <c r="L8" s="21">
        <f t="shared" si="0"/>
        <v>0.94500000000000006</v>
      </c>
      <c r="M8" s="9">
        <v>4000</v>
      </c>
      <c r="N8" s="43"/>
      <c r="O8" s="35" t="s">
        <v>51</v>
      </c>
      <c r="Q8" s="33">
        <f>Q7+L20</f>
        <v>323609.57725999999</v>
      </c>
    </row>
    <row r="9" spans="1:17" ht="23.4" customHeight="1" x14ac:dyDescent="0.3">
      <c r="A9" s="4">
        <v>8</v>
      </c>
      <c r="B9" s="7">
        <v>488928</v>
      </c>
      <c r="C9" s="8" t="s">
        <v>2</v>
      </c>
      <c r="D9" s="11">
        <v>13600</v>
      </c>
      <c r="E9" s="11">
        <v>16000</v>
      </c>
      <c r="F9" s="19">
        <v>0.11</v>
      </c>
      <c r="G9" s="11">
        <v>1300</v>
      </c>
      <c r="H9" s="32">
        <v>18000</v>
      </c>
      <c r="I9" s="3" t="s">
        <v>28</v>
      </c>
      <c r="J9" s="3" t="s">
        <v>37</v>
      </c>
      <c r="K9" s="20" t="s">
        <v>40</v>
      </c>
      <c r="L9" s="21">
        <f t="shared" si="0"/>
        <v>0.11550000000000001</v>
      </c>
      <c r="M9" s="9">
        <v>18000</v>
      </c>
      <c r="N9" s="43"/>
    </row>
    <row r="10" spans="1:17" ht="20.399999999999999" customHeight="1" x14ac:dyDescent="0.3">
      <c r="A10" s="4">
        <v>9</v>
      </c>
      <c r="B10" s="7">
        <v>478092</v>
      </c>
      <c r="C10" s="8" t="s">
        <v>3</v>
      </c>
      <c r="D10" s="11">
        <v>2000</v>
      </c>
      <c r="E10" s="11">
        <v>2230</v>
      </c>
      <c r="F10" s="19">
        <v>0.9</v>
      </c>
      <c r="G10" s="11">
        <v>0</v>
      </c>
      <c r="H10" s="32">
        <v>3550</v>
      </c>
      <c r="I10" s="3" t="s">
        <v>29</v>
      </c>
      <c r="J10" s="3" t="s">
        <v>30</v>
      </c>
      <c r="K10" s="20" t="s">
        <v>40</v>
      </c>
      <c r="L10" s="21">
        <f t="shared" si="0"/>
        <v>0.94500000000000006</v>
      </c>
      <c r="M10" s="9">
        <v>3000</v>
      </c>
      <c r="N10" s="43"/>
    </row>
    <row r="11" spans="1:17" ht="20.399999999999999" customHeight="1" x14ac:dyDescent="0.3">
      <c r="A11" s="4">
        <v>10</v>
      </c>
      <c r="B11" s="7">
        <v>478089</v>
      </c>
      <c r="C11" s="8" t="s">
        <v>4</v>
      </c>
      <c r="D11" s="11">
        <v>2000</v>
      </c>
      <c r="E11" s="11">
        <v>2350</v>
      </c>
      <c r="F11" s="19">
        <v>1</v>
      </c>
      <c r="G11" s="11">
        <v>0</v>
      </c>
      <c r="H11" s="32">
        <v>4450</v>
      </c>
      <c r="I11" s="3" t="s">
        <v>25</v>
      </c>
      <c r="J11" s="3" t="s">
        <v>31</v>
      </c>
      <c r="K11" s="20" t="s">
        <v>40</v>
      </c>
      <c r="L11" s="21">
        <f t="shared" si="0"/>
        <v>1.05</v>
      </c>
      <c r="M11" s="9">
        <v>4000</v>
      </c>
      <c r="N11" s="43"/>
      <c r="O11" s="35" t="s">
        <v>54</v>
      </c>
      <c r="Q11" s="34" t="s">
        <v>50</v>
      </c>
    </row>
    <row r="12" spans="1:17" ht="20.399999999999999" customHeight="1" x14ac:dyDescent="0.3">
      <c r="A12" s="4">
        <v>11</v>
      </c>
      <c r="B12" s="7">
        <v>489024</v>
      </c>
      <c r="C12" s="8" t="s">
        <v>5</v>
      </c>
      <c r="D12" s="11">
        <v>100</v>
      </c>
      <c r="E12" s="11">
        <v>160</v>
      </c>
      <c r="F12" s="19">
        <v>14.65</v>
      </c>
      <c r="G12" s="11">
        <v>100</v>
      </c>
      <c r="H12" s="32">
        <v>130</v>
      </c>
      <c r="I12" s="3" t="s">
        <v>32</v>
      </c>
      <c r="J12" s="3" t="s">
        <v>33</v>
      </c>
      <c r="K12" s="20" t="s">
        <v>40</v>
      </c>
      <c r="L12" s="21">
        <f t="shared" si="0"/>
        <v>15.3825</v>
      </c>
      <c r="M12" s="9">
        <v>130</v>
      </c>
      <c r="N12" s="43"/>
      <c r="O12" s="36" t="s">
        <v>41</v>
      </c>
      <c r="P12" s="38">
        <f>M16*L16</f>
        <v>3600</v>
      </c>
      <c r="Q12" s="38">
        <f>P12*2.72</f>
        <v>9792</v>
      </c>
    </row>
    <row r="13" spans="1:17" ht="20.399999999999999" customHeight="1" x14ac:dyDescent="0.3">
      <c r="A13" s="4">
        <v>12</v>
      </c>
      <c r="B13" s="7">
        <v>489001</v>
      </c>
      <c r="C13" s="8" t="s">
        <v>6</v>
      </c>
      <c r="D13" s="11">
        <v>1900</v>
      </c>
      <c r="E13" s="11">
        <v>0</v>
      </c>
      <c r="F13" s="19">
        <f>18.65*1.05</f>
        <v>19.5825</v>
      </c>
      <c r="G13" s="11">
        <v>572</v>
      </c>
      <c r="H13" s="32">
        <v>400</v>
      </c>
      <c r="I13" s="3" t="s">
        <v>32</v>
      </c>
      <c r="J13" s="3" t="s">
        <v>33</v>
      </c>
      <c r="K13" s="20" t="s">
        <v>40</v>
      </c>
      <c r="L13" s="21">
        <f t="shared" si="0"/>
        <v>20.561624999999999</v>
      </c>
      <c r="M13" s="9">
        <v>400</v>
      </c>
      <c r="N13" s="43"/>
      <c r="O13" s="36" t="s">
        <v>40</v>
      </c>
      <c r="P13" s="38">
        <f>SUMPRODUCT(M2:M15,L2:L15)+(M17*L17)</f>
        <v>80393.512499999997</v>
      </c>
      <c r="Q13" s="38">
        <f>P13*3.16</f>
        <v>254043.49950000001</v>
      </c>
    </row>
    <row r="14" spans="1:17" ht="20.399999999999999" customHeight="1" x14ac:dyDescent="0.3">
      <c r="A14" s="4">
        <v>13</v>
      </c>
      <c r="B14" s="7">
        <v>489025</v>
      </c>
      <c r="C14" s="8" t="s">
        <v>11</v>
      </c>
      <c r="D14" s="11">
        <v>800</v>
      </c>
      <c r="E14" s="11">
        <v>1755</v>
      </c>
      <c r="F14" s="19">
        <f>(28.1+16.97)/2</f>
        <v>22.535</v>
      </c>
      <c r="G14" s="11">
        <v>335</v>
      </c>
      <c r="H14" s="32">
        <v>950</v>
      </c>
      <c r="I14" s="3" t="s">
        <v>32</v>
      </c>
      <c r="J14" s="3" t="s">
        <v>33</v>
      </c>
      <c r="K14" s="20" t="s">
        <v>40</v>
      </c>
      <c r="L14" s="21">
        <f t="shared" si="0"/>
        <v>23.661750000000001</v>
      </c>
      <c r="M14" s="9">
        <v>950</v>
      </c>
      <c r="N14" s="43"/>
      <c r="O14" s="36"/>
      <c r="P14" s="38"/>
      <c r="Q14" s="38">
        <f>SUM(Q12:Q13)</f>
        <v>263835.49950000003</v>
      </c>
    </row>
    <row r="15" spans="1:17" ht="20.399999999999999" customHeight="1" x14ac:dyDescent="0.3">
      <c r="A15" s="4">
        <v>14</v>
      </c>
      <c r="B15" s="7">
        <v>488873</v>
      </c>
      <c r="C15" s="8" t="s">
        <v>12</v>
      </c>
      <c r="D15" s="11">
        <v>200</v>
      </c>
      <c r="E15" s="11">
        <v>200</v>
      </c>
      <c r="F15" s="19">
        <v>14.53</v>
      </c>
      <c r="G15" s="11">
        <v>300</v>
      </c>
      <c r="H15" s="32">
        <v>0</v>
      </c>
      <c r="I15" s="3"/>
      <c r="J15" s="3"/>
      <c r="K15" s="20" t="s">
        <v>40</v>
      </c>
      <c r="L15" s="21">
        <f t="shared" si="0"/>
        <v>15.256499999999999</v>
      </c>
      <c r="M15" s="9"/>
      <c r="N15" s="44"/>
      <c r="O15" s="35" t="s">
        <v>51</v>
      </c>
      <c r="Q15" s="33">
        <f>Q14+L20</f>
        <v>265835.49950000003</v>
      </c>
    </row>
    <row r="16" spans="1:17" ht="20.399999999999999" customHeight="1" x14ac:dyDescent="0.3">
      <c r="A16" s="4">
        <v>15</v>
      </c>
      <c r="B16" s="5">
        <v>6909</v>
      </c>
      <c r="C16" s="6" t="s">
        <v>17</v>
      </c>
      <c r="D16" s="9">
        <v>0</v>
      </c>
      <c r="E16" s="9">
        <v>0</v>
      </c>
      <c r="F16" s="22">
        <v>0</v>
      </c>
      <c r="G16" s="11">
        <v>10</v>
      </c>
      <c r="H16" s="32">
        <v>30</v>
      </c>
      <c r="I16" s="3"/>
      <c r="J16" s="3"/>
      <c r="K16" s="20" t="s">
        <v>41</v>
      </c>
      <c r="L16" s="21">
        <v>120</v>
      </c>
      <c r="M16" s="9">
        <v>30</v>
      </c>
      <c r="N16" s="38"/>
    </row>
    <row r="17" spans="1:17" ht="20.399999999999999" customHeight="1" x14ac:dyDescent="0.3">
      <c r="A17" s="4">
        <v>16</v>
      </c>
      <c r="B17" s="23" t="s">
        <v>45</v>
      </c>
      <c r="C17" s="6" t="s">
        <v>36</v>
      </c>
      <c r="D17" s="10">
        <v>0</v>
      </c>
      <c r="E17" s="9">
        <v>0</v>
      </c>
      <c r="F17" s="22">
        <v>0.1</v>
      </c>
      <c r="G17" s="11">
        <v>0</v>
      </c>
      <c r="H17" s="32">
        <v>5000</v>
      </c>
      <c r="I17" s="3" t="s">
        <v>34</v>
      </c>
      <c r="J17" s="3" t="s">
        <v>35</v>
      </c>
      <c r="K17" s="20" t="s">
        <v>40</v>
      </c>
      <c r="L17" s="21">
        <f t="shared" si="0"/>
        <v>0.10500000000000001</v>
      </c>
      <c r="M17" s="9">
        <v>5000</v>
      </c>
      <c r="N17" s="38"/>
      <c r="Q17" s="36">
        <f>120000</f>
        <v>120000</v>
      </c>
    </row>
    <row r="18" spans="1:17" ht="14.4" x14ac:dyDescent="0.3">
      <c r="A18" s="14"/>
      <c r="B18" s="14"/>
      <c r="C18" s="15"/>
      <c r="D18" s="15"/>
      <c r="E18" s="16"/>
      <c r="F18" s="17"/>
      <c r="G18" s="16"/>
      <c r="H18" s="16"/>
      <c r="I18" s="16"/>
      <c r="J18" s="16"/>
      <c r="K18" s="16"/>
      <c r="L18" s="18">
        <f>SUMPRODUCT(H2:H17,L2:L17)</f>
        <v>102276.4485</v>
      </c>
      <c r="M18" s="16"/>
    </row>
    <row r="19" spans="1:17" ht="14.4" x14ac:dyDescent="0.3">
      <c r="A19" s="24"/>
      <c r="B19" s="24"/>
      <c r="C19" s="25"/>
      <c r="D19" s="25"/>
      <c r="E19" s="26"/>
      <c r="F19" s="27"/>
      <c r="G19" s="28"/>
      <c r="H19" s="28"/>
      <c r="I19" s="28"/>
      <c r="J19" s="28"/>
      <c r="K19" s="29"/>
      <c r="L19" s="30"/>
    </row>
    <row r="20" spans="1:17" ht="14.4" customHeight="1" x14ac:dyDescent="0.3">
      <c r="D20" s="36">
        <f>SUMPRODUCT(D2:D15,F2:F15)</f>
        <v>103115.95</v>
      </c>
      <c r="E20" s="36">
        <f>SUMPRODUCT(E2:E15,F2:F15)</f>
        <v>96175.315000000002</v>
      </c>
      <c r="G20" s="42"/>
      <c r="H20" s="51" t="s">
        <v>47</v>
      </c>
      <c r="I20" s="51"/>
      <c r="J20" s="51"/>
      <c r="K20" s="52"/>
      <c r="L20" s="31">
        <v>2000</v>
      </c>
    </row>
    <row r="23" spans="1:17" x14ac:dyDescent="0.3">
      <c r="P23" s="38"/>
    </row>
    <row r="24" spans="1:17" x14ac:dyDescent="0.3">
      <c r="P24" s="38"/>
    </row>
    <row r="25" spans="1:17" x14ac:dyDescent="0.3">
      <c r="P25" s="38"/>
    </row>
    <row r="26" spans="1:17" x14ac:dyDescent="0.3">
      <c r="P26" s="39"/>
    </row>
  </sheetData>
  <mergeCells count="1">
    <mergeCell ref="H20:K20"/>
  </mergeCells>
  <pageMargins left="0.7" right="0.7" top="0.75" bottom="0.75" header="0.3" footer="0.3"/>
  <pageSetup scale="61" orientation="landscape" r:id="rId1"/>
  <ignoredErrors>
    <ignoredError sqref="B2:B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D9DA640DAB3C4AB32EAB93011CE994" ma:contentTypeVersion="2" ma:contentTypeDescription="Create a new document." ma:contentTypeScope="" ma:versionID="01e4cb4f3a7396e2e864dcd8e072dace">
  <xsd:schema xmlns:xsd="http://www.w3.org/2001/XMLSchema" xmlns:xs="http://www.w3.org/2001/XMLSchema" xmlns:p="http://schemas.microsoft.com/office/2006/metadata/properties" xmlns:ns3="01167234-3b27-49c4-afb7-5509a6a190f8" targetNamespace="http://schemas.microsoft.com/office/2006/metadata/properties" ma:root="true" ma:fieldsID="513898a00b601625bb286abe811414d5" ns3:_="">
    <xsd:import namespace="01167234-3b27-49c4-afb7-5509a6a190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67234-3b27-49c4-afb7-5509a6a19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50FBF-815F-4F79-90D5-F7CE806E2982}">
  <ds:schemaRefs>
    <ds:schemaRef ds:uri="http://schemas.microsoft.com/office/2006/documentManagement/types"/>
    <ds:schemaRef ds:uri="http://schemas.microsoft.com/office/infopath/2007/PartnerControls"/>
    <ds:schemaRef ds:uri="01167234-3b27-49c4-afb7-5509a6a190f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6E08F3-4298-4926-90CB-E63EFBE0DD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92781-9F81-4F9D-B68A-7562C726A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67234-3b27-49c4-afb7-5509a6a19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Spare parts</vt:lpstr>
      <vt:lpstr>Spare parts 26 Initial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TEKLA NOZADZE</dc:creator>
  <cp:lastModifiedBy>Nata Kapanadze</cp:lastModifiedBy>
  <cp:lastPrinted>2024-08-21T12:07:04Z</cp:lastPrinted>
  <dcterms:created xsi:type="dcterms:W3CDTF">2021-02-23T13:35:32Z</dcterms:created>
  <dcterms:modified xsi:type="dcterms:W3CDTF">2025-10-21T06:26:01Z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0x010100AFD9DA640DAB3C4AB32EAB93011CE994</vt:lpwstr>
  </property>
</Properties>
</file>