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CF06CD61-66AD-45CF-A5B5-563F945F580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ნაკრები" sheetId="8" r:id="rId1"/>
    <sheet name="I სართული" sheetId="7" r:id="rId2"/>
    <sheet name="II სართული" sheetId="9" r:id="rId3"/>
    <sheet name="III სართული" sheetId="10" r:id="rId4"/>
    <sheet name="IV სართული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7" l="1"/>
  <c r="J207" i="7"/>
  <c r="J210" i="7"/>
  <c r="J34" i="9"/>
  <c r="J89" i="9"/>
  <c r="J170" i="9"/>
  <c r="J172" i="9"/>
  <c r="J204" i="9"/>
  <c r="J207" i="9"/>
  <c r="J172" i="10"/>
  <c r="J175" i="10"/>
  <c r="J10" i="11"/>
  <c r="J13" i="11"/>
  <c r="E212" i="7"/>
  <c r="I212" i="7" s="1"/>
  <c r="E211" i="7"/>
  <c r="I211" i="7" s="1"/>
  <c r="E209" i="9"/>
  <c r="I209" i="9" s="1"/>
  <c r="G208" i="9"/>
  <c r="E208" i="9"/>
  <c r="E177" i="10"/>
  <c r="I177" i="10" s="1"/>
  <c r="E176" i="10"/>
  <c r="E43" i="7"/>
  <c r="I43" i="7" s="1"/>
  <c r="E42" i="7"/>
  <c r="E38" i="7"/>
  <c r="G211" i="7" l="1"/>
  <c r="J211" i="7" s="1"/>
  <c r="G176" i="10"/>
  <c r="G42" i="7"/>
  <c r="G212" i="7"/>
  <c r="J212" i="7" s="1"/>
  <c r="I208" i="9"/>
  <c r="J208" i="9" s="1"/>
  <c r="G209" i="9"/>
  <c r="J209" i="9" s="1"/>
  <c r="I176" i="10"/>
  <c r="J176" i="10" s="1"/>
  <c r="G177" i="10"/>
  <c r="J177" i="10" s="1"/>
  <c r="I42" i="7"/>
  <c r="G43" i="7"/>
  <c r="J43" i="7" s="1"/>
  <c r="G16" i="11"/>
  <c r="I16" i="11"/>
  <c r="J16" i="11" s="1"/>
  <c r="E17" i="11"/>
  <c r="E18" i="11"/>
  <c r="I18" i="11" s="1"/>
  <c r="G19" i="11"/>
  <c r="I19" i="11"/>
  <c r="E20" i="11"/>
  <c r="G20" i="11" s="1"/>
  <c r="G21" i="11"/>
  <c r="I21" i="11"/>
  <c r="J21" i="11" s="1"/>
  <c r="E22" i="11"/>
  <c r="E23" i="11"/>
  <c r="I23" i="11" s="1"/>
  <c r="E24" i="11"/>
  <c r="G24" i="11" s="1"/>
  <c r="E25" i="11"/>
  <c r="G26" i="11"/>
  <c r="I26" i="11"/>
  <c r="J26" i="11" s="1"/>
  <c r="E27" i="11"/>
  <c r="E28" i="11"/>
  <c r="I28" i="11" s="1"/>
  <c r="E29" i="11"/>
  <c r="E30" i="11"/>
  <c r="G30" i="11" s="1"/>
  <c r="E31" i="11"/>
  <c r="I31" i="11" s="1"/>
  <c r="G34" i="11"/>
  <c r="I34" i="11"/>
  <c r="J34" i="11" s="1"/>
  <c r="G35" i="11"/>
  <c r="I35" i="11"/>
  <c r="J35" i="11" s="1"/>
  <c r="G36" i="11"/>
  <c r="I36" i="11"/>
  <c r="J36" i="11" s="1"/>
  <c r="G37" i="11"/>
  <c r="I37" i="11"/>
  <c r="G38" i="11"/>
  <c r="I38" i="11"/>
  <c r="J38" i="11" s="1"/>
  <c r="G39" i="11"/>
  <c r="I39" i="11"/>
  <c r="J39" i="11" s="1"/>
  <c r="G40" i="11"/>
  <c r="I40" i="11"/>
  <c r="G41" i="11"/>
  <c r="I41" i="11"/>
  <c r="J41" i="11" s="1"/>
  <c r="E15" i="11"/>
  <c r="I15" i="11" s="1"/>
  <c r="E14" i="11"/>
  <c r="I14" i="11" s="1"/>
  <c r="E12" i="11"/>
  <c r="E11" i="11"/>
  <c r="E174" i="10"/>
  <c r="E173" i="10"/>
  <c r="I60" i="11"/>
  <c r="G60" i="11"/>
  <c r="I59" i="11"/>
  <c r="G59" i="11"/>
  <c r="I58" i="11"/>
  <c r="G58" i="11"/>
  <c r="I57" i="11"/>
  <c r="G57" i="11"/>
  <c r="I56" i="11"/>
  <c r="G56" i="11"/>
  <c r="I55" i="11"/>
  <c r="G55" i="11"/>
  <c r="I54" i="11"/>
  <c r="G54" i="11"/>
  <c r="I53" i="11"/>
  <c r="G53" i="11"/>
  <c r="I52" i="11"/>
  <c r="G52" i="11"/>
  <c r="E51" i="11"/>
  <c r="I51" i="11" s="1"/>
  <c r="E50" i="11"/>
  <c r="E49" i="11"/>
  <c r="G49" i="11" s="1"/>
  <c r="E48" i="11"/>
  <c r="I48" i="11" s="1"/>
  <c r="I47" i="11"/>
  <c r="G47" i="11"/>
  <c r="E46" i="11"/>
  <c r="E45" i="11"/>
  <c r="G45" i="11" s="1"/>
  <c r="E44" i="11"/>
  <c r="E43" i="11"/>
  <c r="I42" i="11"/>
  <c r="G42" i="11"/>
  <c r="I9" i="11"/>
  <c r="G9" i="11"/>
  <c r="I251" i="10"/>
  <c r="G251" i="10"/>
  <c r="E208" i="10"/>
  <c r="E240" i="9"/>
  <c r="E243" i="7"/>
  <c r="I215" i="10"/>
  <c r="G215" i="10"/>
  <c r="E191" i="10"/>
  <c r="I191" i="10" s="1"/>
  <c r="E181" i="10"/>
  <c r="E19" i="10"/>
  <c r="E146" i="10"/>
  <c r="E144" i="9"/>
  <c r="I144" i="9" s="1"/>
  <c r="E143" i="10"/>
  <c r="E140" i="10"/>
  <c r="I137" i="10"/>
  <c r="G137" i="10"/>
  <c r="I283" i="9"/>
  <c r="G283" i="9"/>
  <c r="E206" i="9"/>
  <c r="I206" i="9" s="1"/>
  <c r="E205" i="9"/>
  <c r="I247" i="9"/>
  <c r="G247" i="9"/>
  <c r="E226" i="7"/>
  <c r="G226" i="7" s="1"/>
  <c r="E216" i="7"/>
  <c r="I216" i="7" s="1"/>
  <c r="E213" i="9"/>
  <c r="E192" i="9"/>
  <c r="E174" i="9"/>
  <c r="G161" i="9"/>
  <c r="I161" i="9"/>
  <c r="J161" i="9" s="1"/>
  <c r="E150" i="9"/>
  <c r="E147" i="9"/>
  <c r="E141" i="9"/>
  <c r="E153" i="7"/>
  <c r="E133" i="9"/>
  <c r="E138" i="9"/>
  <c r="G138" i="9" s="1"/>
  <c r="I137" i="9"/>
  <c r="G137" i="9"/>
  <c r="E268" i="7"/>
  <c r="I268" i="7" s="1"/>
  <c r="E267" i="7"/>
  <c r="E266" i="7"/>
  <c r="I266" i="7" s="1"/>
  <c r="E265" i="7"/>
  <c r="I265" i="7" s="1"/>
  <c r="I264" i="7"/>
  <c r="G264" i="7"/>
  <c r="E209" i="7"/>
  <c r="I209" i="7" s="1"/>
  <c r="E208" i="7"/>
  <c r="I250" i="7"/>
  <c r="G250" i="7"/>
  <c r="E163" i="7"/>
  <c r="E107" i="7"/>
  <c r="E111" i="7"/>
  <c r="I111" i="7" s="1"/>
  <c r="E110" i="7"/>
  <c r="E92" i="7"/>
  <c r="E23" i="7"/>
  <c r="E20" i="7"/>
  <c r="I136" i="10"/>
  <c r="G136" i="10"/>
  <c r="I135" i="10"/>
  <c r="G135" i="10"/>
  <c r="E131" i="10"/>
  <c r="J55" i="11" l="1"/>
  <c r="J40" i="11"/>
  <c r="J19" i="11"/>
  <c r="J42" i="7"/>
  <c r="J264" i="7"/>
  <c r="J250" i="7"/>
  <c r="J283" i="9"/>
  <c r="J137" i="9"/>
  <c r="J247" i="9"/>
  <c r="J135" i="10"/>
  <c r="J136" i="10"/>
  <c r="J137" i="10"/>
  <c r="J251" i="10"/>
  <c r="J215" i="10"/>
  <c r="J47" i="11"/>
  <c r="J56" i="11"/>
  <c r="J57" i="11"/>
  <c r="J9" i="11"/>
  <c r="J58" i="11"/>
  <c r="J42" i="11"/>
  <c r="J52" i="11"/>
  <c r="J59" i="11"/>
  <c r="J53" i="11"/>
  <c r="J60" i="11"/>
  <c r="J54" i="11"/>
  <c r="J37" i="11"/>
  <c r="I226" i="7"/>
  <c r="J226" i="7" s="1"/>
  <c r="G27" i="11"/>
  <c r="I138" i="9"/>
  <c r="J138" i="9" s="1"/>
  <c r="G28" i="11"/>
  <c r="J28" i="11" s="1"/>
  <c r="G18" i="11"/>
  <c r="J18" i="11" s="1"/>
  <c r="I24" i="11"/>
  <c r="J24" i="11" s="1"/>
  <c r="I20" i="11"/>
  <c r="J20" i="11" s="1"/>
  <c r="I17" i="11"/>
  <c r="G31" i="11"/>
  <c r="J31" i="11" s="1"/>
  <c r="I27" i="11"/>
  <c r="G17" i="11"/>
  <c r="I22" i="11"/>
  <c r="G46" i="11"/>
  <c r="G50" i="11"/>
  <c r="I30" i="11"/>
  <c r="J30" i="11" s="1"/>
  <c r="G22" i="11"/>
  <c r="G23" i="11"/>
  <c r="J23" i="11" s="1"/>
  <c r="E32" i="11"/>
  <c r="I29" i="11"/>
  <c r="I25" i="11"/>
  <c r="G29" i="11"/>
  <c r="G25" i="11"/>
  <c r="E33" i="11"/>
  <c r="G48" i="11"/>
  <c r="J48" i="11" s="1"/>
  <c r="I45" i="11"/>
  <c r="J45" i="11" s="1"/>
  <c r="G43" i="11"/>
  <c r="I49" i="11"/>
  <c r="J49" i="11" s="1"/>
  <c r="G14" i="11"/>
  <c r="J14" i="11" s="1"/>
  <c r="G51" i="11"/>
  <c r="J51" i="11" s="1"/>
  <c r="G11" i="11"/>
  <c r="G12" i="11"/>
  <c r="I11" i="11"/>
  <c r="J11" i="11" s="1"/>
  <c r="I12" i="11"/>
  <c r="J12" i="11" s="1"/>
  <c r="G15" i="11"/>
  <c r="J15" i="11" s="1"/>
  <c r="G181" i="10"/>
  <c r="G173" i="10"/>
  <c r="E153" i="10"/>
  <c r="G174" i="10"/>
  <c r="I173" i="10"/>
  <c r="I174" i="10"/>
  <c r="J174" i="10" s="1"/>
  <c r="I213" i="9"/>
  <c r="I44" i="11"/>
  <c r="G44" i="11"/>
  <c r="I46" i="11"/>
  <c r="J46" i="11" s="1"/>
  <c r="I50" i="11"/>
  <c r="J50" i="11" s="1"/>
  <c r="I43" i="11"/>
  <c r="J43" i="11" s="1"/>
  <c r="G213" i="9"/>
  <c r="I181" i="10"/>
  <c r="G191" i="10"/>
  <c r="J191" i="10" s="1"/>
  <c r="I143" i="10"/>
  <c r="G144" i="9"/>
  <c r="J144" i="9" s="1"/>
  <c r="G143" i="10"/>
  <c r="G205" i="9"/>
  <c r="I205" i="9"/>
  <c r="J205" i="9" s="1"/>
  <c r="G206" i="9"/>
  <c r="J206" i="9" s="1"/>
  <c r="G216" i="7"/>
  <c r="J216" i="7" s="1"/>
  <c r="G267" i="7"/>
  <c r="G266" i="7"/>
  <c r="J266" i="7" s="1"/>
  <c r="I267" i="7"/>
  <c r="J267" i="7" s="1"/>
  <c r="G268" i="7"/>
  <c r="J268" i="7" s="1"/>
  <c r="G265" i="7"/>
  <c r="J265" i="7" s="1"/>
  <c r="G208" i="7"/>
  <c r="I208" i="7"/>
  <c r="J208" i="7" s="1"/>
  <c r="G209" i="7"/>
  <c r="J209" i="7" s="1"/>
  <c r="G111" i="7"/>
  <c r="J111" i="7" s="1"/>
  <c r="E110" i="10"/>
  <c r="E10" i="10"/>
  <c r="E93" i="10"/>
  <c r="E96" i="10"/>
  <c r="E95" i="10"/>
  <c r="E94" i="10"/>
  <c r="E92" i="10"/>
  <c r="E91" i="10"/>
  <c r="E90" i="10"/>
  <c r="I89" i="10"/>
  <c r="G89" i="10"/>
  <c r="E25" i="10"/>
  <c r="E16" i="10"/>
  <c r="E13" i="10"/>
  <c r="E147" i="7"/>
  <c r="E150" i="7"/>
  <c r="I151" i="7"/>
  <c r="G151" i="7"/>
  <c r="E14" i="7"/>
  <c r="E171" i="9"/>
  <c r="E89" i="9"/>
  <c r="E90" i="9"/>
  <c r="E88" i="9"/>
  <c r="I88" i="9" s="1"/>
  <c r="E87" i="9"/>
  <c r="I87" i="9" s="1"/>
  <c r="E86" i="9"/>
  <c r="E85" i="9"/>
  <c r="I84" i="9"/>
  <c r="G84" i="9"/>
  <c r="J151" i="7" l="1"/>
  <c r="J84" i="9"/>
  <c r="J213" i="9"/>
  <c r="J143" i="10"/>
  <c r="J181" i="10"/>
  <c r="J89" i="10"/>
  <c r="J173" i="10"/>
  <c r="J29" i="11"/>
  <c r="J44" i="11"/>
  <c r="J22" i="11"/>
  <c r="J27" i="11"/>
  <c r="J17" i="11"/>
  <c r="J25" i="11"/>
  <c r="G150" i="7"/>
  <c r="I150" i="7"/>
  <c r="J150" i="7" s="1"/>
  <c r="E148" i="7"/>
  <c r="G33" i="11"/>
  <c r="I33" i="11"/>
  <c r="G32" i="11"/>
  <c r="I32" i="11"/>
  <c r="I91" i="10"/>
  <c r="I93" i="10"/>
  <c r="I90" i="10"/>
  <c r="J90" i="10" s="1"/>
  <c r="I94" i="10"/>
  <c r="I96" i="10"/>
  <c r="J96" i="10" s="1"/>
  <c r="I92" i="10"/>
  <c r="I95" i="10"/>
  <c r="I90" i="9"/>
  <c r="I86" i="9"/>
  <c r="G90" i="10"/>
  <c r="G85" i="9"/>
  <c r="G93" i="10"/>
  <c r="G94" i="10"/>
  <c r="G95" i="10"/>
  <c r="G91" i="10"/>
  <c r="G96" i="10"/>
  <c r="G92" i="10"/>
  <c r="E152" i="7"/>
  <c r="G147" i="7"/>
  <c r="I147" i="7"/>
  <c r="J147" i="7" s="1"/>
  <c r="E149" i="7"/>
  <c r="G171" i="9"/>
  <c r="I171" i="9"/>
  <c r="J171" i="9" s="1"/>
  <c r="G88" i="9"/>
  <c r="J88" i="9" s="1"/>
  <c r="G86" i="9"/>
  <c r="G90" i="9"/>
  <c r="I85" i="9"/>
  <c r="G87" i="9"/>
  <c r="J87" i="9" s="1"/>
  <c r="J33" i="11" l="1"/>
  <c r="J32" i="11"/>
  <c r="J91" i="10"/>
  <c r="J86" i="9"/>
  <c r="J90" i="9"/>
  <c r="J85" i="9"/>
  <c r="J92" i="10"/>
  <c r="J94" i="10"/>
  <c r="J93" i="10"/>
  <c r="J95" i="10"/>
  <c r="G148" i="7"/>
  <c r="G152" i="7"/>
  <c r="I148" i="7"/>
  <c r="J148" i="7" s="1"/>
  <c r="I152" i="7"/>
  <c r="J152" i="7" s="1"/>
  <c r="I149" i="7"/>
  <c r="G149" i="7"/>
  <c r="E36" i="9"/>
  <c r="E35" i="9"/>
  <c r="E202" i="9"/>
  <c r="I200" i="9"/>
  <c r="G200" i="9"/>
  <c r="E199" i="9"/>
  <c r="E169" i="9"/>
  <c r="I166" i="9"/>
  <c r="I168" i="9"/>
  <c r="I173" i="9"/>
  <c r="I174" i="9"/>
  <c r="G166" i="9"/>
  <c r="G168" i="9"/>
  <c r="G173" i="9"/>
  <c r="G174" i="9"/>
  <c r="E167" i="9"/>
  <c r="E318" i="7"/>
  <c r="E304" i="7"/>
  <c r="E302" i="7"/>
  <c r="J174" i="9" l="1"/>
  <c r="J149" i="7"/>
  <c r="J173" i="9"/>
  <c r="J168" i="9"/>
  <c r="J166" i="9"/>
  <c r="J200" i="9"/>
  <c r="I36" i="9"/>
  <c r="J36" i="9" s="1"/>
  <c r="G35" i="9"/>
  <c r="I169" i="9"/>
  <c r="I199" i="9"/>
  <c r="I202" i="9"/>
  <c r="E194" i="9"/>
  <c r="G192" i="9"/>
  <c r="E195" i="9"/>
  <c r="I192" i="9"/>
  <c r="E198" i="9"/>
  <c r="I35" i="9"/>
  <c r="G36" i="9"/>
  <c r="E193" i="9"/>
  <c r="E196" i="9"/>
  <c r="E197" i="9"/>
  <c r="E201" i="9"/>
  <c r="G167" i="9"/>
  <c r="I167" i="9"/>
  <c r="G202" i="9"/>
  <c r="G199" i="9"/>
  <c r="G169" i="9"/>
  <c r="E250" i="10"/>
  <c r="E249" i="10"/>
  <c r="E248" i="10"/>
  <c r="E247" i="10"/>
  <c r="I246" i="10"/>
  <c r="G246" i="10"/>
  <c r="I245" i="10"/>
  <c r="G245" i="10"/>
  <c r="E243" i="10"/>
  <c r="I242" i="10"/>
  <c r="G242" i="10"/>
  <c r="I241" i="10"/>
  <c r="G241" i="10"/>
  <c r="I240" i="10"/>
  <c r="G240" i="10"/>
  <c r="I239" i="10"/>
  <c r="G239" i="10"/>
  <c r="I238" i="10"/>
  <c r="G238" i="10"/>
  <c r="I237" i="10"/>
  <c r="G237" i="10"/>
  <c r="I236" i="10"/>
  <c r="G236" i="10"/>
  <c r="I235" i="10"/>
  <c r="G235" i="10"/>
  <c r="I234" i="10"/>
  <c r="G234" i="10"/>
  <c r="I233" i="10"/>
  <c r="G233" i="10"/>
  <c r="I232" i="10"/>
  <c r="G232" i="10"/>
  <c r="I231" i="10"/>
  <c r="G231" i="10"/>
  <c r="I230" i="10"/>
  <c r="G230" i="10"/>
  <c r="I229" i="10"/>
  <c r="G229" i="10"/>
  <c r="E228" i="10"/>
  <c r="E227" i="10"/>
  <c r="E226" i="10"/>
  <c r="E225" i="10"/>
  <c r="I224" i="10"/>
  <c r="G224" i="10"/>
  <c r="E223" i="10"/>
  <c r="E222" i="10"/>
  <c r="E221" i="10"/>
  <c r="E220" i="10"/>
  <c r="I219" i="10"/>
  <c r="G219" i="10"/>
  <c r="I218" i="10"/>
  <c r="G218" i="10"/>
  <c r="I217" i="10"/>
  <c r="G217" i="10"/>
  <c r="I216" i="10"/>
  <c r="G216" i="10"/>
  <c r="I214" i="10"/>
  <c r="G214" i="10"/>
  <c r="I213" i="10"/>
  <c r="G213" i="10"/>
  <c r="I212" i="10"/>
  <c r="G212" i="10"/>
  <c r="I211" i="10"/>
  <c r="G211" i="10"/>
  <c r="G208" i="10"/>
  <c r="E207" i="10"/>
  <c r="E206" i="10"/>
  <c r="E205" i="10"/>
  <c r="E204" i="10"/>
  <c r="I203" i="10"/>
  <c r="G203" i="10"/>
  <c r="E202" i="10"/>
  <c r="E201" i="10"/>
  <c r="E200" i="10"/>
  <c r="E199" i="10"/>
  <c r="I198" i="10"/>
  <c r="G198" i="10"/>
  <c r="E197" i="10"/>
  <c r="I196" i="10"/>
  <c r="G196" i="10"/>
  <c r="E195" i="10"/>
  <c r="E194" i="10"/>
  <c r="I193" i="10"/>
  <c r="G193" i="10"/>
  <c r="E192" i="10"/>
  <c r="E190" i="10"/>
  <c r="E189" i="10"/>
  <c r="I188" i="10"/>
  <c r="G188" i="10"/>
  <c r="E187" i="10"/>
  <c r="E186" i="10"/>
  <c r="E185" i="10"/>
  <c r="E184" i="10"/>
  <c r="I183" i="10"/>
  <c r="G183" i="10"/>
  <c r="E182" i="10"/>
  <c r="E180" i="10"/>
  <c r="E179" i="10"/>
  <c r="I178" i="10"/>
  <c r="G178" i="10"/>
  <c r="I171" i="10"/>
  <c r="G171" i="10"/>
  <c r="E170" i="10"/>
  <c r="E169" i="10"/>
  <c r="I168" i="10"/>
  <c r="G168" i="10"/>
  <c r="E167" i="10"/>
  <c r="E166" i="10"/>
  <c r="E165" i="10"/>
  <c r="E164" i="10"/>
  <c r="E163" i="10"/>
  <c r="E162" i="10"/>
  <c r="E161" i="10"/>
  <c r="I160" i="10"/>
  <c r="G160" i="10"/>
  <c r="I159" i="10"/>
  <c r="G159" i="10"/>
  <c r="E158" i="10"/>
  <c r="E157" i="10"/>
  <c r="E156" i="10"/>
  <c r="E155" i="10"/>
  <c r="E154" i="10"/>
  <c r="I153" i="10"/>
  <c r="G153" i="10"/>
  <c r="I152" i="10"/>
  <c r="G152" i="10"/>
  <c r="I150" i="10"/>
  <c r="G150" i="10"/>
  <c r="I149" i="10"/>
  <c r="G149" i="10"/>
  <c r="E151" i="10"/>
  <c r="I144" i="10"/>
  <c r="G144" i="10"/>
  <c r="G140" i="10"/>
  <c r="I138" i="10"/>
  <c r="G138" i="10"/>
  <c r="I134" i="10"/>
  <c r="G134" i="10"/>
  <c r="G131" i="10"/>
  <c r="I130" i="10"/>
  <c r="G130" i="10"/>
  <c r="E129" i="10"/>
  <c r="E128" i="10"/>
  <c r="E127" i="10"/>
  <c r="E126" i="10"/>
  <c r="I125" i="10"/>
  <c r="G125" i="10"/>
  <c r="E124" i="10"/>
  <c r="D123" i="10"/>
  <c r="E123" i="10" s="1"/>
  <c r="D122" i="10"/>
  <c r="E122" i="10" s="1"/>
  <c r="D121" i="10"/>
  <c r="E121" i="10" s="1"/>
  <c r="E120" i="10"/>
  <c r="E119" i="10"/>
  <c r="I118" i="10"/>
  <c r="G118" i="10"/>
  <c r="E117" i="10"/>
  <c r="E116" i="10"/>
  <c r="E115" i="10"/>
  <c r="E114" i="10"/>
  <c r="E113" i="10"/>
  <c r="E112" i="10"/>
  <c r="E111" i="10"/>
  <c r="I110" i="10"/>
  <c r="G110" i="10"/>
  <c r="E109" i="10"/>
  <c r="E108" i="10"/>
  <c r="E107" i="10"/>
  <c r="E106" i="10"/>
  <c r="E105" i="10"/>
  <c r="I104" i="10"/>
  <c r="G104" i="10"/>
  <c r="E103" i="10"/>
  <c r="E102" i="10"/>
  <c r="E101" i="10"/>
  <c r="E100" i="10"/>
  <c r="E99" i="10"/>
  <c r="E98" i="10"/>
  <c r="I97" i="10"/>
  <c r="G97" i="10"/>
  <c r="E88" i="10"/>
  <c r="E87" i="10"/>
  <c r="E86" i="10"/>
  <c r="E85" i="10"/>
  <c r="E84" i="10"/>
  <c r="E83" i="10"/>
  <c r="I82" i="10"/>
  <c r="G82" i="10"/>
  <c r="I81" i="10"/>
  <c r="G81" i="10"/>
  <c r="E65" i="10"/>
  <c r="E64" i="10"/>
  <c r="E63" i="10"/>
  <c r="E62" i="10"/>
  <c r="E61" i="10"/>
  <c r="I60" i="10"/>
  <c r="G60" i="10"/>
  <c r="I53" i="10"/>
  <c r="G53" i="10"/>
  <c r="I52" i="10"/>
  <c r="G52" i="10"/>
  <c r="E49" i="10"/>
  <c r="E48" i="10"/>
  <c r="I47" i="10"/>
  <c r="G47" i="10"/>
  <c r="I46" i="10"/>
  <c r="G46" i="10"/>
  <c r="E45" i="10"/>
  <c r="E44" i="10"/>
  <c r="I43" i="10"/>
  <c r="G43" i="10"/>
  <c r="E42" i="10"/>
  <c r="E41" i="10"/>
  <c r="I40" i="10"/>
  <c r="G40" i="10"/>
  <c r="E39" i="10"/>
  <c r="E38" i="10"/>
  <c r="I37" i="10"/>
  <c r="G37" i="10"/>
  <c r="E36" i="10"/>
  <c r="E35" i="10"/>
  <c r="I34" i="10"/>
  <c r="G34" i="10"/>
  <c r="E30" i="10"/>
  <c r="E29" i="10"/>
  <c r="I28" i="10"/>
  <c r="G28" i="10"/>
  <c r="G25" i="10"/>
  <c r="E24" i="10"/>
  <c r="E23" i="10"/>
  <c r="I22" i="10"/>
  <c r="G22" i="10"/>
  <c r="E21" i="10"/>
  <c r="E20" i="10"/>
  <c r="I19" i="10"/>
  <c r="G19" i="10"/>
  <c r="D18" i="10"/>
  <c r="E18" i="10" s="1"/>
  <c r="E17" i="10"/>
  <c r="I16" i="10"/>
  <c r="G16" i="10"/>
  <c r="E15" i="10"/>
  <c r="E158" i="9"/>
  <c r="I163" i="9"/>
  <c r="G163" i="9"/>
  <c r="I164" i="9"/>
  <c r="G164" i="9"/>
  <c r="I162" i="9"/>
  <c r="G162" i="9"/>
  <c r="J196" i="10" l="1"/>
  <c r="J167" i="9"/>
  <c r="J202" i="9"/>
  <c r="J199" i="9"/>
  <c r="J169" i="9"/>
  <c r="J162" i="9"/>
  <c r="J164" i="9"/>
  <c r="J35" i="9"/>
  <c r="J163" i="9"/>
  <c r="J192" i="9"/>
  <c r="J40" i="10"/>
  <c r="J82" i="10"/>
  <c r="J159" i="10"/>
  <c r="J217" i="10"/>
  <c r="J234" i="10"/>
  <c r="J241" i="10"/>
  <c r="J16" i="10"/>
  <c r="J28" i="10"/>
  <c r="J52" i="10"/>
  <c r="J149" i="10"/>
  <c r="J171" i="10"/>
  <c r="J104" i="10"/>
  <c r="J160" i="10"/>
  <c r="J188" i="10"/>
  <c r="J198" i="10"/>
  <c r="J218" i="10"/>
  <c r="J235" i="10"/>
  <c r="J242" i="10"/>
  <c r="J53" i="10"/>
  <c r="J150" i="10"/>
  <c r="J178" i="10"/>
  <c r="J43" i="10"/>
  <c r="J118" i="10"/>
  <c r="J130" i="10"/>
  <c r="J211" i="10"/>
  <c r="J219" i="10"/>
  <c r="J229" i="10"/>
  <c r="J236" i="10"/>
  <c r="J34" i="10"/>
  <c r="J60" i="10"/>
  <c r="J152" i="10"/>
  <c r="J245" i="10"/>
  <c r="J19" i="10"/>
  <c r="J212" i="10"/>
  <c r="J230" i="10"/>
  <c r="J237" i="10"/>
  <c r="J134" i="10"/>
  <c r="J153" i="10"/>
  <c r="J246" i="10"/>
  <c r="J97" i="10"/>
  <c r="J193" i="10"/>
  <c r="J213" i="10"/>
  <c r="J231" i="10"/>
  <c r="J238" i="10"/>
  <c r="J46" i="10"/>
  <c r="J110" i="10"/>
  <c r="J138" i="10"/>
  <c r="J183" i="10"/>
  <c r="J203" i="10"/>
  <c r="J22" i="10"/>
  <c r="J37" i="10"/>
  <c r="J214" i="10"/>
  <c r="J232" i="10"/>
  <c r="J239" i="10"/>
  <c r="J47" i="10"/>
  <c r="J168" i="10"/>
  <c r="J224" i="10"/>
  <c r="J81" i="10"/>
  <c r="J125" i="10"/>
  <c r="J144" i="10"/>
  <c r="J216" i="10"/>
  <c r="J233" i="10"/>
  <c r="J240" i="10"/>
  <c r="I30" i="10"/>
  <c r="I63" i="10"/>
  <c r="I103" i="10"/>
  <c r="G115" i="10"/>
  <c r="G165" i="10"/>
  <c r="I185" i="10"/>
  <c r="J185" i="10" s="1"/>
  <c r="G197" i="10"/>
  <c r="G205" i="10"/>
  <c r="I225" i="10"/>
  <c r="G24" i="10"/>
  <c r="I38" i="10"/>
  <c r="J38" i="10" s="1"/>
  <c r="G41" i="10"/>
  <c r="I44" i="10"/>
  <c r="I49" i="10"/>
  <c r="G64" i="10"/>
  <c r="I83" i="10"/>
  <c r="I86" i="10"/>
  <c r="G100" i="10"/>
  <c r="I106" i="10"/>
  <c r="G128" i="10"/>
  <c r="I162" i="10"/>
  <c r="I189" i="10"/>
  <c r="G195" i="10"/>
  <c r="G200" i="10"/>
  <c r="I206" i="10"/>
  <c r="I220" i="10"/>
  <c r="I243" i="10"/>
  <c r="I99" i="10"/>
  <c r="G109" i="10"/>
  <c r="I228" i="10"/>
  <c r="J228" i="10" s="1"/>
  <c r="I39" i="10"/>
  <c r="E69" i="10"/>
  <c r="I87" i="10"/>
  <c r="I98" i="10"/>
  <c r="J98" i="10" s="1"/>
  <c r="G101" i="10"/>
  <c r="G107" i="10"/>
  <c r="G113" i="10"/>
  <c r="G117" i="10"/>
  <c r="I163" i="10"/>
  <c r="J163" i="10" s="1"/>
  <c r="I167" i="10"/>
  <c r="G169" i="10"/>
  <c r="I180" i="10"/>
  <c r="G187" i="10"/>
  <c r="G201" i="10"/>
  <c r="G226" i="10"/>
  <c r="G250" i="10"/>
  <c r="I85" i="10"/>
  <c r="I156" i="10"/>
  <c r="G222" i="10"/>
  <c r="I248" i="10"/>
  <c r="J248" i="10" s="1"/>
  <c r="I23" i="10"/>
  <c r="G45" i="10"/>
  <c r="I62" i="10"/>
  <c r="G84" i="10"/>
  <c r="G88" i="10"/>
  <c r="I102" i="10"/>
  <c r="G108" i="10"/>
  <c r="G114" i="10"/>
  <c r="G124" i="10"/>
  <c r="I151" i="10"/>
  <c r="J151" i="10" s="1"/>
  <c r="I155" i="10"/>
  <c r="I161" i="10"/>
  <c r="J161" i="10" s="1"/>
  <c r="I194" i="10"/>
  <c r="I199" i="10"/>
  <c r="I202" i="10"/>
  <c r="I194" i="9"/>
  <c r="I201" i="9"/>
  <c r="I195" i="9"/>
  <c r="J195" i="9" s="1"/>
  <c r="G196" i="9"/>
  <c r="I198" i="9"/>
  <c r="I197" i="9"/>
  <c r="G61" i="11"/>
  <c r="I61" i="11"/>
  <c r="I169" i="10"/>
  <c r="J169" i="10" s="1"/>
  <c r="G184" i="10"/>
  <c r="I36" i="10"/>
  <c r="G48" i="10"/>
  <c r="G180" i="10"/>
  <c r="I187" i="10"/>
  <c r="G61" i="10"/>
  <c r="G21" i="10"/>
  <c r="G35" i="10"/>
  <c r="I197" i="10"/>
  <c r="G17" i="10"/>
  <c r="G49" i="10"/>
  <c r="G223" i="10"/>
  <c r="I196" i="9"/>
  <c r="G198" i="9"/>
  <c r="G195" i="9"/>
  <c r="I128" i="10"/>
  <c r="G129" i="10"/>
  <c r="I100" i="10"/>
  <c r="I101" i="10"/>
  <c r="J101" i="10" s="1"/>
  <c r="G192" i="10"/>
  <c r="G225" i="10"/>
  <c r="G228" i="10"/>
  <c r="G247" i="10"/>
  <c r="G146" i="10"/>
  <c r="G62" i="10"/>
  <c r="I45" i="10"/>
  <c r="G23" i="10"/>
  <c r="G20" i="10"/>
  <c r="G106" i="10"/>
  <c r="I113" i="10"/>
  <c r="G119" i="10"/>
  <c r="G126" i="10"/>
  <c r="G179" i="10"/>
  <c r="I192" i="10"/>
  <c r="J192" i="10" s="1"/>
  <c r="I201" i="10"/>
  <c r="I205" i="10"/>
  <c r="I223" i="10"/>
  <c r="G227" i="10"/>
  <c r="I250" i="10"/>
  <c r="G83" i="10"/>
  <c r="I111" i="10"/>
  <c r="G154" i="10"/>
  <c r="E210" i="10"/>
  <c r="I227" i="10"/>
  <c r="I42" i="10"/>
  <c r="G105" i="10"/>
  <c r="I131" i="10"/>
  <c r="J131" i="10" s="1"/>
  <c r="E142" i="10"/>
  <c r="I166" i="10"/>
  <c r="J166" i="10" s="1"/>
  <c r="G185" i="10"/>
  <c r="I200" i="10"/>
  <c r="G194" i="9"/>
  <c r="E159" i="9"/>
  <c r="G201" i="9"/>
  <c r="I193" i="9"/>
  <c r="G193" i="9"/>
  <c r="G197" i="9"/>
  <c r="G122" i="10"/>
  <c r="I21" i="10"/>
  <c r="I24" i="10"/>
  <c r="I25" i="10"/>
  <c r="J25" i="10" s="1"/>
  <c r="G30" i="10"/>
  <c r="I35" i="10"/>
  <c r="J35" i="10" s="1"/>
  <c r="I41" i="10"/>
  <c r="J41" i="10" s="1"/>
  <c r="I48" i="10"/>
  <c r="E50" i="10"/>
  <c r="G65" i="10"/>
  <c r="I88" i="10"/>
  <c r="G102" i="10"/>
  <c r="I115" i="10"/>
  <c r="I117" i="10"/>
  <c r="G120" i="10"/>
  <c r="E132" i="10"/>
  <c r="I140" i="10"/>
  <c r="J140" i="10" s="1"/>
  <c r="G155" i="10"/>
  <c r="G156" i="10"/>
  <c r="I165" i="10"/>
  <c r="I195" i="10"/>
  <c r="I222" i="10"/>
  <c r="I226" i="10"/>
  <c r="G248" i="10"/>
  <c r="G29" i="10"/>
  <c r="E31" i="10"/>
  <c r="G38" i="10"/>
  <c r="G44" i="10"/>
  <c r="E51" i="10"/>
  <c r="I65" i="10"/>
  <c r="J65" i="10" s="1"/>
  <c r="E70" i="10"/>
  <c r="G85" i="10"/>
  <c r="G86" i="10"/>
  <c r="I109" i="10"/>
  <c r="J109" i="10" s="1"/>
  <c r="E139" i="10"/>
  <c r="E141" i="10"/>
  <c r="I154" i="10"/>
  <c r="G162" i="10"/>
  <c r="G163" i="10"/>
  <c r="G170" i="10"/>
  <c r="G189" i="10"/>
  <c r="G199" i="10"/>
  <c r="I208" i="10"/>
  <c r="J208" i="10" s="1"/>
  <c r="G220" i="10"/>
  <c r="G243" i="10"/>
  <c r="E67" i="10"/>
  <c r="E27" i="10"/>
  <c r="G36" i="10"/>
  <c r="G42" i="10"/>
  <c r="I64" i="10"/>
  <c r="J64" i="10" s="1"/>
  <c r="E71" i="10"/>
  <c r="I84" i="10"/>
  <c r="G98" i="10"/>
  <c r="G111" i="10"/>
  <c r="I119" i="10"/>
  <c r="I124" i="10"/>
  <c r="E133" i="10"/>
  <c r="G166" i="10"/>
  <c r="G167" i="10"/>
  <c r="I170" i="10"/>
  <c r="J170" i="10" s="1"/>
  <c r="G194" i="10"/>
  <c r="G202" i="10"/>
  <c r="G206" i="10"/>
  <c r="E244" i="10"/>
  <c r="G18" i="10"/>
  <c r="I18" i="10"/>
  <c r="E12" i="10"/>
  <c r="I10" i="10"/>
  <c r="G10" i="10"/>
  <c r="E11" i="10"/>
  <c r="I15" i="10"/>
  <c r="G15" i="10"/>
  <c r="I17" i="10"/>
  <c r="J17" i="10" s="1"/>
  <c r="I20" i="10"/>
  <c r="J20" i="10" s="1"/>
  <c r="I121" i="10"/>
  <c r="G121" i="10"/>
  <c r="E14" i="10"/>
  <c r="I29" i="10"/>
  <c r="I61" i="10"/>
  <c r="I105" i="10"/>
  <c r="I112" i="10"/>
  <c r="I116" i="10"/>
  <c r="J116" i="10" s="1"/>
  <c r="G13" i="10"/>
  <c r="E26" i="10"/>
  <c r="G39" i="10"/>
  <c r="G63" i="10"/>
  <c r="E68" i="10"/>
  <c r="E72" i="10"/>
  <c r="G87" i="10"/>
  <c r="G99" i="10"/>
  <c r="G103" i="10"/>
  <c r="I107" i="10"/>
  <c r="G112" i="10"/>
  <c r="G116" i="10"/>
  <c r="I123" i="10"/>
  <c r="G123" i="10"/>
  <c r="G204" i="10"/>
  <c r="I204" i="10"/>
  <c r="J204" i="10" s="1"/>
  <c r="I127" i="10"/>
  <c r="G127" i="10"/>
  <c r="I13" i="10"/>
  <c r="J13" i="10" s="1"/>
  <c r="E66" i="10"/>
  <c r="I108" i="10"/>
  <c r="J108" i="10" s="1"/>
  <c r="I114" i="10"/>
  <c r="J114" i="10" s="1"/>
  <c r="G158" i="10"/>
  <c r="I158" i="10"/>
  <c r="J158" i="10" s="1"/>
  <c r="I164" i="10"/>
  <c r="G164" i="10"/>
  <c r="I221" i="10"/>
  <c r="G221" i="10"/>
  <c r="I120" i="10"/>
  <c r="I122" i="10"/>
  <c r="I129" i="10"/>
  <c r="E145" i="10"/>
  <c r="I146" i="10"/>
  <c r="E148" i="10"/>
  <c r="I157" i="10"/>
  <c r="G157" i="10"/>
  <c r="I190" i="10"/>
  <c r="G190" i="10"/>
  <c r="I126" i="10"/>
  <c r="G151" i="10"/>
  <c r="G161" i="10"/>
  <c r="I207" i="10"/>
  <c r="G207" i="10"/>
  <c r="I249" i="10"/>
  <c r="G249" i="10"/>
  <c r="E147" i="10"/>
  <c r="I182" i="10"/>
  <c r="G182" i="10"/>
  <c r="I186" i="10"/>
  <c r="G186" i="10"/>
  <c r="I179" i="10"/>
  <c r="I184" i="10"/>
  <c r="I247" i="10"/>
  <c r="J247" i="10" s="1"/>
  <c r="E209" i="10"/>
  <c r="E160" i="9"/>
  <c r="E165" i="9"/>
  <c r="G158" i="9"/>
  <c r="I158" i="9"/>
  <c r="J158" i="9" s="1"/>
  <c r="J119" i="10" l="1"/>
  <c r="J250" i="10"/>
  <c r="J24" i="10"/>
  <c r="J21" i="10"/>
  <c r="J129" i="10"/>
  <c r="J113" i="10"/>
  <c r="J36" i="10"/>
  <c r="J156" i="10"/>
  <c r="J117" i="10"/>
  <c r="J155" i="10"/>
  <c r="J85" i="10"/>
  <c r="J87" i="10"/>
  <c r="J106" i="10"/>
  <c r="J111" i="10"/>
  <c r="J39" i="10"/>
  <c r="J86" i="10"/>
  <c r="J45" i="10"/>
  <c r="J63" i="10"/>
  <c r="J126" i="10"/>
  <c r="J164" i="10"/>
  <c r="J61" i="10"/>
  <c r="J154" i="10"/>
  <c r="J226" i="10"/>
  <c r="J102" i="10"/>
  <c r="J180" i="10"/>
  <c r="J184" i="10"/>
  <c r="J107" i="10"/>
  <c r="J29" i="10"/>
  <c r="J222" i="10"/>
  <c r="J48" i="10"/>
  <c r="J200" i="10"/>
  <c r="J223" i="10"/>
  <c r="J197" i="10"/>
  <c r="J44" i="10"/>
  <c r="J179" i="10"/>
  <c r="J195" i="10"/>
  <c r="J205" i="10"/>
  <c r="J201" i="9"/>
  <c r="J194" i="9"/>
  <c r="J193" i="9"/>
  <c r="J196" i="9"/>
  <c r="J197" i="9"/>
  <c r="J198" i="9"/>
  <c r="J190" i="10"/>
  <c r="J165" i="10"/>
  <c r="J103" i="10"/>
  <c r="J186" i="10"/>
  <c r="J157" i="10"/>
  <c r="J121" i="10"/>
  <c r="J83" i="10"/>
  <c r="J30" i="10"/>
  <c r="J182" i="10"/>
  <c r="J146" i="10"/>
  <c r="J201" i="10"/>
  <c r="J99" i="10"/>
  <c r="J49" i="10"/>
  <c r="J243" i="10"/>
  <c r="J127" i="10"/>
  <c r="J15" i="10"/>
  <c r="J167" i="10"/>
  <c r="J220" i="10"/>
  <c r="J249" i="10"/>
  <c r="J122" i="10"/>
  <c r="J124" i="10"/>
  <c r="J100" i="10"/>
  <c r="J62" i="10"/>
  <c r="J206" i="10"/>
  <c r="J120" i="10"/>
  <c r="J115" i="10"/>
  <c r="J42" i="10"/>
  <c r="J207" i="10"/>
  <c r="J10" i="10"/>
  <c r="J227" i="10"/>
  <c r="J128" i="10"/>
  <c r="J187" i="10"/>
  <c r="J202" i="10"/>
  <c r="J23" i="10"/>
  <c r="J225" i="10"/>
  <c r="J221" i="10"/>
  <c r="J123" i="10"/>
  <c r="J112" i="10"/>
  <c r="J88" i="10"/>
  <c r="J199" i="10"/>
  <c r="J189" i="10"/>
  <c r="J105" i="10"/>
  <c r="J18" i="10"/>
  <c r="J84" i="10"/>
  <c r="J194" i="10"/>
  <c r="J162" i="10"/>
  <c r="G69" i="10"/>
  <c r="I69" i="10"/>
  <c r="J69" i="10" s="1"/>
  <c r="J61" i="11"/>
  <c r="I133" i="10"/>
  <c r="I50" i="10"/>
  <c r="I142" i="10"/>
  <c r="G66" i="10"/>
  <c r="I139" i="10"/>
  <c r="G209" i="10"/>
  <c r="G26" i="10"/>
  <c r="I27" i="10"/>
  <c r="I70" i="10"/>
  <c r="E33" i="10"/>
  <c r="I159" i="9"/>
  <c r="G244" i="10"/>
  <c r="I244" i="10"/>
  <c r="J244" i="10" s="1"/>
  <c r="G70" i="10"/>
  <c r="G210" i="10"/>
  <c r="G142" i="10"/>
  <c r="G141" i="10"/>
  <c r="G159" i="9"/>
  <c r="G139" i="10"/>
  <c r="I210" i="10"/>
  <c r="I31" i="10"/>
  <c r="E54" i="10"/>
  <c r="G31" i="10"/>
  <c r="G27" i="10"/>
  <c r="E32" i="10"/>
  <c r="G132" i="10"/>
  <c r="I132" i="10"/>
  <c r="J132" i="10" s="1"/>
  <c r="G50" i="10"/>
  <c r="I165" i="9"/>
  <c r="I160" i="9"/>
  <c r="G165" i="9"/>
  <c r="G133" i="10"/>
  <c r="G71" i="10"/>
  <c r="I71" i="10"/>
  <c r="J71" i="10" s="1"/>
  <c r="G51" i="10"/>
  <c r="I51" i="10"/>
  <c r="G67" i="10"/>
  <c r="I67" i="10"/>
  <c r="J67" i="10" s="1"/>
  <c r="I141" i="10"/>
  <c r="G72" i="10"/>
  <c r="I72" i="10"/>
  <c r="J72" i="10" s="1"/>
  <c r="G145" i="10"/>
  <c r="I145" i="10"/>
  <c r="I26" i="10"/>
  <c r="I209" i="10"/>
  <c r="I66" i="10"/>
  <c r="I68" i="10"/>
  <c r="G68" i="10"/>
  <c r="I11" i="10"/>
  <c r="G11" i="10"/>
  <c r="I147" i="10"/>
  <c r="G147" i="10"/>
  <c r="G148" i="10"/>
  <c r="I148" i="10"/>
  <c r="J148" i="10" s="1"/>
  <c r="I14" i="10"/>
  <c r="G14" i="10"/>
  <c r="I12" i="10"/>
  <c r="G12" i="10"/>
  <c r="G160" i="9"/>
  <c r="J62" i="11" l="1"/>
  <c r="J63" i="11"/>
  <c r="J64" i="11" s="1"/>
  <c r="J65" i="11" s="1"/>
  <c r="J139" i="10"/>
  <c r="J26" i="10"/>
  <c r="J133" i="10"/>
  <c r="J51" i="10"/>
  <c r="J159" i="9"/>
  <c r="J160" i="9"/>
  <c r="J165" i="9"/>
  <c r="J14" i="10"/>
  <c r="J141" i="10"/>
  <c r="J142" i="10"/>
  <c r="J50" i="10"/>
  <c r="J147" i="10"/>
  <c r="J11" i="10"/>
  <c r="J68" i="10"/>
  <c r="J31" i="10"/>
  <c r="J66" i="10"/>
  <c r="J210" i="10"/>
  <c r="J209" i="10"/>
  <c r="J70" i="10"/>
  <c r="J27" i="10"/>
  <c r="J12" i="10"/>
  <c r="J145" i="10"/>
  <c r="G33" i="10"/>
  <c r="I33" i="10"/>
  <c r="J33" i="10" s="1"/>
  <c r="I32" i="10"/>
  <c r="J32" i="10" s="1"/>
  <c r="E55" i="10"/>
  <c r="E73" i="10"/>
  <c r="E59" i="10"/>
  <c r="I59" i="10" s="1"/>
  <c r="E57" i="10"/>
  <c r="I54" i="10"/>
  <c r="E56" i="10"/>
  <c r="E58" i="10"/>
  <c r="G54" i="10"/>
  <c r="G32" i="10"/>
  <c r="J66" i="11" l="1"/>
  <c r="J67" i="11"/>
  <c r="J54" i="10"/>
  <c r="G55" i="10"/>
  <c r="I55" i="10"/>
  <c r="J55" i="10" s="1"/>
  <c r="G59" i="10"/>
  <c r="J59" i="10" s="1"/>
  <c r="I58" i="10"/>
  <c r="G56" i="10"/>
  <c r="J68" i="11"/>
  <c r="J69" i="11" s="1"/>
  <c r="G58" i="10"/>
  <c r="E78" i="10"/>
  <c r="E75" i="10"/>
  <c r="E77" i="10"/>
  <c r="E74" i="10"/>
  <c r="E79" i="10"/>
  <c r="G73" i="10"/>
  <c r="E80" i="10"/>
  <c r="E76" i="10"/>
  <c r="I73" i="10"/>
  <c r="I57" i="10"/>
  <c r="G57" i="10"/>
  <c r="I56" i="10"/>
  <c r="J56" i="10" s="1"/>
  <c r="J73" i="10" l="1"/>
  <c r="J58" i="10"/>
  <c r="J57" i="10"/>
  <c r="I5" i="11"/>
  <c r="C12" i="8"/>
  <c r="G76" i="10"/>
  <c r="I76" i="10"/>
  <c r="I74" i="10"/>
  <c r="G74" i="10"/>
  <c r="I78" i="10"/>
  <c r="G78" i="10"/>
  <c r="I80" i="10"/>
  <c r="G80" i="10"/>
  <c r="I77" i="10"/>
  <c r="G77" i="10"/>
  <c r="G75" i="10"/>
  <c r="I75" i="10"/>
  <c r="J75" i="10" s="1"/>
  <c r="G79" i="10"/>
  <c r="I79" i="10"/>
  <c r="J79" i="10" s="1"/>
  <c r="J76" i="10" l="1"/>
  <c r="J77" i="10"/>
  <c r="J80" i="10"/>
  <c r="J78" i="10"/>
  <c r="J74" i="10"/>
  <c r="I252" i="10"/>
  <c r="G252" i="10"/>
  <c r="J252" i="10" l="1"/>
  <c r="J253" i="10" l="1"/>
  <c r="J254" i="10" s="1"/>
  <c r="J255" i="10" s="1"/>
  <c r="J256" i="10" s="1"/>
  <c r="J257" i="10" s="1"/>
  <c r="J258" i="10" s="1"/>
  <c r="J259" i="10" s="1"/>
  <c r="J260" i="10" s="1"/>
  <c r="E156" i="9"/>
  <c r="E153" i="9"/>
  <c r="C11" i="8" l="1"/>
  <c r="I5" i="10"/>
  <c r="E157" i="9"/>
  <c r="I153" i="9"/>
  <c r="G156" i="9"/>
  <c r="I156" i="9"/>
  <c r="J156" i="9" s="1"/>
  <c r="E155" i="9"/>
  <c r="E154" i="9"/>
  <c r="G153" i="9"/>
  <c r="J153" i="9" l="1"/>
  <c r="I157" i="9"/>
  <c r="G154" i="9"/>
  <c r="G157" i="9"/>
  <c r="I155" i="9"/>
  <c r="G155" i="9"/>
  <c r="I154" i="9"/>
  <c r="J154" i="9" s="1"/>
  <c r="J155" i="9" l="1"/>
  <c r="J157" i="9"/>
  <c r="I151" i="9"/>
  <c r="G151" i="9"/>
  <c r="J151" i="9" l="1"/>
  <c r="G150" i="9"/>
  <c r="E148" i="9"/>
  <c r="I150" i="9"/>
  <c r="J150" i="9" s="1"/>
  <c r="I147" i="9"/>
  <c r="G147" i="9"/>
  <c r="E152" i="9"/>
  <c r="E149" i="9"/>
  <c r="E25" i="9"/>
  <c r="E13" i="9"/>
  <c r="E10" i="9"/>
  <c r="E11" i="7"/>
  <c r="E205" i="7"/>
  <c r="E204" i="7"/>
  <c r="E203" i="7"/>
  <c r="E202" i="7"/>
  <c r="E201" i="7"/>
  <c r="I200" i="7"/>
  <c r="G200" i="7"/>
  <c r="J200" i="7" l="1"/>
  <c r="J147" i="9"/>
  <c r="G203" i="7"/>
  <c r="I202" i="7"/>
  <c r="I201" i="7"/>
  <c r="J201" i="7" s="1"/>
  <c r="I205" i="7"/>
  <c r="J205" i="7" s="1"/>
  <c r="G148" i="9"/>
  <c r="I148" i="9"/>
  <c r="J148" i="9" s="1"/>
  <c r="E31" i="9"/>
  <c r="I152" i="9"/>
  <c r="G152" i="9"/>
  <c r="G149" i="9"/>
  <c r="I149" i="9"/>
  <c r="J149" i="9" s="1"/>
  <c r="I204" i="7"/>
  <c r="J204" i="7" s="1"/>
  <c r="I203" i="7"/>
  <c r="G201" i="7"/>
  <c r="G204" i="7"/>
  <c r="G205" i="7"/>
  <c r="G202" i="7"/>
  <c r="J202" i="7" l="1"/>
  <c r="J203" i="7"/>
  <c r="J152" i="9"/>
  <c r="E282" i="9"/>
  <c r="E281" i="9"/>
  <c r="E280" i="9"/>
  <c r="E279" i="9"/>
  <c r="I278" i="9"/>
  <c r="G278" i="9"/>
  <c r="I277" i="9"/>
  <c r="G277" i="9"/>
  <c r="E275" i="9"/>
  <c r="I274" i="9"/>
  <c r="G274" i="9"/>
  <c r="I273" i="9"/>
  <c r="G273" i="9"/>
  <c r="I272" i="9"/>
  <c r="G272" i="9"/>
  <c r="I270" i="9"/>
  <c r="G270" i="9"/>
  <c r="I269" i="9"/>
  <c r="G269" i="9"/>
  <c r="I268" i="9"/>
  <c r="G268" i="9"/>
  <c r="I267" i="9"/>
  <c r="G267" i="9"/>
  <c r="I266" i="9"/>
  <c r="G266" i="9"/>
  <c r="I265" i="9"/>
  <c r="G265" i="9"/>
  <c r="I264" i="9"/>
  <c r="G264" i="9"/>
  <c r="I263" i="9"/>
  <c r="G263" i="9"/>
  <c r="I262" i="9"/>
  <c r="G262" i="9"/>
  <c r="I261" i="9"/>
  <c r="G261" i="9"/>
  <c r="E260" i="9"/>
  <c r="E259" i="9"/>
  <c r="E258" i="9"/>
  <c r="E257" i="9"/>
  <c r="I256" i="9"/>
  <c r="G256" i="9"/>
  <c r="E255" i="9"/>
  <c r="E254" i="9"/>
  <c r="E253" i="9"/>
  <c r="E252" i="9"/>
  <c r="I251" i="9"/>
  <c r="G251" i="9"/>
  <c r="I250" i="9"/>
  <c r="G250" i="9"/>
  <c r="I249" i="9"/>
  <c r="G249" i="9"/>
  <c r="I248" i="9"/>
  <c r="G248" i="9"/>
  <c r="I246" i="9"/>
  <c r="G246" i="9"/>
  <c r="I245" i="9"/>
  <c r="G245" i="9"/>
  <c r="I244" i="9"/>
  <c r="G244" i="9"/>
  <c r="I243" i="9"/>
  <c r="G243" i="9"/>
  <c r="E239" i="9"/>
  <c r="E238" i="9"/>
  <c r="E237" i="9"/>
  <c r="E236" i="9"/>
  <c r="I235" i="9"/>
  <c r="G235" i="9"/>
  <c r="E234" i="9"/>
  <c r="E233" i="9"/>
  <c r="E232" i="9"/>
  <c r="E231" i="9"/>
  <c r="I230" i="9"/>
  <c r="G230" i="9"/>
  <c r="E229" i="9"/>
  <c r="I228" i="9"/>
  <c r="G228" i="9"/>
  <c r="E227" i="9"/>
  <c r="E226" i="9"/>
  <c r="I225" i="9"/>
  <c r="G225" i="9"/>
  <c r="E224" i="9"/>
  <c r="E223" i="9"/>
  <c r="E222" i="9"/>
  <c r="E221" i="9"/>
  <c r="I220" i="9"/>
  <c r="G220" i="9"/>
  <c r="E219" i="9"/>
  <c r="E218" i="9"/>
  <c r="E217" i="9"/>
  <c r="E216" i="9"/>
  <c r="I215" i="9"/>
  <c r="G215" i="9"/>
  <c r="E214" i="9"/>
  <c r="E212" i="9"/>
  <c r="E211" i="9"/>
  <c r="I210" i="9"/>
  <c r="G210" i="9"/>
  <c r="I203" i="9"/>
  <c r="G203" i="9"/>
  <c r="E191" i="9"/>
  <c r="E190" i="9"/>
  <c r="I189" i="9"/>
  <c r="G189" i="9"/>
  <c r="E188" i="9"/>
  <c r="E187" i="9"/>
  <c r="E186" i="9"/>
  <c r="E185" i="9"/>
  <c r="E184" i="9"/>
  <c r="E183" i="9"/>
  <c r="E182" i="9"/>
  <c r="I181" i="9"/>
  <c r="G181" i="9"/>
  <c r="I180" i="9"/>
  <c r="G180" i="9"/>
  <c r="E175" i="9"/>
  <c r="I145" i="9"/>
  <c r="G145" i="9"/>
  <c r="E142" i="9"/>
  <c r="I139" i="9"/>
  <c r="G139" i="9"/>
  <c r="I136" i="9"/>
  <c r="G136" i="9"/>
  <c r="I132" i="9"/>
  <c r="G132" i="9"/>
  <c r="E131" i="9"/>
  <c r="E130" i="9"/>
  <c r="E129" i="9"/>
  <c r="E128" i="9"/>
  <c r="I127" i="9"/>
  <c r="G127" i="9"/>
  <c r="E126" i="9"/>
  <c r="D125" i="9"/>
  <c r="E125" i="9" s="1"/>
  <c r="D124" i="9"/>
  <c r="E124" i="9" s="1"/>
  <c r="D123" i="9"/>
  <c r="E123" i="9" s="1"/>
  <c r="E122" i="9"/>
  <c r="E121" i="9"/>
  <c r="I120" i="9"/>
  <c r="G120" i="9"/>
  <c r="E119" i="9"/>
  <c r="E118" i="9"/>
  <c r="E117" i="9"/>
  <c r="E116" i="9"/>
  <c r="E115" i="9"/>
  <c r="E114" i="9"/>
  <c r="E113" i="9"/>
  <c r="I112" i="9"/>
  <c r="G112" i="9"/>
  <c r="E111" i="9"/>
  <c r="E110" i="9"/>
  <c r="E109" i="9"/>
  <c r="E108" i="9"/>
  <c r="E107" i="9"/>
  <c r="I106" i="9"/>
  <c r="G106" i="9"/>
  <c r="E105" i="9"/>
  <c r="E104" i="9"/>
  <c r="E103" i="9"/>
  <c r="E102" i="9"/>
  <c r="E101" i="9"/>
  <c r="E100" i="9"/>
  <c r="I99" i="9"/>
  <c r="G99" i="9"/>
  <c r="G92" i="9"/>
  <c r="I91" i="9"/>
  <c r="J91" i="9" s="1"/>
  <c r="G91" i="9"/>
  <c r="E68" i="9"/>
  <c r="E67" i="9"/>
  <c r="E66" i="9"/>
  <c r="E65" i="9"/>
  <c r="E64" i="9"/>
  <c r="I63" i="9"/>
  <c r="G63" i="9"/>
  <c r="I56" i="9"/>
  <c r="G56" i="9"/>
  <c r="I55" i="9"/>
  <c r="G55" i="9"/>
  <c r="E52" i="9"/>
  <c r="E51" i="9"/>
  <c r="I50" i="9"/>
  <c r="G50" i="9"/>
  <c r="I49" i="9"/>
  <c r="G49" i="9"/>
  <c r="E48" i="9"/>
  <c r="E47" i="9"/>
  <c r="I46" i="9"/>
  <c r="G46" i="9"/>
  <c r="E45" i="9"/>
  <c r="E44" i="9"/>
  <c r="I43" i="9"/>
  <c r="G43" i="9"/>
  <c r="E42" i="9"/>
  <c r="E41" i="9"/>
  <c r="I40" i="9"/>
  <c r="G40" i="9"/>
  <c r="E39" i="9"/>
  <c r="E38" i="9"/>
  <c r="I37" i="9"/>
  <c r="G37" i="9"/>
  <c r="E29" i="9"/>
  <c r="E27" i="9"/>
  <c r="E26" i="9"/>
  <c r="I25" i="9"/>
  <c r="G25" i="9"/>
  <c r="E24" i="9"/>
  <c r="E23" i="9"/>
  <c r="I22" i="9"/>
  <c r="G22" i="9"/>
  <c r="E21" i="9"/>
  <c r="E20" i="9"/>
  <c r="I19" i="9"/>
  <c r="G19" i="9"/>
  <c r="D18" i="9"/>
  <c r="E18" i="9" s="1"/>
  <c r="E17" i="9"/>
  <c r="I16" i="9"/>
  <c r="G16" i="9"/>
  <c r="J277" i="9" l="1"/>
  <c r="J136" i="9"/>
  <c r="J244" i="9"/>
  <c r="J262" i="9"/>
  <c r="J269" i="9"/>
  <c r="J25" i="9"/>
  <c r="J43" i="9"/>
  <c r="J278" i="9"/>
  <c r="J16" i="9"/>
  <c r="J55" i="9"/>
  <c r="J99" i="9"/>
  <c r="J139" i="9"/>
  <c r="J245" i="9"/>
  <c r="J263" i="9"/>
  <c r="J270" i="9"/>
  <c r="J112" i="9"/>
  <c r="J215" i="9"/>
  <c r="J225" i="9"/>
  <c r="J56" i="9"/>
  <c r="J235" i="9"/>
  <c r="J246" i="9"/>
  <c r="J264" i="9"/>
  <c r="J46" i="9"/>
  <c r="J145" i="9"/>
  <c r="J189" i="9"/>
  <c r="J256" i="9"/>
  <c r="J37" i="9"/>
  <c r="J63" i="9"/>
  <c r="J127" i="9"/>
  <c r="J248" i="9"/>
  <c r="J265" i="9"/>
  <c r="J272" i="9"/>
  <c r="J19" i="9"/>
  <c r="J180" i="9"/>
  <c r="J228" i="9"/>
  <c r="J249" i="9"/>
  <c r="J266" i="9"/>
  <c r="J273" i="9"/>
  <c r="J203" i="9"/>
  <c r="J49" i="9"/>
  <c r="J106" i="9"/>
  <c r="J181" i="9"/>
  <c r="J220" i="9"/>
  <c r="J250" i="9"/>
  <c r="J267" i="9"/>
  <c r="J274" i="9"/>
  <c r="J22" i="9"/>
  <c r="J40" i="9"/>
  <c r="J210" i="9"/>
  <c r="J230" i="9"/>
  <c r="J50" i="9"/>
  <c r="J120" i="9"/>
  <c r="J132" i="9"/>
  <c r="J243" i="9"/>
  <c r="J251" i="9"/>
  <c r="J261" i="9"/>
  <c r="J268" i="9"/>
  <c r="I45" i="9"/>
  <c r="E74" i="9"/>
  <c r="I105" i="9"/>
  <c r="I190" i="9"/>
  <c r="I48" i="9"/>
  <c r="I102" i="9"/>
  <c r="I108" i="9"/>
  <c r="J108" i="9" s="1"/>
  <c r="I128" i="9"/>
  <c r="G185" i="9"/>
  <c r="I212" i="9"/>
  <c r="I216" i="9"/>
  <c r="J216" i="9" s="1"/>
  <c r="I252" i="9"/>
  <c r="J252" i="9" s="1"/>
  <c r="I255" i="9"/>
  <c r="J255" i="9" s="1"/>
  <c r="I275" i="9"/>
  <c r="J275" i="9" s="1"/>
  <c r="G281" i="9"/>
  <c r="G27" i="9"/>
  <c r="I39" i="9"/>
  <c r="G218" i="9"/>
  <c r="I20" i="9"/>
  <c r="I51" i="9"/>
  <c r="I100" i="9"/>
  <c r="J100" i="9" s="1"/>
  <c r="G109" i="9"/>
  <c r="I113" i="9"/>
  <c r="J113" i="9" s="1"/>
  <c r="G116" i="9"/>
  <c r="G175" i="9"/>
  <c r="G222" i="9"/>
  <c r="I233" i="9"/>
  <c r="I236" i="9"/>
  <c r="J236" i="9" s="1"/>
  <c r="I21" i="9"/>
  <c r="G101" i="9"/>
  <c r="I121" i="9"/>
  <c r="G130" i="9"/>
  <c r="I221" i="9"/>
  <c r="I23" i="9"/>
  <c r="G41" i="9"/>
  <c r="I64" i="9"/>
  <c r="I67" i="9"/>
  <c r="I107" i="9"/>
  <c r="I142" i="9"/>
  <c r="J142" i="9" s="1"/>
  <c r="I187" i="9"/>
  <c r="J187" i="9" s="1"/>
  <c r="I234" i="9"/>
  <c r="J234" i="9" s="1"/>
  <c r="G233" i="9"/>
  <c r="G237" i="9"/>
  <c r="I125" i="9"/>
  <c r="I129" i="9"/>
  <c r="J129" i="9" s="1"/>
  <c r="G223" i="9"/>
  <c r="G231" i="9"/>
  <c r="I41" i="9"/>
  <c r="G211" i="9"/>
  <c r="G216" i="9"/>
  <c r="G221" i="9"/>
  <c r="G128" i="9"/>
  <c r="I141" i="9"/>
  <c r="J141" i="9" s="1"/>
  <c r="I257" i="9"/>
  <c r="J257" i="9" s="1"/>
  <c r="G17" i="9"/>
  <c r="G107" i="9"/>
  <c r="I116" i="9"/>
  <c r="I222" i="9"/>
  <c r="G226" i="9"/>
  <c r="G232" i="9"/>
  <c r="G234" i="9"/>
  <c r="G279" i="9"/>
  <c r="G42" i="9"/>
  <c r="G64" i="9"/>
  <c r="I28" i="9"/>
  <c r="G67" i="9"/>
  <c r="I27" i="9"/>
  <c r="J27" i="9" s="1"/>
  <c r="G29" i="9"/>
  <c r="I42" i="9"/>
  <c r="J42" i="9" s="1"/>
  <c r="I66" i="9"/>
  <c r="J66" i="9" s="1"/>
  <c r="G129" i="9"/>
  <c r="G141" i="9"/>
  <c r="G182" i="9"/>
  <c r="I185" i="9"/>
  <c r="G252" i="9"/>
  <c r="G257" i="9"/>
  <c r="I258" i="9"/>
  <c r="G282" i="9"/>
  <c r="G20" i="9"/>
  <c r="G26" i="9"/>
  <c r="G28" i="9"/>
  <c r="I109" i="9"/>
  <c r="J109" i="9" s="1"/>
  <c r="G186" i="9"/>
  <c r="I223" i="9"/>
  <c r="J223" i="9" s="1"/>
  <c r="I227" i="9"/>
  <c r="I232" i="9"/>
  <c r="G255" i="9"/>
  <c r="G275" i="9"/>
  <c r="I281" i="9"/>
  <c r="J281" i="9" s="1"/>
  <c r="G113" i="9"/>
  <c r="G190" i="9"/>
  <c r="G254" i="9"/>
  <c r="G258" i="9"/>
  <c r="G271" i="9"/>
  <c r="E32" i="9"/>
  <c r="I31" i="9"/>
  <c r="J31" i="9" s="1"/>
  <c r="I123" i="9"/>
  <c r="I259" i="9"/>
  <c r="J259" i="9" s="1"/>
  <c r="G259" i="9"/>
  <c r="G24" i="9"/>
  <c r="G31" i="9"/>
  <c r="E57" i="9"/>
  <c r="G65" i="9"/>
  <c r="I65" i="9"/>
  <c r="J65" i="9" s="1"/>
  <c r="E98" i="9"/>
  <c r="I101" i="9"/>
  <c r="J101" i="9" s="1"/>
  <c r="G102" i="9"/>
  <c r="G105" i="9"/>
  <c r="I117" i="9"/>
  <c r="G117" i="9"/>
  <c r="G123" i="9"/>
  <c r="E143" i="9"/>
  <c r="I229" i="9"/>
  <c r="G229" i="9"/>
  <c r="G21" i="9"/>
  <c r="I110" i="9"/>
  <c r="G110" i="9"/>
  <c r="I191" i="9"/>
  <c r="I224" i="9"/>
  <c r="G224" i="9"/>
  <c r="I24" i="9"/>
  <c r="J24" i="9" s="1"/>
  <c r="G48" i="9"/>
  <c r="E54" i="9"/>
  <c r="I52" i="9"/>
  <c r="J52" i="9" s="1"/>
  <c r="G23" i="9"/>
  <c r="I26" i="9"/>
  <c r="J26" i="9" s="1"/>
  <c r="E33" i="9"/>
  <c r="I44" i="9"/>
  <c r="G44" i="9"/>
  <c r="G47" i="9"/>
  <c r="G66" i="9"/>
  <c r="E93" i="9"/>
  <c r="E96" i="9"/>
  <c r="I126" i="9"/>
  <c r="G126" i="9"/>
  <c r="I130" i="9"/>
  <c r="J130" i="9" s="1"/>
  <c r="I183" i="9"/>
  <c r="J183" i="9" s="1"/>
  <c r="I214" i="9"/>
  <c r="G214" i="9"/>
  <c r="I219" i="9"/>
  <c r="J219" i="9" s="1"/>
  <c r="E30" i="9"/>
  <c r="G38" i="9"/>
  <c r="G121" i="9"/>
  <c r="I226" i="9"/>
  <c r="J226" i="9" s="1"/>
  <c r="I231" i="9"/>
  <c r="J231" i="9" s="1"/>
  <c r="I237" i="9"/>
  <c r="J237" i="9" s="1"/>
  <c r="I254" i="9"/>
  <c r="I271" i="9"/>
  <c r="I282" i="9"/>
  <c r="J282" i="9" s="1"/>
  <c r="I218" i="9"/>
  <c r="J218" i="9" s="1"/>
  <c r="G227" i="9"/>
  <c r="I17" i="9"/>
  <c r="I29" i="9"/>
  <c r="J29" i="9" s="1"/>
  <c r="I18" i="9"/>
  <c r="J18" i="9" s="1"/>
  <c r="G18" i="9"/>
  <c r="E12" i="9"/>
  <c r="I10" i="9"/>
  <c r="G10" i="9"/>
  <c r="E11" i="9"/>
  <c r="E15" i="9"/>
  <c r="I13" i="9"/>
  <c r="G13" i="9"/>
  <c r="E14" i="9"/>
  <c r="E75" i="9"/>
  <c r="I47" i="9"/>
  <c r="J47" i="9" s="1"/>
  <c r="G133" i="9"/>
  <c r="E134" i="9"/>
  <c r="E140" i="9"/>
  <c r="I188" i="9"/>
  <c r="G188" i="9"/>
  <c r="I175" i="9"/>
  <c r="E72" i="9"/>
  <c r="I114" i="9"/>
  <c r="G114" i="9"/>
  <c r="G119" i="9"/>
  <c r="I38" i="9"/>
  <c r="J38" i="9" s="1"/>
  <c r="G39" i="9"/>
  <c r="G45" i="9"/>
  <c r="G51" i="9"/>
  <c r="E53" i="9"/>
  <c r="G68" i="9"/>
  <c r="E73" i="9"/>
  <c r="G100" i="9"/>
  <c r="G104" i="9"/>
  <c r="I118" i="9"/>
  <c r="G118" i="9"/>
  <c r="I119" i="9"/>
  <c r="I131" i="9"/>
  <c r="G131" i="9"/>
  <c r="I133" i="9"/>
  <c r="E135" i="9"/>
  <c r="I184" i="9"/>
  <c r="G184" i="9"/>
  <c r="E241" i="9"/>
  <c r="I240" i="9"/>
  <c r="G240" i="9"/>
  <c r="E242" i="9"/>
  <c r="E71" i="9"/>
  <c r="G115" i="9"/>
  <c r="I122" i="9"/>
  <c r="G122" i="9"/>
  <c r="G142" i="9"/>
  <c r="E69" i="9"/>
  <c r="I111" i="9"/>
  <c r="G111" i="9"/>
  <c r="I115" i="9"/>
  <c r="J115" i="9" s="1"/>
  <c r="G52" i="9"/>
  <c r="I68" i="9"/>
  <c r="E70" i="9"/>
  <c r="I103" i="9"/>
  <c r="J103" i="9" s="1"/>
  <c r="G103" i="9"/>
  <c r="I104" i="9"/>
  <c r="J104" i="9" s="1"/>
  <c r="G108" i="9"/>
  <c r="I124" i="9"/>
  <c r="G124" i="9"/>
  <c r="G125" i="9"/>
  <c r="I92" i="9"/>
  <c r="J92" i="9" s="1"/>
  <c r="E94" i="9"/>
  <c r="E97" i="9"/>
  <c r="E146" i="9"/>
  <c r="E177" i="9"/>
  <c r="E176" i="9"/>
  <c r="E179" i="9"/>
  <c r="E178" i="9"/>
  <c r="I217" i="9"/>
  <c r="G217" i="9"/>
  <c r="I238" i="9"/>
  <c r="G238" i="9"/>
  <c r="E95" i="9"/>
  <c r="G239" i="9"/>
  <c r="I239" i="9"/>
  <c r="J239" i="9" s="1"/>
  <c r="I182" i="9"/>
  <c r="J182" i="9" s="1"/>
  <c r="G183" i="9"/>
  <c r="I186" i="9"/>
  <c r="G187" i="9"/>
  <c r="G191" i="9"/>
  <c r="I211" i="9"/>
  <c r="J211" i="9" s="1"/>
  <c r="G212" i="9"/>
  <c r="G236" i="9"/>
  <c r="G253" i="9"/>
  <c r="E276" i="9"/>
  <c r="G219" i="9"/>
  <c r="I253" i="9"/>
  <c r="J253" i="9" s="1"/>
  <c r="I260" i="9"/>
  <c r="G260" i="9"/>
  <c r="I280" i="9"/>
  <c r="G280" i="9"/>
  <c r="I279" i="9"/>
  <c r="J279" i="9" s="1"/>
  <c r="G23" i="7"/>
  <c r="G29" i="7"/>
  <c r="G32" i="7"/>
  <c r="G44" i="7"/>
  <c r="G47" i="7"/>
  <c r="G50" i="7"/>
  <c r="G53" i="7"/>
  <c r="G56" i="7"/>
  <c r="G57" i="7"/>
  <c r="G62" i="7"/>
  <c r="G63" i="7"/>
  <c r="G70" i="7"/>
  <c r="G91" i="7"/>
  <c r="G100" i="7"/>
  <c r="G107" i="7"/>
  <c r="G114" i="7"/>
  <c r="G116" i="7"/>
  <c r="G117" i="7"/>
  <c r="G118" i="7"/>
  <c r="G119" i="7"/>
  <c r="G120" i="7"/>
  <c r="G126" i="7"/>
  <c r="G134" i="7"/>
  <c r="G141" i="7"/>
  <c r="G146" i="7"/>
  <c r="G156" i="7"/>
  <c r="G157" i="7"/>
  <c r="G158" i="7"/>
  <c r="G163" i="7"/>
  <c r="G164" i="7"/>
  <c r="G171" i="7"/>
  <c r="G174" i="7"/>
  <c r="G181" i="7"/>
  <c r="G182" i="7"/>
  <c r="G190" i="7"/>
  <c r="G193" i="7"/>
  <c r="G206" i="7"/>
  <c r="G213" i="7"/>
  <c r="G218" i="7"/>
  <c r="G223" i="7"/>
  <c r="G228" i="7"/>
  <c r="G231" i="7"/>
  <c r="G233" i="7"/>
  <c r="G238" i="7"/>
  <c r="G246" i="7"/>
  <c r="G247" i="7"/>
  <c r="G248" i="7"/>
  <c r="G249" i="7"/>
  <c r="G251" i="7"/>
  <c r="G252" i="7"/>
  <c r="G253" i="7"/>
  <c r="G254" i="7"/>
  <c r="G259" i="7"/>
  <c r="G269" i="7"/>
  <c r="G270" i="7"/>
  <c r="G271" i="7"/>
  <c r="G272" i="7"/>
  <c r="G273" i="7"/>
  <c r="G274" i="7"/>
  <c r="G275" i="7"/>
  <c r="G276" i="7"/>
  <c r="G277" i="7"/>
  <c r="G278" i="7"/>
  <c r="G283" i="7"/>
  <c r="G284" i="7"/>
  <c r="G287" i="7"/>
  <c r="G288" i="7"/>
  <c r="G289" i="7"/>
  <c r="G293" i="7"/>
  <c r="G294" i="7"/>
  <c r="G295" i="7"/>
  <c r="G300" i="7"/>
  <c r="G301" i="7"/>
  <c r="J301" i="7" s="1"/>
  <c r="G302" i="7"/>
  <c r="J302" i="7" s="1"/>
  <c r="G313" i="7"/>
  <c r="G314" i="7"/>
  <c r="G332" i="7"/>
  <c r="G309" i="7"/>
  <c r="E324" i="7"/>
  <c r="E321" i="7"/>
  <c r="E316" i="7"/>
  <c r="I332" i="7"/>
  <c r="J332" i="7" s="1"/>
  <c r="D319" i="7"/>
  <c r="I318" i="7"/>
  <c r="I314" i="7"/>
  <c r="J314" i="7" s="1"/>
  <c r="I313" i="7"/>
  <c r="J313" i="7" s="1"/>
  <c r="I309" i="7"/>
  <c r="J309" i="7" s="1"/>
  <c r="E303" i="7"/>
  <c r="J240" i="9" l="1"/>
  <c r="J123" i="9"/>
  <c r="J233" i="9"/>
  <c r="J68" i="9"/>
  <c r="J17" i="9"/>
  <c r="J214" i="9"/>
  <c r="J117" i="9"/>
  <c r="J186" i="9"/>
  <c r="J184" i="9"/>
  <c r="J107" i="9"/>
  <c r="J212" i="9"/>
  <c r="J28" i="9"/>
  <c r="J67" i="9"/>
  <c r="J280" i="9"/>
  <c r="J111" i="9"/>
  <c r="J133" i="9"/>
  <c r="J271" i="9"/>
  <c r="J126" i="9"/>
  <c r="J64" i="9"/>
  <c r="J128" i="9"/>
  <c r="J13" i="9"/>
  <c r="J254" i="9"/>
  <c r="J224" i="9"/>
  <c r="J258" i="9"/>
  <c r="J260" i="9"/>
  <c r="J131" i="9"/>
  <c r="J191" i="9"/>
  <c r="J41" i="9"/>
  <c r="J23" i="9"/>
  <c r="J51" i="9"/>
  <c r="J102" i="9"/>
  <c r="J119" i="9"/>
  <c r="J114" i="9"/>
  <c r="J221" i="9"/>
  <c r="J20" i="9"/>
  <c r="J48" i="9"/>
  <c r="J124" i="9"/>
  <c r="J122" i="9"/>
  <c r="J110" i="9"/>
  <c r="J185" i="9"/>
  <c r="J190" i="9"/>
  <c r="J238" i="9"/>
  <c r="J118" i="9"/>
  <c r="J175" i="9"/>
  <c r="J10" i="9"/>
  <c r="J121" i="9"/>
  <c r="J39" i="9"/>
  <c r="J105" i="9"/>
  <c r="J44" i="9"/>
  <c r="J232" i="9"/>
  <c r="J222" i="9"/>
  <c r="J125" i="9"/>
  <c r="J217" i="9"/>
  <c r="J188" i="9"/>
  <c r="J229" i="9"/>
  <c r="J227" i="9"/>
  <c r="J116" i="9"/>
  <c r="J21" i="9"/>
  <c r="J45" i="9"/>
  <c r="G74" i="9"/>
  <c r="G328" i="7"/>
  <c r="I328" i="7"/>
  <c r="J328" i="7" s="1"/>
  <c r="G303" i="7"/>
  <c r="E76" i="9"/>
  <c r="E325" i="7"/>
  <c r="E326" i="7"/>
  <c r="G326" i="7" s="1"/>
  <c r="E330" i="7"/>
  <c r="I74" i="9"/>
  <c r="J74" i="9" s="1"/>
  <c r="G143" i="9"/>
  <c r="G241" i="9"/>
  <c r="G32" i="9"/>
  <c r="G96" i="9"/>
  <c r="G54" i="9"/>
  <c r="E59" i="9"/>
  <c r="G93" i="9"/>
  <c r="I143" i="9"/>
  <c r="I96" i="9"/>
  <c r="J96" i="9" s="1"/>
  <c r="I54" i="9"/>
  <c r="J54" i="9" s="1"/>
  <c r="E62" i="9"/>
  <c r="E61" i="9"/>
  <c r="I57" i="9"/>
  <c r="G57" i="9"/>
  <c r="E58" i="9"/>
  <c r="G33" i="9"/>
  <c r="I33" i="9"/>
  <c r="I32" i="9"/>
  <c r="J32" i="9" s="1"/>
  <c r="I98" i="9"/>
  <c r="G98" i="9"/>
  <c r="E60" i="9"/>
  <c r="G30" i="9"/>
  <c r="I30" i="9"/>
  <c r="J30" i="9" s="1"/>
  <c r="I93" i="9"/>
  <c r="J93" i="9" s="1"/>
  <c r="G321" i="7"/>
  <c r="G318" i="7"/>
  <c r="J318" i="7" s="1"/>
  <c r="E319" i="7"/>
  <c r="E322" i="7"/>
  <c r="E320" i="7"/>
  <c r="E335" i="7"/>
  <c r="I316" i="7"/>
  <c r="G316" i="7"/>
  <c r="E308" i="7"/>
  <c r="G304" i="7"/>
  <c r="E327" i="7"/>
  <c r="G324" i="7"/>
  <c r="I177" i="9"/>
  <c r="G177" i="9"/>
  <c r="I70" i="9"/>
  <c r="G70" i="9"/>
  <c r="G179" i="9"/>
  <c r="I179" i="9"/>
  <c r="J179" i="9" s="1"/>
  <c r="I146" i="9"/>
  <c r="G146" i="9"/>
  <c r="G242" i="9"/>
  <c r="I242" i="9"/>
  <c r="J242" i="9" s="1"/>
  <c r="I241" i="9"/>
  <c r="G73" i="9"/>
  <c r="I73" i="9"/>
  <c r="J73" i="9" s="1"/>
  <c r="I134" i="9"/>
  <c r="G134" i="9"/>
  <c r="G69" i="9"/>
  <c r="I69" i="9"/>
  <c r="J69" i="9" s="1"/>
  <c r="I71" i="9"/>
  <c r="G71" i="9"/>
  <c r="I11" i="9"/>
  <c r="G11" i="9"/>
  <c r="I95" i="9"/>
  <c r="J95" i="9" s="1"/>
  <c r="G95" i="9"/>
  <c r="G97" i="9"/>
  <c r="I97" i="9"/>
  <c r="J97" i="9" s="1"/>
  <c r="I135" i="9"/>
  <c r="G135" i="9"/>
  <c r="G53" i="9"/>
  <c r="I53" i="9"/>
  <c r="J53" i="9" s="1"/>
  <c r="G72" i="9"/>
  <c r="I72" i="9"/>
  <c r="J72" i="9" s="1"/>
  <c r="I276" i="9"/>
  <c r="G276" i="9"/>
  <c r="I178" i="9"/>
  <c r="G178" i="9"/>
  <c r="I176" i="9"/>
  <c r="J176" i="9" s="1"/>
  <c r="G176" i="9"/>
  <c r="G94" i="9"/>
  <c r="I94" i="9"/>
  <c r="J94" i="9" s="1"/>
  <c r="G140" i="9"/>
  <c r="I140" i="9"/>
  <c r="J140" i="9" s="1"/>
  <c r="I75" i="9"/>
  <c r="G75" i="9"/>
  <c r="I14" i="9"/>
  <c r="G14" i="9"/>
  <c r="I15" i="9"/>
  <c r="G15" i="9"/>
  <c r="I12" i="9"/>
  <c r="G12" i="9"/>
  <c r="I324" i="7"/>
  <c r="E317" i="7"/>
  <c r="E310" i="7"/>
  <c r="E311" i="7"/>
  <c r="E315" i="7"/>
  <c r="E312" i="7"/>
  <c r="E305" i="7"/>
  <c r="I321" i="7"/>
  <c r="E329" i="7"/>
  <c r="E333" i="7"/>
  <c r="G333" i="7" s="1"/>
  <c r="I304" i="7"/>
  <c r="J304" i="7" s="1"/>
  <c r="E334" i="7"/>
  <c r="E331" i="7"/>
  <c r="E306" i="7"/>
  <c r="I303" i="7"/>
  <c r="J321" i="7" l="1"/>
  <c r="J316" i="7"/>
  <c r="J303" i="7"/>
  <c r="J324" i="7"/>
  <c r="J146" i="9"/>
  <c r="J12" i="9"/>
  <c r="J178" i="9"/>
  <c r="J11" i="9"/>
  <c r="J57" i="9"/>
  <c r="J15" i="9"/>
  <c r="J276" i="9"/>
  <c r="J71" i="9"/>
  <c r="J70" i="9"/>
  <c r="J14" i="9"/>
  <c r="J177" i="9"/>
  <c r="J75" i="9"/>
  <c r="J134" i="9"/>
  <c r="J143" i="9"/>
  <c r="J135" i="9"/>
  <c r="J241" i="9"/>
  <c r="J98" i="9"/>
  <c r="J33" i="9"/>
  <c r="E80" i="9"/>
  <c r="E82" i="9"/>
  <c r="I322" i="7"/>
  <c r="J322" i="7" s="1"/>
  <c r="I327" i="7"/>
  <c r="J327" i="7" s="1"/>
  <c r="I319" i="7"/>
  <c r="J319" i="7" s="1"/>
  <c r="I330" i="7"/>
  <c r="J330" i="7" s="1"/>
  <c r="I335" i="7"/>
  <c r="I329" i="7"/>
  <c r="I308" i="7"/>
  <c r="G325" i="7"/>
  <c r="I76" i="9"/>
  <c r="E83" i="9"/>
  <c r="E81" i="9"/>
  <c r="E79" i="9"/>
  <c r="G76" i="9"/>
  <c r="E77" i="9"/>
  <c r="E78" i="9"/>
  <c r="G59" i="9"/>
  <c r="I325" i="7"/>
  <c r="J325" i="7" s="1"/>
  <c r="G80" i="9"/>
  <c r="I80" i="9"/>
  <c r="I82" i="9"/>
  <c r="G82" i="9"/>
  <c r="I326" i="7"/>
  <c r="J326" i="7" s="1"/>
  <c r="G330" i="7"/>
  <c r="G60" i="9"/>
  <c r="I58" i="9"/>
  <c r="I62" i="9"/>
  <c r="G61" i="9"/>
  <c r="I59" i="9"/>
  <c r="I61" i="9"/>
  <c r="J61" i="9" s="1"/>
  <c r="G58" i="9"/>
  <c r="G62" i="9"/>
  <c r="I60" i="9"/>
  <c r="J60" i="9" s="1"/>
  <c r="I310" i="7"/>
  <c r="G310" i="7"/>
  <c r="G322" i="7"/>
  <c r="G334" i="7"/>
  <c r="I315" i="7"/>
  <c r="G315" i="7"/>
  <c r="I317" i="7"/>
  <c r="G317" i="7"/>
  <c r="E323" i="7"/>
  <c r="G327" i="7"/>
  <c r="I312" i="7"/>
  <c r="G312" i="7"/>
  <c r="G329" i="7"/>
  <c r="I311" i="7"/>
  <c r="J311" i="7" s="1"/>
  <c r="G311" i="7"/>
  <c r="I320" i="7"/>
  <c r="G320" i="7"/>
  <c r="G306" i="7"/>
  <c r="G331" i="7"/>
  <c r="I305" i="7"/>
  <c r="G305" i="7"/>
  <c r="G308" i="7"/>
  <c r="G335" i="7"/>
  <c r="G319" i="7"/>
  <c r="I333" i="7"/>
  <c r="J333" i="7" s="1"/>
  <c r="I334" i="7"/>
  <c r="J334" i="7" s="1"/>
  <c r="I331" i="7"/>
  <c r="J331" i="7" s="1"/>
  <c r="E307" i="7"/>
  <c r="I306" i="7"/>
  <c r="J80" i="9" l="1"/>
  <c r="J312" i="7"/>
  <c r="J317" i="7"/>
  <c r="J305" i="7"/>
  <c r="J315" i="7"/>
  <c r="J308" i="7"/>
  <c r="J320" i="7"/>
  <c r="J329" i="7"/>
  <c r="J306" i="7"/>
  <c r="J310" i="7"/>
  <c r="J335" i="7"/>
  <c r="J82" i="9"/>
  <c r="J59" i="9"/>
  <c r="J62" i="9"/>
  <c r="J58" i="9"/>
  <c r="J76" i="9"/>
  <c r="G81" i="9"/>
  <c r="I78" i="9"/>
  <c r="G79" i="9"/>
  <c r="G83" i="9"/>
  <c r="I77" i="9"/>
  <c r="I83" i="9"/>
  <c r="J83" i="9" s="1"/>
  <c r="I79" i="9"/>
  <c r="J79" i="9" s="1"/>
  <c r="G77" i="9"/>
  <c r="I81" i="9"/>
  <c r="G78" i="9"/>
  <c r="G323" i="7"/>
  <c r="I323" i="7"/>
  <c r="J323" i="7" s="1"/>
  <c r="G307" i="7"/>
  <c r="I307" i="7"/>
  <c r="J77" i="9" l="1"/>
  <c r="J78" i="9"/>
  <c r="J307" i="7"/>
  <c r="J81" i="9"/>
  <c r="I284" i="9"/>
  <c r="J284" i="9"/>
  <c r="G284" i="9"/>
  <c r="I44" i="7"/>
  <c r="J44" i="7" s="1"/>
  <c r="I47" i="7"/>
  <c r="J47" i="7" s="1"/>
  <c r="I50" i="7"/>
  <c r="J50" i="7" s="1"/>
  <c r="I53" i="7"/>
  <c r="J53" i="7" s="1"/>
  <c r="I56" i="7"/>
  <c r="J56" i="7" s="1"/>
  <c r="I57" i="7"/>
  <c r="J57" i="7" s="1"/>
  <c r="I62" i="7"/>
  <c r="J62" i="7" s="1"/>
  <c r="E55" i="7"/>
  <c r="E52" i="7"/>
  <c r="E54" i="7"/>
  <c r="E51" i="7"/>
  <c r="J285" i="9" l="1"/>
  <c r="J286" i="9" s="1"/>
  <c r="J287" i="9" s="1"/>
  <c r="J288" i="9" s="1"/>
  <c r="J289" i="9" s="1"/>
  <c r="J290" i="9" s="1"/>
  <c r="I52" i="7"/>
  <c r="G54" i="7"/>
  <c r="G55" i="7"/>
  <c r="I54" i="7"/>
  <c r="J54" i="7" s="1"/>
  <c r="I55" i="7"/>
  <c r="J55" i="7" s="1"/>
  <c r="G51" i="7"/>
  <c r="G52" i="7"/>
  <c r="I51" i="7"/>
  <c r="J51" i="7" s="1"/>
  <c r="D28" i="7"/>
  <c r="D25" i="7"/>
  <c r="J52" i="7" l="1"/>
  <c r="G20" i="7"/>
  <c r="J291" i="9"/>
  <c r="J292" i="9" s="1"/>
  <c r="I23" i="7"/>
  <c r="J23" i="7" s="1"/>
  <c r="I29" i="7"/>
  <c r="J29" i="7" s="1"/>
  <c r="I32" i="7"/>
  <c r="J32" i="7" s="1"/>
  <c r="I63" i="7"/>
  <c r="J63" i="7" s="1"/>
  <c r="I70" i="7"/>
  <c r="J70" i="7" s="1"/>
  <c r="I91" i="7"/>
  <c r="J91" i="7" s="1"/>
  <c r="I100" i="7"/>
  <c r="J100" i="7" s="1"/>
  <c r="I107" i="7"/>
  <c r="J107" i="7" s="1"/>
  <c r="I115" i="7"/>
  <c r="I116" i="7"/>
  <c r="J116" i="7" s="1"/>
  <c r="I117" i="7"/>
  <c r="J117" i="7" s="1"/>
  <c r="I118" i="7"/>
  <c r="J118" i="7" s="1"/>
  <c r="I119" i="7"/>
  <c r="J119" i="7" s="1"/>
  <c r="I120" i="7"/>
  <c r="J120" i="7" s="1"/>
  <c r="I126" i="7"/>
  <c r="J126" i="7" s="1"/>
  <c r="I134" i="7"/>
  <c r="J134" i="7" s="1"/>
  <c r="I141" i="7"/>
  <c r="J141" i="7" s="1"/>
  <c r="I146" i="7"/>
  <c r="J146" i="7" s="1"/>
  <c r="I156" i="7"/>
  <c r="J156" i="7" s="1"/>
  <c r="I157" i="7"/>
  <c r="J157" i="7" s="1"/>
  <c r="I158" i="7"/>
  <c r="J158" i="7" s="1"/>
  <c r="I163" i="7"/>
  <c r="J163" i="7" s="1"/>
  <c r="I164" i="7"/>
  <c r="J164" i="7" s="1"/>
  <c r="I171" i="7"/>
  <c r="J171" i="7" s="1"/>
  <c r="I193" i="7"/>
  <c r="J193" i="7" s="1"/>
  <c r="I174" i="7"/>
  <c r="J174" i="7" s="1"/>
  <c r="I181" i="7"/>
  <c r="J181" i="7" s="1"/>
  <c r="I190" i="7"/>
  <c r="J190" i="7" s="1"/>
  <c r="I206" i="7"/>
  <c r="J206" i="7" s="1"/>
  <c r="I213" i="7"/>
  <c r="J213" i="7" s="1"/>
  <c r="I218" i="7"/>
  <c r="J218" i="7" s="1"/>
  <c r="I223" i="7"/>
  <c r="J223" i="7" s="1"/>
  <c r="I228" i="7"/>
  <c r="J228" i="7" s="1"/>
  <c r="I231" i="7"/>
  <c r="J231" i="7" s="1"/>
  <c r="I233" i="7"/>
  <c r="J233" i="7" s="1"/>
  <c r="I238" i="7"/>
  <c r="J238" i="7" s="1"/>
  <c r="I246" i="7"/>
  <c r="J246" i="7" s="1"/>
  <c r="I247" i="7"/>
  <c r="J247" i="7" s="1"/>
  <c r="I248" i="7"/>
  <c r="J248" i="7" s="1"/>
  <c r="I249" i="7"/>
  <c r="J249" i="7" s="1"/>
  <c r="I251" i="7"/>
  <c r="J251" i="7" s="1"/>
  <c r="I252" i="7"/>
  <c r="J252" i="7" s="1"/>
  <c r="I253" i="7"/>
  <c r="J253" i="7" s="1"/>
  <c r="I254" i="7"/>
  <c r="J254" i="7" s="1"/>
  <c r="I259" i="7"/>
  <c r="J259" i="7" s="1"/>
  <c r="I269" i="7"/>
  <c r="J269" i="7" s="1"/>
  <c r="I270" i="7"/>
  <c r="J270" i="7" s="1"/>
  <c r="I271" i="7"/>
  <c r="J271" i="7" s="1"/>
  <c r="I272" i="7"/>
  <c r="J272" i="7" s="1"/>
  <c r="I273" i="7"/>
  <c r="J273" i="7" s="1"/>
  <c r="I274" i="7"/>
  <c r="J274" i="7" s="1"/>
  <c r="I275" i="7"/>
  <c r="J275" i="7" s="1"/>
  <c r="I276" i="7"/>
  <c r="J276" i="7" s="1"/>
  <c r="I277" i="7"/>
  <c r="J277" i="7" s="1"/>
  <c r="I278" i="7"/>
  <c r="J278" i="7" s="1"/>
  <c r="I280" i="7"/>
  <c r="I283" i="7"/>
  <c r="J283" i="7" s="1"/>
  <c r="I284" i="7"/>
  <c r="J284" i="7" s="1"/>
  <c r="I287" i="7"/>
  <c r="J287" i="7" s="1"/>
  <c r="I288" i="7"/>
  <c r="J288" i="7" s="1"/>
  <c r="I289" i="7"/>
  <c r="J289" i="7" s="1"/>
  <c r="I290" i="7"/>
  <c r="I291" i="7"/>
  <c r="I292" i="7"/>
  <c r="I293" i="7"/>
  <c r="J293" i="7" s="1"/>
  <c r="I294" i="7"/>
  <c r="J294" i="7" s="1"/>
  <c r="I295" i="7"/>
  <c r="J295" i="7" s="1"/>
  <c r="I300" i="7"/>
  <c r="J300" i="7" s="1"/>
  <c r="E222" i="7"/>
  <c r="E221" i="7"/>
  <c r="E220" i="7"/>
  <c r="E219" i="7"/>
  <c r="E175" i="7"/>
  <c r="E144" i="7"/>
  <c r="E145" i="7"/>
  <c r="E143" i="7"/>
  <c r="E142" i="7"/>
  <c r="G142" i="7" l="1"/>
  <c r="I5" i="9"/>
  <c r="C10" i="8"/>
  <c r="G143" i="7"/>
  <c r="G220" i="7"/>
  <c r="G221" i="7"/>
  <c r="I219" i="7"/>
  <c r="G222" i="7"/>
  <c r="I142" i="7"/>
  <c r="J142" i="7" s="1"/>
  <c r="G144" i="7"/>
  <c r="G219" i="7"/>
  <c r="G175" i="7"/>
  <c r="G145" i="7"/>
  <c r="I144" i="7"/>
  <c r="J144" i="7" s="1"/>
  <c r="I222" i="7"/>
  <c r="I143" i="7"/>
  <c r="I175" i="7"/>
  <c r="I220" i="7"/>
  <c r="I145" i="7"/>
  <c r="I221" i="7"/>
  <c r="J221" i="7" s="1"/>
  <c r="E125" i="7"/>
  <c r="E124" i="7"/>
  <c r="E123" i="7"/>
  <c r="E122" i="7"/>
  <c r="D121" i="7"/>
  <c r="E121" i="7" s="1"/>
  <c r="J219" i="7" l="1"/>
  <c r="J145" i="7"/>
  <c r="J175" i="7"/>
  <c r="J220" i="7"/>
  <c r="J143" i="7"/>
  <c r="J222" i="7"/>
  <c r="G121" i="7"/>
  <c r="G122" i="7"/>
  <c r="G123" i="7"/>
  <c r="G125" i="7"/>
  <c r="G124" i="7"/>
  <c r="I125" i="7"/>
  <c r="J125" i="7" s="1"/>
  <c r="I122" i="7"/>
  <c r="J122" i="7" s="1"/>
  <c r="I123" i="7"/>
  <c r="J123" i="7" s="1"/>
  <c r="I121" i="7"/>
  <c r="I124" i="7"/>
  <c r="E169" i="7"/>
  <c r="E166" i="7"/>
  <c r="J121" i="7" l="1"/>
  <c r="J124" i="7"/>
  <c r="G166" i="7"/>
  <c r="G169" i="7"/>
  <c r="E173" i="7"/>
  <c r="I166" i="7"/>
  <c r="J166" i="7" s="1"/>
  <c r="I169" i="7"/>
  <c r="J169" i="7" s="1"/>
  <c r="E167" i="7"/>
  <c r="E172" i="7"/>
  <c r="E168" i="7"/>
  <c r="E170" i="7"/>
  <c r="G172" i="7" l="1"/>
  <c r="G173" i="7"/>
  <c r="G168" i="7"/>
  <c r="G170" i="7"/>
  <c r="G167" i="7"/>
  <c r="I168" i="7"/>
  <c r="J168" i="7" s="1"/>
  <c r="I172" i="7"/>
  <c r="J172" i="7" s="1"/>
  <c r="I167" i="7"/>
  <c r="J167" i="7" s="1"/>
  <c r="I170" i="7"/>
  <c r="J170" i="7" s="1"/>
  <c r="I173" i="7"/>
  <c r="J173" i="7" s="1"/>
  <c r="E26" i="7"/>
  <c r="E160" i="7"/>
  <c r="G153" i="7" l="1"/>
  <c r="G160" i="7"/>
  <c r="G115" i="7"/>
  <c r="J115" i="7" s="1"/>
  <c r="G26" i="7"/>
  <c r="E27" i="7"/>
  <c r="E28" i="7"/>
  <c r="I153" i="7"/>
  <c r="J153" i="7" s="1"/>
  <c r="I26" i="7"/>
  <c r="J26" i="7" s="1"/>
  <c r="I114" i="7"/>
  <c r="J114" i="7" s="1"/>
  <c r="E165" i="7"/>
  <c r="I160" i="7"/>
  <c r="J160" i="7" s="1"/>
  <c r="E162" i="7"/>
  <c r="E161" i="7"/>
  <c r="E34" i="7"/>
  <c r="E33" i="7"/>
  <c r="E49" i="7"/>
  <c r="E48" i="7"/>
  <c r="E46" i="7"/>
  <c r="E45" i="7"/>
  <c r="E13" i="7"/>
  <c r="E25" i="7"/>
  <c r="E24" i="7"/>
  <c r="E17" i="7"/>
  <c r="E31" i="7"/>
  <c r="G17" i="7" l="1"/>
  <c r="G13" i="7"/>
  <c r="G49" i="7"/>
  <c r="G34" i="7"/>
  <c r="G162" i="7"/>
  <c r="G27" i="7"/>
  <c r="G24" i="7"/>
  <c r="I45" i="7"/>
  <c r="G25" i="7"/>
  <c r="G45" i="7"/>
  <c r="I35" i="7"/>
  <c r="G35" i="7"/>
  <c r="G92" i="7"/>
  <c r="G165" i="7"/>
  <c r="G31" i="7"/>
  <c r="G14" i="7"/>
  <c r="G46" i="7"/>
  <c r="G48" i="7"/>
  <c r="G33" i="7"/>
  <c r="I38" i="7"/>
  <c r="G38" i="7"/>
  <c r="G28" i="7"/>
  <c r="G161" i="7"/>
  <c r="I46" i="7"/>
  <c r="J46" i="7" s="1"/>
  <c r="I48" i="7"/>
  <c r="J48" i="7" s="1"/>
  <c r="I28" i="7"/>
  <c r="J28" i="7" s="1"/>
  <c r="I49" i="7"/>
  <c r="J49" i="7" s="1"/>
  <c r="I27" i="7"/>
  <c r="J27" i="7" s="1"/>
  <c r="I31" i="7"/>
  <c r="J31" i="7" s="1"/>
  <c r="I25" i="7"/>
  <c r="I165" i="7"/>
  <c r="E22" i="7"/>
  <c r="I20" i="7"/>
  <c r="J20" i="7" s="1"/>
  <c r="I34" i="7"/>
  <c r="J34" i="7" s="1"/>
  <c r="I162" i="7"/>
  <c r="J162" i="7" s="1"/>
  <c r="I17" i="7"/>
  <c r="J17" i="7" s="1"/>
  <c r="E16" i="7"/>
  <c r="I14" i="7"/>
  <c r="J14" i="7" s="1"/>
  <c r="I33" i="7"/>
  <c r="J33" i="7" s="1"/>
  <c r="E36" i="7"/>
  <c r="E95" i="7"/>
  <c r="I92" i="7"/>
  <c r="J92" i="7" s="1"/>
  <c r="I24" i="7"/>
  <c r="I13" i="7"/>
  <c r="J13" i="7" s="1"/>
  <c r="E40" i="7"/>
  <c r="I161" i="7"/>
  <c r="E96" i="7"/>
  <c r="E64" i="7"/>
  <c r="E37" i="7"/>
  <c r="E39" i="7"/>
  <c r="E19" i="7"/>
  <c r="E18" i="7"/>
  <c r="E15" i="7"/>
  <c r="I11" i="7"/>
  <c r="E12" i="7"/>
  <c r="G11" i="7"/>
  <c r="E21" i="7"/>
  <c r="E30" i="7"/>
  <c r="J25" i="7" l="1"/>
  <c r="J11" i="7"/>
  <c r="J35" i="7"/>
  <c r="J45" i="7"/>
  <c r="J38" i="7"/>
  <c r="J161" i="7"/>
  <c r="J165" i="7"/>
  <c r="J24" i="7"/>
  <c r="G39" i="7"/>
  <c r="I37" i="7"/>
  <c r="G37" i="7"/>
  <c r="G95" i="7"/>
  <c r="G22" i="7"/>
  <c r="G15" i="7"/>
  <c r="G12" i="7"/>
  <c r="G21" i="7"/>
  <c r="G19" i="7"/>
  <c r="G64" i="7"/>
  <c r="G96" i="7"/>
  <c r="I40" i="7"/>
  <c r="G40" i="7"/>
  <c r="I36" i="7"/>
  <c r="G16" i="7"/>
  <c r="G18" i="7"/>
  <c r="G36" i="7"/>
  <c r="G30" i="7"/>
  <c r="I39" i="7"/>
  <c r="J39" i="7" s="1"/>
  <c r="I12" i="7"/>
  <c r="J12" i="7" s="1"/>
  <c r="I95" i="7"/>
  <c r="I30" i="7"/>
  <c r="I19" i="7"/>
  <c r="J19" i="7" s="1"/>
  <c r="I64" i="7"/>
  <c r="J64" i="7" s="1"/>
  <c r="I96" i="7"/>
  <c r="J96" i="7" s="1"/>
  <c r="I16" i="7"/>
  <c r="I22" i="7"/>
  <c r="I21" i="7"/>
  <c r="J21" i="7" s="1"/>
  <c r="I18" i="7"/>
  <c r="I15" i="7"/>
  <c r="J15" i="7" l="1"/>
  <c r="J37" i="7"/>
  <c r="J18" i="7"/>
  <c r="J36" i="7"/>
  <c r="J22" i="7"/>
  <c r="J16" i="7"/>
  <c r="J40" i="7"/>
  <c r="J30" i="7"/>
  <c r="J95" i="7"/>
  <c r="G280" i="7" l="1"/>
  <c r="J280" i="7" s="1"/>
  <c r="E282" i="7"/>
  <c r="E281" i="7"/>
  <c r="E279" i="7"/>
  <c r="D139" i="7"/>
  <c r="D138" i="7"/>
  <c r="D137" i="7"/>
  <c r="G281" i="7" l="1"/>
  <c r="G282" i="7"/>
  <c r="G279" i="7"/>
  <c r="I282" i="7"/>
  <c r="J282" i="7" s="1"/>
  <c r="I182" i="7"/>
  <c r="J182" i="7" s="1"/>
  <c r="I281" i="7"/>
  <c r="J281" i="7" s="1"/>
  <c r="E140" i="7"/>
  <c r="E136" i="7"/>
  <c r="E137" i="7"/>
  <c r="E138" i="7"/>
  <c r="E135" i="7"/>
  <c r="E139" i="7"/>
  <c r="G139" i="7" l="1"/>
  <c r="G136" i="7"/>
  <c r="G138" i="7"/>
  <c r="G137" i="7"/>
  <c r="G135" i="7"/>
  <c r="G140" i="7"/>
  <c r="I135" i="7"/>
  <c r="J135" i="7" s="1"/>
  <c r="I140" i="7"/>
  <c r="J140" i="7" s="1"/>
  <c r="I138" i="7"/>
  <c r="J138" i="7" s="1"/>
  <c r="I136" i="7"/>
  <c r="J136" i="7" s="1"/>
  <c r="I137" i="7"/>
  <c r="J137" i="7" s="1"/>
  <c r="I139" i="7"/>
  <c r="J139" i="7" s="1"/>
  <c r="E106" i="7"/>
  <c r="E103" i="7"/>
  <c r="E101" i="7"/>
  <c r="E104" i="7"/>
  <c r="E105" i="7"/>
  <c r="E102" i="7"/>
  <c r="G102" i="7" l="1"/>
  <c r="G105" i="7"/>
  <c r="G106" i="7"/>
  <c r="G101" i="7"/>
  <c r="G103" i="7"/>
  <c r="G104" i="7"/>
  <c r="I103" i="7"/>
  <c r="J103" i="7" s="1"/>
  <c r="I104" i="7"/>
  <c r="J104" i="7" s="1"/>
  <c r="I102" i="7"/>
  <c r="J102" i="7" s="1"/>
  <c r="I105" i="7"/>
  <c r="J105" i="7" s="1"/>
  <c r="I106" i="7"/>
  <c r="J106" i="7" s="1"/>
  <c r="I101" i="7"/>
  <c r="J101" i="7" s="1"/>
  <c r="E133" i="7" l="1"/>
  <c r="E127" i="7"/>
  <c r="E128" i="7"/>
  <c r="E130" i="7"/>
  <c r="E131" i="7"/>
  <c r="E129" i="7"/>
  <c r="E132" i="7"/>
  <c r="G131" i="7" l="1"/>
  <c r="G133" i="7"/>
  <c r="G130" i="7"/>
  <c r="G132" i="7"/>
  <c r="G128" i="7"/>
  <c r="G129" i="7"/>
  <c r="G127" i="7"/>
  <c r="I127" i="7"/>
  <c r="J127" i="7" s="1"/>
  <c r="I131" i="7"/>
  <c r="J131" i="7" s="1"/>
  <c r="I133" i="7"/>
  <c r="J133" i="7" s="1"/>
  <c r="I129" i="7"/>
  <c r="J129" i="7" s="1"/>
  <c r="I130" i="7"/>
  <c r="J130" i="7" s="1"/>
  <c r="I132" i="7"/>
  <c r="J132" i="7" s="1"/>
  <c r="I128" i="7"/>
  <c r="J128" i="7" s="1"/>
  <c r="E196" i="7"/>
  <c r="E199" i="7"/>
  <c r="E197" i="7"/>
  <c r="E195" i="7"/>
  <c r="E194" i="7"/>
  <c r="E198" i="7"/>
  <c r="G194" i="7" l="1"/>
  <c r="G196" i="7"/>
  <c r="G195" i="7"/>
  <c r="G197" i="7"/>
  <c r="G198" i="7"/>
  <c r="G199" i="7"/>
  <c r="I194" i="7"/>
  <c r="J194" i="7" s="1"/>
  <c r="I196" i="7"/>
  <c r="J196" i="7" s="1"/>
  <c r="I195" i="7"/>
  <c r="I197" i="7"/>
  <c r="J197" i="7" s="1"/>
  <c r="I198" i="7"/>
  <c r="J198" i="7" s="1"/>
  <c r="I199" i="7"/>
  <c r="J199" i="7" s="1"/>
  <c r="E298" i="7"/>
  <c r="E299" i="7"/>
  <c r="E297" i="7"/>
  <c r="E296" i="7"/>
  <c r="J195" i="7" l="1"/>
  <c r="G297" i="7"/>
  <c r="G298" i="7"/>
  <c r="G299" i="7"/>
  <c r="G296" i="7"/>
  <c r="I296" i="7"/>
  <c r="J296" i="7" s="1"/>
  <c r="I299" i="7"/>
  <c r="J299" i="7" s="1"/>
  <c r="I297" i="7"/>
  <c r="J297" i="7" s="1"/>
  <c r="I298" i="7"/>
  <c r="J298" i="7" s="1"/>
  <c r="E285" i="7"/>
  <c r="I279" i="7"/>
  <c r="J279" i="7" s="1"/>
  <c r="E263" i="7"/>
  <c r="E262" i="7"/>
  <c r="E261" i="7"/>
  <c r="E260" i="7"/>
  <c r="E258" i="7"/>
  <c r="E257" i="7"/>
  <c r="E256" i="7"/>
  <c r="E255" i="7"/>
  <c r="E242" i="7"/>
  <c r="E241" i="7"/>
  <c r="E240" i="7"/>
  <c r="E239" i="7"/>
  <c r="E237" i="7"/>
  <c r="E236" i="7"/>
  <c r="E235" i="7"/>
  <c r="E234" i="7"/>
  <c r="E232" i="7"/>
  <c r="E230" i="7"/>
  <c r="E229" i="7"/>
  <c r="E227" i="7"/>
  <c r="E225" i="7"/>
  <c r="E224" i="7"/>
  <c r="E217" i="7"/>
  <c r="E215" i="7"/>
  <c r="E214" i="7"/>
  <c r="E192" i="7"/>
  <c r="E191" i="7"/>
  <c r="E189" i="7"/>
  <c r="E188" i="7"/>
  <c r="E187" i="7"/>
  <c r="E186" i="7"/>
  <c r="E185" i="7"/>
  <c r="E184" i="7"/>
  <c r="E183" i="7"/>
  <c r="E180" i="7"/>
  <c r="E179" i="7"/>
  <c r="E178" i="7"/>
  <c r="E177" i="7"/>
  <c r="E176" i="7"/>
  <c r="E113" i="7"/>
  <c r="E112" i="7"/>
  <c r="E109" i="7"/>
  <c r="E108" i="7"/>
  <c r="G176" i="7" l="1"/>
  <c r="G239" i="7"/>
  <c r="G177" i="7"/>
  <c r="G236" i="7"/>
  <c r="G240" i="7"/>
  <c r="G258" i="7"/>
  <c r="G108" i="7"/>
  <c r="G113" i="7"/>
  <c r="G178" i="7"/>
  <c r="G217" i="7"/>
  <c r="G227" i="7"/>
  <c r="G237" i="7"/>
  <c r="G241" i="7"/>
  <c r="G255" i="7"/>
  <c r="G260" i="7"/>
  <c r="G292" i="7"/>
  <c r="J292" i="7" s="1"/>
  <c r="G112" i="7"/>
  <c r="G291" i="7"/>
  <c r="J291" i="7" s="1"/>
  <c r="G109" i="7"/>
  <c r="G179" i="7"/>
  <c r="G214" i="7"/>
  <c r="G224" i="7"/>
  <c r="G229" i="7"/>
  <c r="G234" i="7"/>
  <c r="G242" i="7"/>
  <c r="G256" i="7"/>
  <c r="G261" i="7"/>
  <c r="G285" i="7"/>
  <c r="G232" i="7"/>
  <c r="G263" i="7"/>
  <c r="G110" i="7"/>
  <c r="G180" i="7"/>
  <c r="G215" i="7"/>
  <c r="G225" i="7"/>
  <c r="G230" i="7"/>
  <c r="G235" i="7"/>
  <c r="G243" i="7"/>
  <c r="G257" i="7"/>
  <c r="G262" i="7"/>
  <c r="G290" i="7"/>
  <c r="J290" i="7" s="1"/>
  <c r="G186" i="7"/>
  <c r="G183" i="7"/>
  <c r="G187" i="7"/>
  <c r="G191" i="7"/>
  <c r="G184" i="7"/>
  <c r="G188" i="7"/>
  <c r="G192" i="7"/>
  <c r="G185" i="7"/>
  <c r="G189" i="7"/>
  <c r="I109" i="7"/>
  <c r="J109" i="7" s="1"/>
  <c r="I179" i="7"/>
  <c r="I189" i="7"/>
  <c r="I242" i="7"/>
  <c r="J242" i="7" s="1"/>
  <c r="I261" i="7"/>
  <c r="I180" i="7"/>
  <c r="J180" i="7" s="1"/>
  <c r="I186" i="7"/>
  <c r="J186" i="7" s="1"/>
  <c r="I215" i="7"/>
  <c r="I230" i="7"/>
  <c r="I112" i="7"/>
  <c r="J112" i="7" s="1"/>
  <c r="I177" i="7"/>
  <c r="J177" i="7" s="1"/>
  <c r="I183" i="7"/>
  <c r="I187" i="7"/>
  <c r="J187" i="7" s="1"/>
  <c r="I191" i="7"/>
  <c r="J191" i="7" s="1"/>
  <c r="I232" i="7"/>
  <c r="J232" i="7" s="1"/>
  <c r="I236" i="7"/>
  <c r="I240" i="7"/>
  <c r="J240" i="7" s="1"/>
  <c r="I258" i="7"/>
  <c r="J258" i="7" s="1"/>
  <c r="I263" i="7"/>
  <c r="J263" i="7" s="1"/>
  <c r="I176" i="7"/>
  <c r="J176" i="7" s="1"/>
  <c r="I185" i="7"/>
  <c r="J185" i="7" s="1"/>
  <c r="I214" i="7"/>
  <c r="I224" i="7"/>
  <c r="I229" i="7"/>
  <c r="I239" i="7"/>
  <c r="J239" i="7" s="1"/>
  <c r="I256" i="7"/>
  <c r="I285" i="7"/>
  <c r="I110" i="7"/>
  <c r="J110" i="7" s="1"/>
  <c r="I225" i="7"/>
  <c r="J225" i="7" s="1"/>
  <c r="I235" i="7"/>
  <c r="I243" i="7"/>
  <c r="J243" i="7" s="1"/>
  <c r="I257" i="7"/>
  <c r="J257" i="7" s="1"/>
  <c r="I262" i="7"/>
  <c r="J262" i="7" s="1"/>
  <c r="I108" i="7"/>
  <c r="J108" i="7" s="1"/>
  <c r="I113" i="7"/>
  <c r="J113" i="7" s="1"/>
  <c r="I178" i="7"/>
  <c r="I184" i="7"/>
  <c r="I188" i="7"/>
  <c r="I192" i="7"/>
  <c r="I217" i="7"/>
  <c r="I227" i="7"/>
  <c r="I234" i="7"/>
  <c r="I237" i="7"/>
  <c r="I241" i="7"/>
  <c r="I255" i="7"/>
  <c r="I260" i="7"/>
  <c r="J260" i="7" s="1"/>
  <c r="E286" i="7"/>
  <c r="E244" i="7"/>
  <c r="E245" i="7"/>
  <c r="J189" i="7" l="1"/>
  <c r="J235" i="7"/>
  <c r="J236" i="7"/>
  <c r="J179" i="7"/>
  <c r="J261" i="7"/>
  <c r="J255" i="7"/>
  <c r="J241" i="7"/>
  <c r="J237" i="7"/>
  <c r="J234" i="7"/>
  <c r="J227" i="7"/>
  <c r="J285" i="7"/>
  <c r="J217" i="7"/>
  <c r="J256" i="7"/>
  <c r="J183" i="7"/>
  <c r="J192" i="7"/>
  <c r="J188" i="7"/>
  <c r="J229" i="7"/>
  <c r="J184" i="7"/>
  <c r="J224" i="7"/>
  <c r="J230" i="7"/>
  <c r="J178" i="7"/>
  <c r="J214" i="7"/>
  <c r="J215" i="7"/>
  <c r="G244" i="7"/>
  <c r="G286" i="7"/>
  <c r="G245" i="7"/>
  <c r="I286" i="7"/>
  <c r="J286" i="7" s="1"/>
  <c r="I244" i="7"/>
  <c r="J244" i="7" s="1"/>
  <c r="I245" i="7"/>
  <c r="J245" i="7" l="1"/>
  <c r="E59" i="7"/>
  <c r="E58" i="7"/>
  <c r="E155" i="7"/>
  <c r="E154" i="7"/>
  <c r="G58" i="7" l="1"/>
  <c r="G59" i="7"/>
  <c r="G154" i="7"/>
  <c r="G155" i="7"/>
  <c r="I58" i="7"/>
  <c r="J58" i="7" s="1"/>
  <c r="I59" i="7"/>
  <c r="J59" i="7" s="1"/>
  <c r="I154" i="7"/>
  <c r="J154" i="7" s="1"/>
  <c r="I155" i="7"/>
  <c r="J155" i="7" s="1"/>
  <c r="E99" i="7"/>
  <c r="E61" i="7"/>
  <c r="E75" i="7"/>
  <c r="E60" i="7"/>
  <c r="E93" i="7"/>
  <c r="E97" i="7"/>
  <c r="E159" i="7"/>
  <c r="E72" i="7"/>
  <c r="E73" i="7"/>
  <c r="E74" i="7"/>
  <c r="E94" i="7"/>
  <c r="E98" i="7"/>
  <c r="E71" i="7"/>
  <c r="E83" i="7" l="1"/>
  <c r="E88" i="7"/>
  <c r="E89" i="7"/>
  <c r="G98" i="7"/>
  <c r="G94" i="7"/>
  <c r="G75" i="7"/>
  <c r="G60" i="7"/>
  <c r="G159" i="7"/>
  <c r="G74" i="7"/>
  <c r="G97" i="7"/>
  <c r="G61" i="7"/>
  <c r="G72" i="7"/>
  <c r="G71" i="7"/>
  <c r="G73" i="7"/>
  <c r="G93" i="7"/>
  <c r="G99" i="7"/>
  <c r="I60" i="7"/>
  <c r="I61" i="7"/>
  <c r="I71" i="7"/>
  <c r="I93" i="7"/>
  <c r="J93" i="7" s="1"/>
  <c r="I98" i="7"/>
  <c r="J98" i="7" s="1"/>
  <c r="I94" i="7"/>
  <c r="J94" i="7" s="1"/>
  <c r="I159" i="7"/>
  <c r="J159" i="7" s="1"/>
  <c r="E82" i="7"/>
  <c r="I75" i="7"/>
  <c r="J75" i="7" s="1"/>
  <c r="I73" i="7"/>
  <c r="I99" i="7"/>
  <c r="J99" i="7" s="1"/>
  <c r="I72" i="7"/>
  <c r="J72" i="7" s="1"/>
  <c r="I74" i="7"/>
  <c r="I97" i="7"/>
  <c r="E76" i="7"/>
  <c r="E80" i="7"/>
  <c r="E78" i="7"/>
  <c r="E81" i="7"/>
  <c r="E79" i="7"/>
  <c r="E77" i="7"/>
  <c r="E66" i="7"/>
  <c r="E68" i="7"/>
  <c r="E67" i="7"/>
  <c r="E69" i="7"/>
  <c r="E65" i="7"/>
  <c r="J73" i="7" l="1"/>
  <c r="J71" i="7"/>
  <c r="J61" i="7"/>
  <c r="J60" i="7"/>
  <c r="J97" i="7"/>
  <c r="J74" i="7"/>
  <c r="E87" i="7"/>
  <c r="I87" i="7" s="1"/>
  <c r="E86" i="7"/>
  <c r="I86" i="7" s="1"/>
  <c r="E90" i="7"/>
  <c r="I90" i="7" s="1"/>
  <c r="I83" i="7"/>
  <c r="E85" i="7"/>
  <c r="E84" i="7"/>
  <c r="G83" i="7"/>
  <c r="G89" i="7"/>
  <c r="I89" i="7"/>
  <c r="I88" i="7"/>
  <c r="G88" i="7"/>
  <c r="G65" i="7"/>
  <c r="G77" i="7"/>
  <c r="G80" i="7"/>
  <c r="G67" i="7"/>
  <c r="G79" i="7"/>
  <c r="G76" i="7"/>
  <c r="G82" i="7"/>
  <c r="G69" i="7"/>
  <c r="G68" i="7"/>
  <c r="G81" i="7"/>
  <c r="G66" i="7"/>
  <c r="G78" i="7"/>
  <c r="I67" i="7"/>
  <c r="I79" i="7"/>
  <c r="I76" i="7"/>
  <c r="I68" i="7"/>
  <c r="I81" i="7"/>
  <c r="I65" i="7"/>
  <c r="J65" i="7" s="1"/>
  <c r="I66" i="7"/>
  <c r="I78" i="7"/>
  <c r="J78" i="7" s="1"/>
  <c r="I82" i="7"/>
  <c r="J82" i="7" s="1"/>
  <c r="I69" i="7"/>
  <c r="J69" i="7" s="1"/>
  <c r="I77" i="7"/>
  <c r="I80" i="7"/>
  <c r="J66" i="7" l="1"/>
  <c r="J81" i="7"/>
  <c r="J68" i="7"/>
  <c r="G87" i="7"/>
  <c r="J83" i="7"/>
  <c r="J76" i="7"/>
  <c r="J79" i="7"/>
  <c r="J67" i="7"/>
  <c r="J87" i="7"/>
  <c r="G86" i="7"/>
  <c r="J86" i="7" s="1"/>
  <c r="J80" i="7"/>
  <c r="J77" i="7"/>
  <c r="J88" i="7"/>
  <c r="J89" i="7"/>
  <c r="G84" i="7"/>
  <c r="G90" i="7"/>
  <c r="J90" i="7" s="1"/>
  <c r="I85" i="7"/>
  <c r="I84" i="7"/>
  <c r="G85" i="7"/>
  <c r="G336" i="7" l="1"/>
  <c r="I336" i="7"/>
  <c r="J84" i="7"/>
  <c r="J85" i="7"/>
  <c r="J336" i="7"/>
  <c r="J337" i="7" l="1"/>
  <c r="J338" i="7" s="1"/>
  <c r="J339" i="7" s="1"/>
  <c r="J340" i="7" s="1"/>
  <c r="J341" i="7" s="1"/>
  <c r="J342" i="7" s="1"/>
  <c r="J343" i="7" s="1"/>
  <c r="J344" i="7" s="1"/>
  <c r="C9" i="8" l="1"/>
  <c r="C13" i="8" s="1"/>
  <c r="I5" i="7"/>
</calcChain>
</file>

<file path=xl/sharedStrings.xml><?xml version="1.0" encoding="utf-8"?>
<sst xmlns="http://schemas.openxmlformats.org/spreadsheetml/2006/main" count="1897" uniqueCount="312">
  <si>
    <t xml:space="preserve"> სამუშაოების ხარჯთაღრიცხვა</t>
  </si>
  <si>
    <t>სახარჯთაღრიცხვო ღირ-ბა</t>
  </si>
  <si>
    <t>ლარი</t>
  </si>
  <si>
    <t>№</t>
  </si>
  <si>
    <t>სამუშაოს დასახელება</t>
  </si>
  <si>
    <t>განზ</t>
  </si>
  <si>
    <t>ნორმატ. რესურსი</t>
  </si>
  <si>
    <t>რაოდენობა</t>
  </si>
  <si>
    <t>ხელფასი</t>
  </si>
  <si>
    <t>მანქანა მექანიზმები</t>
  </si>
  <si>
    <t>თანხა</t>
  </si>
  <si>
    <t>ერთ. ფასი</t>
  </si>
  <si>
    <t>ჯამი</t>
  </si>
  <si>
    <t xml:space="preserve">ერთ. ფასი </t>
  </si>
  <si>
    <t>ცალი</t>
  </si>
  <si>
    <t>შრომის დანახარჯები</t>
  </si>
  <si>
    <t>კგ</t>
  </si>
  <si>
    <t>გრძ.მ.</t>
  </si>
  <si>
    <t>კომპლ</t>
  </si>
  <si>
    <t>მ²</t>
  </si>
  <si>
    <t>მანქანები</t>
  </si>
  <si>
    <t xml:space="preserve">ცემენტი  M400      </t>
  </si>
  <si>
    <t>ტნ</t>
  </si>
  <si>
    <t>სხვა მასალები</t>
  </si>
  <si>
    <r>
      <t>მ</t>
    </r>
    <r>
      <rPr>
        <sz val="10"/>
        <color theme="1"/>
        <rFont val="Calibri"/>
        <family val="2"/>
        <charset val="204"/>
      </rPr>
      <t>²</t>
    </r>
  </si>
  <si>
    <t xml:space="preserve">ზუმფარა     </t>
  </si>
  <si>
    <t xml:space="preserve">საღებავის გრუნტი, </t>
  </si>
  <si>
    <t xml:space="preserve">სხვა მასალები   </t>
  </si>
  <si>
    <t>მ³</t>
  </si>
  <si>
    <t xml:space="preserve">ფითხი   </t>
  </si>
  <si>
    <t xml:space="preserve">სამღებრო ბადე ლენტა  </t>
  </si>
  <si>
    <t>სამღებრო  წებვადი ლენტი (ქაღალდის სკოჩი)  50.0მ</t>
  </si>
  <si>
    <t xml:space="preserve">სამღებრო კუთხოვანა  </t>
  </si>
  <si>
    <t>გრძ.მ</t>
  </si>
  <si>
    <t xml:space="preserve"> ჯამი</t>
  </si>
  <si>
    <t>გაუთვალისწინებელი ხარჯები</t>
  </si>
  <si>
    <t>დღგ</t>
  </si>
  <si>
    <t xml:space="preserve">ქვიშა                 </t>
  </si>
  <si>
    <t xml:space="preserve">არმსტრონგის ჭერის  სქელკედლიანი კარკასი დეტალებით, საკიდებით, დუბელით და სხვა </t>
  </si>
  <si>
    <t xml:space="preserve">წებოცემენტი   </t>
  </si>
  <si>
    <t xml:space="preserve">ფუგა     </t>
  </si>
  <si>
    <t>ფილების სამონტაჟო დეტალები პლასტიკატის</t>
  </si>
  <si>
    <t>კომპ</t>
  </si>
  <si>
    <t>სამონტაჟო ქაფი 800-1000გრ</t>
  </si>
  <si>
    <t>70მმ  პროფილები დგარის CW 75*0,5 მმ, მიმმართვ. UW75*0,5; სწრაფმონტირებადი რახნები TN25 და TN35, გამჭედი დუბელი და სხვა მასალები 1მ² ტიხარზე</t>
  </si>
  <si>
    <t>საიზოლაციო მასალა  ქვაბამბა 50 მმ</t>
  </si>
  <si>
    <t>სპილენძის ძარღვიანი კაბელი, ორმაგი არაალებადი იზოლაციის, კვეთით 3X1,5 მმ² გოფრირებულ მილში გატარებით</t>
  </si>
  <si>
    <t>იგივე 3X2,5 მმ²  გოფრირებულ მილში გატარებით</t>
  </si>
  <si>
    <t>გოფრირებული არაალებადი პლასტმასის მილები</t>
  </si>
  <si>
    <t xml:space="preserve">მეთლახის ფილა   </t>
  </si>
  <si>
    <r>
      <t xml:space="preserve">წებოცემენტი      </t>
    </r>
    <r>
      <rPr>
        <sz val="10"/>
        <color rgb="FFFF0000"/>
        <rFont val="Sylfaen"/>
        <family val="1"/>
      </rPr>
      <t xml:space="preserve"> </t>
    </r>
  </si>
  <si>
    <t>სამონტაჟო მაკომპლექტებელი პლასტმასის</t>
  </si>
  <si>
    <t xml:space="preserve">ფუგა   </t>
  </si>
  <si>
    <t>ტრაპი   დ50მმ</t>
  </si>
  <si>
    <t>კანალიზაციის დ 100 მმ. მილების მონტაჟი  ფასონური დელატებით</t>
  </si>
  <si>
    <t xml:space="preserve">LED სანათი( 600x600)მმ  მაღალი ხარისხის სანათის  მონტაჟი არმსტრონგის  ჭერში   სამონტაჟო </t>
  </si>
  <si>
    <t>სადემონტაჟო სამუშაოები</t>
  </si>
  <si>
    <t>სამონტაჟო სამუშაოები</t>
  </si>
  <si>
    <t>ორკომპონენტიანი ჰიდროსაიზოლაციო მასალა</t>
  </si>
  <si>
    <t>სამშენებლო ნაგვის ჩამოტანა ტომრებით  და დატვირთვა ა/მანქანაზე</t>
  </si>
  <si>
    <t>სამშენებლო ნაგვის გატანა ნაგავსაყრელზე 25კმ-მდე</t>
  </si>
  <si>
    <t>კანალიზაციის დ 50 მმ. მილების მონტაჟი  ფასონური დეტალებით</t>
  </si>
  <si>
    <t>კანალიზაციის პლასტმასის მილის  დ50მმ</t>
  </si>
  <si>
    <t>კანალიზაციის პლასტმასის მილის  დ110მმ</t>
  </si>
  <si>
    <t>ფასონური ნაწილები</t>
  </si>
  <si>
    <t>პლასტმასის მუხლი დ100 მმ</t>
  </si>
  <si>
    <t>პლასტმასის მუხლი დ50 მმ</t>
  </si>
  <si>
    <r>
      <t>პლასტმასის სამკაპი   90</t>
    </r>
    <r>
      <rPr>
        <sz val="10"/>
        <color theme="1"/>
        <rFont val="Calibri"/>
        <family val="2"/>
        <charset val="204"/>
      </rPr>
      <t>°</t>
    </r>
    <r>
      <rPr>
        <sz val="10"/>
        <color theme="1"/>
        <rFont val="Sylfaen"/>
        <family val="1"/>
        <charset val="204"/>
      </rPr>
      <t xml:space="preserve">        დ100/100 მმ</t>
    </r>
  </si>
  <si>
    <r>
      <t>პლასტმასის სამკაპი   90</t>
    </r>
    <r>
      <rPr>
        <sz val="10"/>
        <color theme="1"/>
        <rFont val="Calibri"/>
        <family val="2"/>
        <charset val="204"/>
      </rPr>
      <t>°</t>
    </r>
    <r>
      <rPr>
        <sz val="10"/>
        <color theme="1"/>
        <rFont val="Sylfaen"/>
        <family val="1"/>
        <charset val="204"/>
      </rPr>
      <t xml:space="preserve">       დ100/50 მმ</t>
    </r>
  </si>
  <si>
    <r>
      <t>პლასტმასის სამკაპი   90</t>
    </r>
    <r>
      <rPr>
        <sz val="10"/>
        <color theme="1"/>
        <rFont val="Calibri"/>
        <family val="2"/>
        <charset val="204"/>
      </rPr>
      <t>°</t>
    </r>
    <r>
      <rPr>
        <sz val="10"/>
        <color theme="1"/>
        <rFont val="Sylfaen"/>
        <family val="1"/>
        <charset val="204"/>
      </rPr>
      <t xml:space="preserve">        დ50/50 მმ</t>
    </r>
  </si>
  <si>
    <t>წყალგაყვანილობის დ 20 მმ. (ცივი და ცხელი წყლის მილების მონტაჟი)  ფასონური დელატებით</t>
  </si>
  <si>
    <t>გრ.მ</t>
  </si>
  <si>
    <t>ლ</t>
  </si>
  <si>
    <t xml:space="preserve">პოლიპროპილენის  დ20მმ     </t>
  </si>
  <si>
    <t>წყალგაყვანილობის დ 25 მმ. (ცივი და ცხელი წყლის მილების მონტაჟი) ფასონური დელატებით</t>
  </si>
  <si>
    <t xml:space="preserve">პოლიპროპილენის  დ25მმ    </t>
  </si>
  <si>
    <t>პლასტმასის სამკაპი  დ25/25</t>
  </si>
  <si>
    <t>პლასტმასის სამკაპი  დ25/20</t>
  </si>
  <si>
    <t>პლასტმასის სამკაპი  დ20/20</t>
  </si>
  <si>
    <t>პლასტმასის მუხლი დ25</t>
  </si>
  <si>
    <t>პლასტმასის მუხლი დ20</t>
  </si>
  <si>
    <t>პლასტმასის გადამყვანი  დ25/20</t>
  </si>
  <si>
    <t>ვენტილი დ25</t>
  </si>
  <si>
    <t>ვენტილი დ20</t>
  </si>
  <si>
    <t xml:space="preserve">სხვა დამხმარე მასალები </t>
  </si>
  <si>
    <t xml:space="preserve">ელექტრო როზეტი ორპოლუსიანი დამიწების კონტაქტით, სამონტაჟო კოლოფით </t>
  </si>
  <si>
    <t>პლასტმასის სამაგრი დ100მმ</t>
  </si>
  <si>
    <t>პლასტმასის სამაგრი დ50მმ</t>
  </si>
  <si>
    <r>
      <t>მ</t>
    </r>
    <r>
      <rPr>
        <sz val="10"/>
        <color theme="1"/>
        <rFont val="Arial"/>
        <family val="2"/>
      </rPr>
      <t>²</t>
    </r>
  </si>
  <si>
    <t xml:space="preserve">ხელსაბანის  მონტაჟი სიფონით, შემრევით, დრეკადი შლანგები, არკოს კრანებით </t>
  </si>
  <si>
    <t xml:space="preserve">უნიტაზის მონტაჟი ჩამრეცხი ავზით ( გოფრით, დრეკადი შლანგით,არკოს ვენტილით) </t>
  </si>
  <si>
    <t>პროექტ</t>
  </si>
  <si>
    <t>წყალემულსიური, რეცხვადი    საღებავი</t>
  </si>
  <si>
    <t>LED სანათი  24 ვტ მონტაჟი  თაბაშირ/მუყაოს შეკიდულ ჭერში სამონტაჟო ჰერმეტული</t>
  </si>
  <si>
    <t xml:space="preserve">ჩამრთველი ერთკლავიშა, სამონტაჟო კოლოფით  </t>
  </si>
  <si>
    <t xml:space="preserve">თაბ.მუყ. ფილა   სისქე 12.5მმ  </t>
  </si>
  <si>
    <t>თაბ.მუყ. ფილა   სისქე 12.5მმ   ნესტგამძლე</t>
  </si>
  <si>
    <r>
      <t>მ</t>
    </r>
    <r>
      <rPr>
        <b/>
        <sz val="10"/>
        <color theme="1"/>
        <rFont val="Calibri"/>
        <family val="2"/>
        <charset val="204"/>
      </rPr>
      <t>²</t>
    </r>
  </si>
  <si>
    <t xml:space="preserve">სპილენძის დ=15.9მმ  მილსადენის მონტაჟი </t>
  </si>
  <si>
    <t xml:space="preserve">სპილენძის  დ=12.70 მმ  მილსადენის მონტაჟი </t>
  </si>
  <si>
    <t xml:space="preserve">მილსადენებზე  დ=16მმ ვენტილების მონტაჟი </t>
  </si>
  <si>
    <t>სხვა დამხმარე მასალები და ხარჯები (მილგაყვანილობის ღირებულების 20%)</t>
  </si>
  <si>
    <t xml:space="preserve">მანქანები      </t>
  </si>
  <si>
    <t>ხელსაბანის დემონტაჟი შემრევთან ერთად</t>
  </si>
  <si>
    <r>
      <t>მ</t>
    </r>
    <r>
      <rPr>
        <b/>
        <sz val="10"/>
        <color theme="1"/>
        <rFont val="Arial"/>
        <family val="2"/>
      </rPr>
      <t>²</t>
    </r>
  </si>
  <si>
    <r>
      <t>მ</t>
    </r>
    <r>
      <rPr>
        <b/>
        <sz val="10"/>
        <color theme="1"/>
        <rFont val="Arial"/>
        <family val="2"/>
      </rPr>
      <t>³</t>
    </r>
  </si>
  <si>
    <t>სამშენებლო ნაგვის შეგროვება 40მ-მდე მანძილზე გადაადგილებით</t>
  </si>
  <si>
    <t xml:space="preserve">თაბ.მუყ. ფილა  ჩვეულებრივი სისქე 12.5მმ     </t>
  </si>
  <si>
    <t>50მმ პროფილები დგარის CD 75*0,5 მმ, მიმმართვ. UD75*0,5; სწრაფმონტირებადი რახნები TN25 და TN35, გამჭედი დუბელი და სხვა მასალები 1მ² ტიხარზე</t>
  </si>
  <si>
    <t xml:space="preserve">არმსტრონგის შეკიდული ჭერის მოწყობა </t>
  </si>
  <si>
    <t>არმსტრონგის ჭერის  ფილები</t>
  </si>
  <si>
    <r>
      <t>გამწოვი ვენტილატორი 100მ</t>
    </r>
    <r>
      <rPr>
        <sz val="10"/>
        <color theme="1"/>
        <rFont val="Arial"/>
        <family val="2"/>
      </rPr>
      <t>³</t>
    </r>
    <r>
      <rPr>
        <sz val="8.5"/>
        <color theme="1"/>
        <rFont val="Sylfaen"/>
        <family val="1"/>
      </rPr>
      <t>/სთ</t>
    </r>
  </si>
  <si>
    <t>ელექტროდი</t>
  </si>
  <si>
    <r>
      <t>მ</t>
    </r>
    <r>
      <rPr>
        <sz val="10"/>
        <color theme="1"/>
        <rFont val="Calibri"/>
        <family val="2"/>
        <charset val="204"/>
      </rPr>
      <t>³</t>
    </r>
  </si>
  <si>
    <t>ფასადის საღებავი</t>
  </si>
  <si>
    <t>ფასადის ფითხი</t>
  </si>
  <si>
    <t>გრუნტი</t>
  </si>
  <si>
    <t xml:space="preserve">კერამოგრანიტის ფილა      </t>
  </si>
  <si>
    <t>სისტ</t>
  </si>
  <si>
    <t xml:space="preserve">ცემენტი  M400       </t>
  </si>
  <si>
    <t xml:space="preserve">სხვა მასალები    </t>
  </si>
  <si>
    <t>I სართული</t>
  </si>
  <si>
    <t>დასახელება</t>
  </si>
  <si>
    <t>ღირებულება</t>
  </si>
  <si>
    <t xml:space="preserve"> სამუშაოების ხარჯთაღრიცხვა  (ნაკრები)</t>
  </si>
  <si>
    <t>II სართული</t>
  </si>
  <si>
    <t>ზედნადები ხარჯები</t>
  </si>
  <si>
    <t>გეგმიური დაგროვება</t>
  </si>
  <si>
    <t>ობიექტი: ქ. ხაშური, ფარნავაზის ქ.#5, კლინიკა შპს ,,გორიმედი''</t>
  </si>
  <si>
    <t xml:space="preserve"> ქ. ხაშური, ფარნავაზის ქ.#5, კლინიკა შპს ,,გორიმედი''-ს შენობაში ჩასატარებელი </t>
  </si>
  <si>
    <t>მეტალოპლასტმასის ვიტრაჟის  დემონტაჟი (1.40x1.20)მ-1 ცალი; (0.60x0.40)მ-1 ცალი</t>
  </si>
  <si>
    <t>კედლიდან კაფელის ფილების ჩამოყრა</t>
  </si>
  <si>
    <t>უნიტაზის დემონტაჟი</t>
  </si>
  <si>
    <t>მეთლახის იატაკის საფარის აყრა სადემონტაჟო სან/კვანძების ადგილებზე</t>
  </si>
  <si>
    <t xml:space="preserve">ქვიშა-ცემენტის მჭიმის აყრა იატაკებზე </t>
  </si>
  <si>
    <t>გძ.მ.</t>
  </si>
  <si>
    <t>წყლგაყვანილობის დ=20მმ და დ=25მმ მილების დემონტაჟი (ჩაჭრა დახშობით)</t>
  </si>
  <si>
    <t>კანალიზაციის დ=50მმ და დ=100მმ მილების დემონტაჟი (ჩაჭრა დახშობით)</t>
  </si>
  <si>
    <t>ელ.სანთებისა და ელ.გაყვანილობის სისტემის სადემონტაჟო სამუშაოები</t>
  </si>
  <si>
    <t>ქვიშა-ცემენტის მჭიმის მოწყობა იატაკებზე სისქე 40მმ მარკით M100 (ნაწილობრივ - დაზიანებულ  და დემონტირებული ტიხრების ადგილებზე)</t>
  </si>
  <si>
    <t>ჰიდრიოზოლაციის მოწყობა ორკომპონენტიანი წასაცხები ჰიდროსაიზოლაციო მასალით  (სან/კვანძებში და სანიტარულ ოთახებში)</t>
  </si>
  <si>
    <t xml:space="preserve">სან/კვანძებში და სანიტარულ ოთახებში მეთლახის  ფილების დაგება </t>
  </si>
  <si>
    <t xml:space="preserve">კერამოგრანიტის ფილა   </t>
  </si>
  <si>
    <t xml:space="preserve">თაბ.მუყ. ფილა   სისქე 12.5მმ </t>
  </si>
  <si>
    <t>კედლების  შემოსვა თაბაშირ მუყაოს  ფილებით (დემონტირებული ტიხრის ადგილები და სხვა)</t>
  </si>
  <si>
    <t xml:space="preserve">კაფელის მოწყობა კედელზე  სან/კვანძებში და სანიტარულ ოთახებში </t>
  </si>
  <si>
    <t>ქვიშა</t>
  </si>
  <si>
    <t xml:space="preserve">40სმ სისქის  ბლოკის  კედელში  ფანჯრის ღიობის გადიდება  (0.90x2.15)მ ზომის კარისათვის </t>
  </si>
  <si>
    <t>ლით.სამონტაჟო დეტალები</t>
  </si>
  <si>
    <t>სამონტაჟო ქაფი</t>
  </si>
  <si>
    <t>სხვა მასალა</t>
  </si>
  <si>
    <t>ლითონის კარის ბლოკის მონტაჟი  (0.90X 2.15)მ-1ც;</t>
  </si>
  <si>
    <t xml:space="preserve">შრომითი დანახარჯი  </t>
  </si>
  <si>
    <t>სხვა მანქანა</t>
  </si>
  <si>
    <t>მ3</t>
  </si>
  <si>
    <t xml:space="preserve">თაბაშირ/მუყაოს ტიხრების მოწყობა </t>
  </si>
  <si>
    <t xml:space="preserve">კედლებზე 20სმ სიგანის ლამინატის სპეციალური დამცავი ფილების  (,,ბამპერების'') მოწყობა </t>
  </si>
  <si>
    <t>ლამინატს პეციალური კედლის დამცავი ფილა დამუშავებული გვერდებით სიგანით 0.20მ</t>
  </si>
  <si>
    <t>ლითონის კარის ბლოკი    (0.90X 2.15)მ-1 ც (შეღებილი, დათბუნებით,  საკეტ სახელურით -1ც, შენობაში ახალი პანდუდან შესასვლელი გარე კარი)</t>
  </si>
  <si>
    <t xml:space="preserve">სანიტარულ ოთახებში ჩასარეცხი ნიჟარების მონტაჟი სიფონით, შემრევით, დრეკადი შლანგები, არკოს კრანებით </t>
  </si>
  <si>
    <t>სანიტარული ოთახის ჩასარეცხი ნიჟარა (სიფონით, დრეკადი შლანგებით, არკოს კრანებით)</t>
  </si>
  <si>
    <t xml:space="preserve">არსებული პანელის ელ სისტემის შემოწმება და შეკეთება </t>
  </si>
  <si>
    <t xml:space="preserve">ჯამი </t>
  </si>
  <si>
    <t>III  სართული</t>
  </si>
  <si>
    <t>2. პანდუსი</t>
  </si>
  <si>
    <t>1. I სართული</t>
  </si>
  <si>
    <t>იატაკი</t>
  </si>
  <si>
    <t>ტიხრები და კედლები</t>
  </si>
  <si>
    <t xml:space="preserve"> კარები</t>
  </si>
  <si>
    <t xml:space="preserve">შრომის დანახარჯები </t>
  </si>
  <si>
    <t>კაც/სთ</t>
  </si>
  <si>
    <t>ღორღი</t>
  </si>
  <si>
    <t>ღორღის ტრანსპორტირება 25 კმ-ზე</t>
  </si>
  <si>
    <t xml:space="preserve">მონოლითური რკ/ ბეტონის  ლენტური საძირკვლის მოწყობა ჭიშკრისათვის  B25 მარკის ბეტონით </t>
  </si>
  <si>
    <t xml:space="preserve">ბეტონი  B25           </t>
  </si>
  <si>
    <t xml:space="preserve">არმატურა  Ф10A500c      კ=1.05              </t>
  </si>
  <si>
    <t>არმატურა Ф8 A240         კ=1.05</t>
  </si>
  <si>
    <t>პროექ</t>
  </si>
  <si>
    <t>საყალიბე ფარები 18მმ    კ=1.05</t>
  </si>
  <si>
    <t xml:space="preserve">დახერხილი ხის მასალა   ფიცარი 40მმ და მეტი   </t>
  </si>
  <si>
    <t xml:space="preserve">ქვიშა-ხრეშოვანი გრუნტის (მდინარეული ბალასტი) შემოტანა და უკუჩაყრა  დატკეპნით  </t>
  </si>
  <si>
    <t>შრომითი დანახარჯები      0.0295+ 0.134</t>
  </si>
  <si>
    <t xml:space="preserve">ესკავატორი მუხლუხა სვლაზე  0.65 მ³ ციცხვით                </t>
  </si>
  <si>
    <t>მანქ/სთ</t>
  </si>
  <si>
    <t>სხვა მანქანები</t>
  </si>
  <si>
    <t>ბალასტი</t>
  </si>
  <si>
    <t>ბალასტის ტრანსპორტირება 25 კმ-ზე</t>
  </si>
  <si>
    <t xml:space="preserve">ჰიდროსაიზოლაციო პოლიეთილენის მემბრანა </t>
  </si>
  <si>
    <t>არმატურა Ф10 A500c</t>
  </si>
  <si>
    <t xml:space="preserve">საყალიბე ფარები 18მმ  </t>
  </si>
  <si>
    <t xml:space="preserve">დახერხილი ხის მასალა II ხარისხ.   </t>
  </si>
  <si>
    <t xml:space="preserve">III კატეგორიის გრუნტის დამუშავება ლენტური საძირკვლისათვის ხელით </t>
  </si>
  <si>
    <r>
      <t xml:space="preserve">ლენტური  საძირკვლების ქვეშ ღორღის საფუძვლის მოწყობა, </t>
    </r>
    <r>
      <rPr>
        <sz val="10"/>
        <color theme="1"/>
        <rFont val="Sylfaen"/>
        <family val="1"/>
      </rPr>
      <t xml:space="preserve">  </t>
    </r>
    <r>
      <rPr>
        <b/>
        <sz val="10"/>
        <color theme="1"/>
        <rFont val="Sylfaen"/>
        <family val="1"/>
      </rPr>
      <t>სისქე 200მმ</t>
    </r>
  </si>
  <si>
    <t xml:space="preserve">ჰიდროსაიზოლაციო პოლიეთილენის მემბრანის მოწყობა </t>
  </si>
  <si>
    <t xml:space="preserve">ბეტონი  B25 B25       </t>
  </si>
  <si>
    <t xml:space="preserve">რკინაბეტონის   ფილის  მოწყობა B25    ბეტონით სისქე 15 სმ,  </t>
  </si>
  <si>
    <t>ახალი ლითონის  კარის ფერდილების ლესვა ქვიშა-ცემენტის ხსნარით, გარედან  სიგანით 0.2მ-მდე.</t>
  </si>
  <si>
    <t xml:space="preserve">შრომის დანახარჯები  </t>
  </si>
  <si>
    <t xml:space="preserve">მანქანები </t>
  </si>
  <si>
    <t>ხარაჩოს ლითონის დეტალები</t>
  </si>
  <si>
    <t>ხის დეტალები</t>
  </si>
  <si>
    <t>ფარი ფენილის 40მმ</t>
  </si>
  <si>
    <t>არმსტრონგის ჭერის  დემონტაჟი ნაწილობრივ (სადემონტაჟო და ახალი ტიხრების გასწვრივ)</t>
  </si>
  <si>
    <t>მდფ-ის კარის ბლოკის დემონტაჟი (0.90x2.15)მ-7 ცალი; (1.50x2.15)მ-2 ცალი</t>
  </si>
  <si>
    <t>კერამოგრანიტის იატაკის საფარის აყრა ნაწილობრივ-დაზიანებულ ადგილებზე და ახალი სან/კვანძის ადგილებზე</t>
  </si>
  <si>
    <t>კერამოგრანიტის  ფილების დაგება იატაკებზე დემონტირებული ტიხრების, კარების და სან/კვანძების ადგილებზე (არსებულთან შეხამებით)</t>
  </si>
  <si>
    <t>კერამოგრანიტის  ფილების დაგება იატაკებზე  (არსებულთან შეხამებით)</t>
  </si>
  <si>
    <t>ნესტგამძლე თაბაშირ/მუყაოს ტიხრის მოწყობა (სან/კვაძის და სანიტრულ ოთახებზე) (მათ შორის კარის ღიობების ამოქოლვა  (0.90x2.15)მ-1ც)  )</t>
  </si>
  <si>
    <t xml:space="preserve">კერამიკული ფილა კაფელი  </t>
  </si>
  <si>
    <t>კაფელის მოწყობა კედელზე  სან/კვანძებში, სანიტარულ და ნარჩენების  ოთახებში და ხელსაბანის ფართუკზე</t>
  </si>
  <si>
    <t xml:space="preserve">სან/კვანძებში, ნარჩენების და სანიტარულ ოთახებში მეთლახის  ფილების დაგება </t>
  </si>
  <si>
    <t>ალუმინის  სპეც. კარის ბლოკი     (1.6X 2.15)მ-2ც გასაწევი (სლაიდური) გამღები მექანიზმით (ელ. ღილაკზე)</t>
  </si>
  <si>
    <t xml:space="preserve"> კარები, ვიტრაჟი</t>
  </si>
  <si>
    <t>ხელსაბანი კედელზე დასაკიდი,  არსებული დემონტირებული  (ახალი სიფონით, დრეკადი შლანგებით, არკოს კრანებით)</t>
  </si>
  <si>
    <t xml:space="preserve"> ჭერი</t>
  </si>
  <si>
    <t>სამღებრო სამუშაოები</t>
  </si>
  <si>
    <t xml:space="preserve"> სანტექნიკური  სამუშაოები </t>
  </si>
  <si>
    <t xml:space="preserve"> ელ. სამონტაჟო სამუშაოები</t>
  </si>
  <si>
    <t>ვენტილაცია</t>
  </si>
  <si>
    <t xml:space="preserve">სან/კვანძებში, ნარჩენების და სანიტარულ ოთახებში  გამწოვი  ვენტილატორების მონტაჟი </t>
  </si>
  <si>
    <r>
      <rPr>
        <b/>
        <sz val="11"/>
        <color theme="1"/>
        <rFont val="Sylfaen"/>
        <family val="1"/>
      </rPr>
      <t>II</t>
    </r>
    <r>
      <rPr>
        <b/>
        <sz val="11"/>
        <color theme="1"/>
        <rFont val="Sylfaen"/>
        <family val="1"/>
        <charset val="204"/>
      </rPr>
      <t>I სართული</t>
    </r>
  </si>
  <si>
    <t xml:space="preserve"> სამღებრო სამუშაოები</t>
  </si>
  <si>
    <t xml:space="preserve"> სამედიცინო აირები </t>
  </si>
  <si>
    <t xml:space="preserve"> ვენტილაცია</t>
  </si>
  <si>
    <t xml:space="preserve">სან/კვანძებში და სანიტარულ ოთახებში  გამწოვი  ვენტილატორების მონტაჟი </t>
  </si>
  <si>
    <t xml:space="preserve">ინტენსიურ პალატაში დამატებით  კედლის პანელების მონტაჟი (L=1600მმ :  ჟანგბადის და  შეკუმშული აირის ონკანებით, 4 როზეტით, 1 მორიგე განათებით და მილგაყვანილობით)   მონტაჟით  </t>
  </si>
  <si>
    <t>ფასადზე გალესისლი ფართის, ახალი კარის ღიობის  ფერდილების და პანდუსის სახურაზე პარაპეტის ფილების დამუშავება და შეღებვა ფასადის საღებავით არსებულთან შეხამებით</t>
  </si>
  <si>
    <t>დამატებით ცხელი წყლის მილების ქსელისათვის კედლებში და გადახურვის ფილებში ნახვრეტების მოწყობა დ=30მმ</t>
  </si>
  <si>
    <t>მდფ-ის კარის ბლოკებში დაზიანებული საკეტ/სახელურების შეცვლა</t>
  </si>
  <si>
    <t>კარის საკეტ/სახელური</t>
  </si>
  <si>
    <t>წყალემულსიური, რეცხვადი   ანტიბაქტერიული საღებავი</t>
  </si>
  <si>
    <t>კაბინეტში დაზიანებული ლამინატის იატაკის საფარის აყრა</t>
  </si>
  <si>
    <r>
      <t>მ</t>
    </r>
    <r>
      <rPr>
        <sz val="9"/>
        <color theme="1"/>
        <rFont val="Calibri"/>
        <family val="2"/>
        <charset val="204"/>
      </rPr>
      <t>²</t>
    </r>
  </si>
  <si>
    <r>
      <t>მ</t>
    </r>
    <r>
      <rPr>
        <sz val="9"/>
        <color theme="1"/>
        <rFont val="Arial"/>
        <family val="2"/>
      </rPr>
      <t>²</t>
    </r>
  </si>
  <si>
    <t>ლამინატის ქვესაგები ღრუბელი</t>
  </si>
  <si>
    <t xml:space="preserve">ლამინირებული იატაკის საფარი </t>
  </si>
  <si>
    <t>პლასტიკატის პლინტუსი</t>
  </si>
  <si>
    <t>სილიკონი წყალმედეგი</t>
  </si>
  <si>
    <t>კაბინეტის გარე ვიტრაჟის ძირის გამოფხეკა გასუფთავება და წყალმედეგი  სილიკონით დამუშავება</t>
  </si>
  <si>
    <t>მეტალოპლასტმასის  კარის ბლოკის დემონტაჟი (0.90x2.15)მ-1 ცალი</t>
  </si>
  <si>
    <t>მდფ-ის კარის ბლოკის დემონტაჟი (0.90x2.15)მ-8ცალი; (1.2x2.15)მ-1ცალი;</t>
  </si>
  <si>
    <t>მდფ-ის ერთფრთიანი კარის ბლოკი   (0.90X 2.15) -2ცალი (მოწყობილობით) არსებული, დემონტირებული (საჭიროების შემთხვევაში დაზიანებული ჩარჩოს და საპირეების შეცვლა-შეკეთებით)</t>
  </si>
  <si>
    <t>მდფ-ის კარის ბლოკის მონტაჟი: (0.90x2.15)მ-2 ცალი; (1.30x2.15)მ-1 ცალი</t>
  </si>
  <si>
    <t xml:space="preserve">მეტალო/პლასტმასის კარის ბლოკის მონტაჟი: (0.90x2.15)მ-1 ცალი; </t>
  </si>
  <si>
    <t>არსებული სავენტილაციო მოდინებითი და გამწოვი დიფუზორებისა და დრეკადი მილების დემონტაჟი და გადაწყობა- მონტაჟი (4 კომპლ), სისტემის შემოწმება და საჭიროების მიხედვით დაზიანების აღმოფხვრა</t>
  </si>
  <si>
    <t>არსებულ და ახალ სან/კვანძებში,  ნარჩენების და  სანიტარულ ოთახებში დ 50 მმ.  ტრაპების მონტაჟი</t>
  </si>
  <si>
    <r>
      <t>15 სმ სისქის აგურის  ტიხრის დაშლა-დემონტაჟი  (მათ შორის ახალი კარის ღიობის ამოჭრა  (1.30x2.15)მ-1ც).    18.0მ</t>
    </r>
    <r>
      <rPr>
        <b/>
        <sz val="10"/>
        <color theme="1"/>
        <rFont val="Arial"/>
        <family val="2"/>
      </rPr>
      <t>²</t>
    </r>
    <r>
      <rPr>
        <b/>
        <sz val="8.5"/>
        <color theme="1"/>
        <rFont val="Sylfaen"/>
        <family val="1"/>
      </rPr>
      <t>.</t>
    </r>
  </si>
  <si>
    <r>
      <t>20სმ სისქის  ბლოკის  ტიხრების დაშლა-დემონტაჟი (მათ შორის ახალი კარის ღიობების ამოჭრა (1.10x2.15)მ-1ც; (0.80x2.15)მ-2ც).  42.3მ</t>
    </r>
    <r>
      <rPr>
        <b/>
        <sz val="10"/>
        <color theme="1"/>
        <rFont val="Arial"/>
        <family val="2"/>
      </rPr>
      <t>²</t>
    </r>
  </si>
  <si>
    <t>ჰიდრიოზოლაციის მოწყობა ორკომპონენტიანი წასაცხები ჰიდროსაიზოლაციო მასალით  (სან/კვანძებში, ნარჩენების, სანიტარულ და ჩასარეცხის ოთახებში)</t>
  </si>
  <si>
    <t>ნესტგამძლე თაბაშირ/მუყაოს ტიხრის მოწყობა (სან/კვაძის და სანიტრულ ოთახებზე)</t>
  </si>
  <si>
    <t>კომბინირებული თაბაშირ/მუყაოს ტიხრის მოწყობა (სან/კვაძის და ნარჩენების ოთახებზე)</t>
  </si>
  <si>
    <t xml:space="preserve">თაბ.მუყ. ფილა   სისქე 12.5მმ   </t>
  </si>
  <si>
    <t>მდფ-ის კარის ბლოკის დემონტაჟი (0.90x2.15)მ-4 ცალი;  (1.50x2.15)მ-1 ცალი;</t>
  </si>
  <si>
    <t>მდფ-ის კარის ბლოკის მონტაჟი: (0.80x2.15)მ-1 ცალი; (0.90x2.15)მ-5 ცალი;  (1.10x2.15)მ-1 ცალი;(1.30x2.15)მ-3 ცალი</t>
  </si>
  <si>
    <t>მდფ-ის ერთფრთიანი კარის ბლოკი   (0.80X 2.15) -1ცალი (მოწყობილობით) არსებული, დემონტირებული (საჭიროების შემთხვევაში დაზიანებული ჩარჩოს და საპირეების შეცვლა-შეკეთებით)</t>
  </si>
  <si>
    <t>მდფ-ის ერთფრთიანი კარის ბლოკი   (0.90X 2.15) -5ცალი (მოწყობილობით) არსებული, დემონტირებული (საჭიროების შემთხვევაში დაზიანებული ჩარჩოს და საპირეების შეცვლა-შეკეთებით)</t>
  </si>
  <si>
    <t>მდფ-ის ერთფრთიანი კარის ბლოკი   (1.10X 2.15) -1ცალი (მოწყობილობით) არსებული, დემონტირებული (საჭიროების შემთხვევაში დაზიანებული ჩარჩოს და საპირეების შეცვლა-შეკეთებით)</t>
  </si>
  <si>
    <r>
      <t>15 სმ სისქის აგურის  ტიხრის დაშლა-დემონტაჟი  (მათ შორის ახალი კარის ღიობის ამოჭრა  (0.90x2.15)მ-1ც)  სულ 10.1 მ</t>
    </r>
    <r>
      <rPr>
        <b/>
        <sz val="10"/>
        <color theme="1"/>
        <rFont val="Arial"/>
        <family val="2"/>
      </rPr>
      <t>²</t>
    </r>
    <r>
      <rPr>
        <b/>
        <sz val="8.5"/>
        <color theme="1"/>
        <rFont val="Sylfaen"/>
        <family val="1"/>
      </rPr>
      <t>.</t>
    </r>
  </si>
  <si>
    <t>20სმ სისქის  ბლოკის  ტიხრების დაშლა-დემონტაჟი (მათ შორის ახალი კარის ღიობების ამოჭრა (1.25x2.15)მ-1ც; (0.90x2.15)მ-1ც) სულ 55.5 მ².</t>
  </si>
  <si>
    <t>კომბინირებული თაბაშირ/მუყაოს ტიხრის მოწყობა (სან/კვაძის და სანიტრულ ოთახებზე) (მათ შორის კარის ღიობების ამოქოლვა (1.2x2.15)მ-1ც; (0.90x2.15)მ-1ც)  )</t>
  </si>
  <si>
    <t>კედლების  შემოსვა თაბაშირ მუყაოს  ფილებით (დემონტირებული ტიხრის ადგილები, ახალი ლითონის კარის ფერდილები და ყოფილ სან კვანძში)</t>
  </si>
  <si>
    <t>მეტალო/პლასტმასის კარის ბლოკი  (0.90x2.15)მ-1 ცალი; (არსებული, დემონტირებული დაზიანებული დეტალების შცვლა-შეკეთებით)</t>
  </si>
  <si>
    <t>კორიდორში მდფ-ის ორფრთიანი კარის ბლოკის მონტაჟი:(1.30x2.15)მ-3 ცალი</t>
  </si>
  <si>
    <t>მდფ-ის ორფრთიანი კარის ბლოკი   (1.30X 2.15)-3ცალი  (მოწყობილობით)</t>
  </si>
  <si>
    <t>მდფ-ის ორფრთიანი კარის ბლოკი   (1.30X 2.15)-1ცალი სამანიპულაციო ოთახზე (მოწყობილობით) არსებული, დემონტირებული (საჭიროების შემთხვევაში დაზიანებული ჩარჩოს და საპირეების შეცვლა-შეკეთებით)</t>
  </si>
  <si>
    <t>ინვენტარული ხარაჩოების  მოწყობა და დაშლა</t>
  </si>
  <si>
    <t>არსებულ და ახალ სან/კვანძებში და სანიტარულ ოთახებში დ 50 მმ.  ტრაპების მონტაჟი და დაერთება საკანალიზაციო დ=100მმ დგარზე</t>
  </si>
  <si>
    <r>
      <t>პლასტმასის სამკაპი   45</t>
    </r>
    <r>
      <rPr>
        <sz val="10"/>
        <color theme="1"/>
        <rFont val="Calibri"/>
        <family val="2"/>
        <charset val="204"/>
      </rPr>
      <t>°</t>
    </r>
    <r>
      <rPr>
        <sz val="10"/>
        <color theme="1"/>
        <rFont val="Sylfaen"/>
        <family val="1"/>
        <charset val="204"/>
      </rPr>
      <t xml:space="preserve">       დ100/50 მმ</t>
    </r>
  </si>
  <si>
    <t>წყალგაყვანილობის დ 32 მმ. ( ცხელი წყლის მილების მონტაჟი, წყალგამაცხელებელი ქვაბიდან შნობაში) ფასონური დელატებით</t>
  </si>
  <si>
    <t>დამატებით ცხელი წყლის მილების ქსელისათვის კედლებში და გადახურვის ფილებში ნახვრეტების მოწყობა დ=30-36მმ</t>
  </si>
  <si>
    <r>
      <t>15 სმ სისქის აგურის  ტიხრის დაშლა-დემონტაჟი  (მათ შორის ახალი კარის ღიობის ამოჭრა  (0.90x2.15)მ-1ც) სულ 45.3 მ</t>
    </r>
    <r>
      <rPr>
        <b/>
        <sz val="10"/>
        <color theme="1"/>
        <rFont val="Arial"/>
        <family val="2"/>
      </rPr>
      <t>²</t>
    </r>
    <r>
      <rPr>
        <b/>
        <sz val="8.5"/>
        <color theme="1"/>
        <rFont val="Sylfaen"/>
        <family val="1"/>
      </rPr>
      <t>.</t>
    </r>
  </si>
  <si>
    <t>20სმ სისქის  ბლოკის  ტიხრების დაშლა-დემონტაჟი (მათ შორის ახალი კარის ღიობების ამოჭრა (1.25x2.15)მ-1ც; (0.90x2.15)მ-1ც); სულ 17.0 მ².</t>
  </si>
  <si>
    <t>კედლიდან კაფელის ფილების ჩამოყრა (დემონტირებული სან/კვანძის კედლები)</t>
  </si>
  <si>
    <t>მეთლახის იატაკის საფარის აყრა სან/კვანძებში (დემონტირებული სან/კვანძის კედლები)</t>
  </si>
  <si>
    <t>ჰიდრიოზოლაციის მოწყობა ორკომპონენტიანი წასაცხები ჰიდროსაიზოლაციო მასალით  (ახალ სან/კვანძებში, ნარჩენების, სანიტარულ და ოსმოსის ოთახებში)</t>
  </si>
  <si>
    <t>კერამოგრანიტის  ფილების დაგება იატაკებზე დემონტირებული ტიხრების, ტიხრების  და სან/კვანძების ადგილებზე (არსებულთან შეხამებით)</t>
  </si>
  <si>
    <t>ლამინირებული იატაკის საფარის მოწყობა კაბინეტში</t>
  </si>
  <si>
    <t>კერამოგრანიტის ფილების 8სმ სიმაღლის პლინტუსის მოწყობა ახალ ტიხრებთან</t>
  </si>
  <si>
    <t>მდფ-ის ორფრთიანი კარის ბლოკი   (1.30X 2.15)-1ცალი(რეანიმაცია/დიალეზის ტიხარში)  (მოწყობილობით) არსებული, დემონტირებული (საჭიროების შემთხვევაში დაზიანებული ჩარჩოს და საპირეების შეცვლა-შეკეთებით)</t>
  </si>
  <si>
    <t>მდფ-ის ორფრთიანი კარის ბლოკი   (1.25X 2.15)-1ცალი  (მოწყობილობით) სამშობიარო ბლოკის ტიხარში</t>
  </si>
  <si>
    <t>მდფ-ის კარის ბლოკის მონტაჟი: (0.90x2.15)მ-4 ცალი; (1.30x2.15)მ-1 ცალი, (1.30x2.15)მ-1 ცალი</t>
  </si>
  <si>
    <t>მდფ-ის ერთფრთიანი კარის ბლოკი   (0.90X 2.15) -4ცალი (მოწყობილობით) არსებული, დემონტირებული (საჭიროების შემთხვევაში დაზიანებული ჩარჩოს და საპირეების შეცვლა-შეკეთებით)</t>
  </si>
  <si>
    <t>კორიდორში მდფ-ის ორფრთიანი  კარის ბლოკის მონტაჟი:(1.30x2.15)მ-2 ცალი</t>
  </si>
  <si>
    <t>საოპერაციოში   ელ. კარის ბლოკის მონტაჟი: (1.30x2.15)მ-1 ცალი</t>
  </si>
  <si>
    <t xml:space="preserve">საოპერაციოს სპეციალური   ორფრთიანი ელ.კარის ბლოკი   (1.30X 2.15)-1ცალი  (მოწყობილობით) </t>
  </si>
  <si>
    <t xml:space="preserve">ალუმინის გასაწევი ვიტრაჟული  (სლაიდური) კარის ბლოკის მონტაჟი კაბინეტსა და საკონფერენციო ოთახებს შორის </t>
  </si>
  <si>
    <t>მეტალო პლასტმასის ვიტრაჟების მონტაჟი: სამრეცხაოში (0.6x0.6)მ, (0.9x1.0)მ,     და I დონე  რეანიმაციის ოთახზე (1.60x1.00)მ</t>
  </si>
  <si>
    <t>მეტალო პლასტმასის ვიტრაჟი   (0.90x1.00)მ -1 ცალი</t>
  </si>
  <si>
    <t xml:space="preserve">მეტალო პლასტმასის ვიტრაჟი  (0.60x0.60)მ </t>
  </si>
  <si>
    <t xml:space="preserve">მეტალო პლასტმასის ვიტრაჟი  (1.60x1.00)მ </t>
  </si>
  <si>
    <t xml:space="preserve">არმსტრონგის ჭერის  დემონტაჟი სან/კვანძებში და ნაწილობრივ - სადემონტაჟო და ახალი ტიხრების გასწვრივ </t>
  </si>
  <si>
    <t xml:space="preserve">საოპერაციოში კედლების და ჭერის  გაფხეკა, შეფითხვნა, დამუშავება და შეღებვა წყალემულსიური,   რეცხვადი ანტიბაქტერიული საღებავით  </t>
  </si>
  <si>
    <t>უნიტაზის მონტაჟი ჩამრეცხი ავზით  არსებული დემონტირებული (ახალი გოფრით, დრეკადი შლანგით,არკოს ვენტილით)</t>
  </si>
  <si>
    <t>არსებულ და ახალ სან/კვანძებში,  ნარჩენების და  სანიტარულ ოთახებში დ 50 მმ.  ტრაპების მონტაჟი და დაერთება საკანალიზაციო დ=100მმ დგარზე</t>
  </si>
  <si>
    <t>კანალიზაციის დ=50მმ მილებისათვის გადახურვის ფილებში ნახვრეტების მოწყობა დ=60მმ (ტრაპების სამონტაჟოდ)</t>
  </si>
  <si>
    <t>არსებული სავენტილაციო მოდინებითი და გამწოვი დიფუზორებისა და დრეკადი მილების დემონტაჟი და გადაწყობა- მონტაჟი                         (2 კომპლ), სისტემის შემოწმება და საჭიროების მიხედვით დაზიანების აღმოფხვრა</t>
  </si>
  <si>
    <t>მეთლახის იატაკის საფარის აყრა სადემონტაჟო სან/კვანძებში</t>
  </si>
  <si>
    <t>მდფ-ის ორფრთიანი კარის ბლოკი   (1.30X 2.15)-3ცალი(პედიატრიული-2ც და პოსტ. ოპის პალატების ტიხარებში)  (მოწყობილობით) არსებული, დემონტირებული (საჭიროების შემთხვევაში დაზიანებული ჩარჩოს და საპირეების შეცვლა-შეკეთებით)</t>
  </si>
  <si>
    <t>მდფ-ის ორფრთიანი კარის ბლოკი   (1.30X 2.15)-2ცალი  (მოწყობილობით)</t>
  </si>
  <si>
    <t xml:space="preserve">მეტალო პლასტმასის ვიტრაჟის მონტაჟი გასტროენდოსკოპიურის გასარეცხის ტიხარში (0.9x1.0)მ, </t>
  </si>
  <si>
    <t>მეტალო პლასტმასის ვიტრაჟი  (0.90x1.00)მ -1 ცალი</t>
  </si>
  <si>
    <t xml:space="preserve">სანიტარულ და ნარჩენების ოთახებში ჩასარეცხი ნიჟარების მონტაჟი სიფონით, შემრევით, დრეკადი შლანგები, არკოს კრანებით </t>
  </si>
  <si>
    <t>არსებული სავენტილაციო მოდინებითი და გამწოვი დიფუზორებისა და დრეკადი მილების დემონტაჟი და გადაწყობა- მონტაჟი                         (4 კომპლ), სისტემის შემოწმება და საჭიროების მიხედვით დაზიანების აღმოფხვრა</t>
  </si>
  <si>
    <r>
      <t>IV</t>
    </r>
    <r>
      <rPr>
        <b/>
        <sz val="11"/>
        <color theme="1"/>
        <rFont val="Sylfaen"/>
        <family val="1"/>
        <charset val="204"/>
      </rPr>
      <t xml:space="preserve"> სართული</t>
    </r>
  </si>
  <si>
    <t>IV  სართული</t>
  </si>
  <si>
    <t>არსებულ და ახალ სან/კვანძებში,  ნარჩენების და  სანიტარულ ოთახებშიკანალიზაციის დ=50მმ მილებისათვის გადახურვის ფილებში ნახვრეტების მოწყობა დ=60მმ (ტრაპების სამონტაჟოდ)</t>
  </si>
  <si>
    <t>კერამოგრანიტის იატაკის საფარის აყრა ნაწილობრივ-დაზიანებულ ადგილებზე და ახალი სან/კვანძების ადგილზე</t>
  </si>
  <si>
    <t>კაფელის ჩამოყრა კედლებიდან ნალესთან ერთად</t>
  </si>
  <si>
    <t xml:space="preserve">კედლების გაფხეკა, შეფითხვნა, დამუშავება და შეღებვა წყალემულსიური,   რეცხვადი  საღებავით </t>
  </si>
  <si>
    <t>კედლების გაფხეკა, შეფითხვნა, დამუშავება და შეღებვა წყალემულსიური,   რეცხვადი  საღებავით</t>
  </si>
  <si>
    <t xml:space="preserve">კედლების გაფხეკა, შეფითხვნა, დამუშავება და შეღებვა წყალემულსიური,   რეცხვადი  საღებავით  </t>
  </si>
  <si>
    <r>
      <t xml:space="preserve">კედლების  ლესვა ქვიშა-ცემენტის ხსნარით </t>
    </r>
    <r>
      <rPr>
        <b/>
        <sz val="10"/>
        <color theme="1"/>
        <rFont val="Sylfaen"/>
        <family val="1"/>
      </rPr>
      <t>ფასადზე ბლოკით ამოშენებულ ფართზე - 9.0მ</t>
    </r>
    <r>
      <rPr>
        <b/>
        <sz val="10"/>
        <color theme="1"/>
        <rFont val="Arial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</si>
</sst>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0.0000"/>
    <numFmt numFmtId="166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0"/>
      <color theme="1"/>
      <name val="Sylfaen"/>
      <family val="1"/>
    </font>
    <font>
      <sz val="10"/>
      <name val="Arial Cyr"/>
      <charset val="204"/>
    </font>
    <font>
      <b/>
      <sz val="10"/>
      <name val="Sylfaen"/>
      <family val="1"/>
    </font>
    <font>
      <sz val="10"/>
      <color theme="1"/>
      <name val="Sylfaen"/>
      <family val="1"/>
    </font>
    <font>
      <sz val="10"/>
      <name val="Sylfaen"/>
      <family val="1"/>
      <charset val="204"/>
    </font>
    <font>
      <sz val="10"/>
      <name val="Arial"/>
      <family val="2"/>
    </font>
    <font>
      <b/>
      <sz val="10"/>
      <name val="Sylfaen"/>
      <family val="1"/>
      <charset val="204"/>
    </font>
    <font>
      <sz val="10"/>
      <color theme="1"/>
      <name val="Calibri"/>
      <family val="2"/>
      <charset val="204"/>
    </font>
    <font>
      <b/>
      <sz val="9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name val="Sylfaen"/>
      <family val="1"/>
    </font>
    <font>
      <sz val="8"/>
      <color theme="1"/>
      <name val="Sylfaen"/>
      <family val="1"/>
      <charset val="204"/>
    </font>
    <font>
      <sz val="11"/>
      <color theme="1"/>
      <name val="Sylfaen"/>
      <family val="1"/>
    </font>
    <font>
      <sz val="10"/>
      <color rgb="FFFF0000"/>
      <name val="Sylfaen"/>
      <family val="1"/>
    </font>
    <font>
      <sz val="10"/>
      <color theme="1"/>
      <name val="Arial"/>
      <family val="2"/>
    </font>
    <font>
      <sz val="9"/>
      <color theme="1"/>
      <name val="Sylfaen"/>
      <family val="1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</font>
    <font>
      <sz val="8.5"/>
      <color theme="1"/>
      <name val="Sylfaen"/>
      <family val="1"/>
    </font>
    <font>
      <b/>
      <sz val="8.5"/>
      <color theme="1"/>
      <name val="Sylfaen"/>
      <family val="1"/>
    </font>
    <font>
      <b/>
      <sz val="11"/>
      <color theme="1"/>
      <name val="Sylfaen"/>
      <family val="1"/>
    </font>
    <font>
      <sz val="9"/>
      <color theme="1"/>
      <name val="Sylfaen"/>
      <family val="1"/>
      <charset val="1"/>
    </font>
    <font>
      <sz val="9"/>
      <color theme="1"/>
      <name val="Calibri"/>
      <family val="2"/>
      <charset val="204"/>
    </font>
    <font>
      <sz val="9"/>
      <color theme="1"/>
      <name val="Arial"/>
      <family val="2"/>
    </font>
    <font>
      <b/>
      <sz val="10"/>
      <color theme="1"/>
      <name val="Sylfae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9" fillId="0" borderId="0"/>
    <xf numFmtId="0" fontId="21" fillId="0" borderId="0"/>
    <xf numFmtId="0" fontId="22" fillId="0" borderId="0"/>
    <xf numFmtId="43" fontId="21" fillId="0" borderId="0" applyFont="0" applyFill="0" applyBorder="0" applyAlignment="0" applyProtection="0"/>
  </cellStyleXfs>
  <cellXfs count="24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43" fontId="3" fillId="0" borderId="1" xfId="0" applyNumberFormat="1" applyFont="1" applyBorder="1" applyAlignment="1">
      <alignment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13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/>
    </xf>
    <xf numFmtId="49" fontId="3" fillId="2" borderId="2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164" fontId="2" fillId="3" borderId="2" xfId="0" applyNumberFormat="1" applyFont="1" applyFill="1" applyBorder="1" applyAlignment="1">
      <alignment horizontal="center"/>
    </xf>
    <xf numFmtId="165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2" fillId="0" borderId="2" xfId="0" applyFont="1" applyBorder="1"/>
    <xf numFmtId="43" fontId="4" fillId="3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43" fontId="7" fillId="3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43" fontId="4" fillId="4" borderId="2" xfId="0" applyNumberFormat="1" applyFont="1" applyFill="1" applyBorder="1"/>
    <xf numFmtId="0" fontId="15" fillId="0" borderId="0" xfId="0" applyFont="1"/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/>
    <xf numFmtId="0" fontId="7" fillId="3" borderId="2" xfId="0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164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165" fontId="7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2" xfId="0" applyBorder="1"/>
    <xf numFmtId="49" fontId="7" fillId="0" borderId="2" xfId="0" applyNumberFormat="1" applyFont="1" applyBorder="1" applyAlignment="1">
      <alignment horizontal="left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/>
    </xf>
    <xf numFmtId="43" fontId="4" fillId="0" borderId="3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164" fontId="7" fillId="3" borderId="2" xfId="0" applyNumberFormat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center"/>
    </xf>
    <xf numFmtId="2" fontId="2" fillId="0" borderId="3" xfId="0" applyNumberFormat="1" applyFont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 vertical="center"/>
    </xf>
    <xf numFmtId="43" fontId="7" fillId="0" borderId="2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49" fontId="7" fillId="3" borderId="2" xfId="0" applyNumberFormat="1" applyFont="1" applyFill="1" applyBorder="1" applyAlignment="1">
      <alignment wrapText="1"/>
    </xf>
    <xf numFmtId="9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43" fontId="7" fillId="3" borderId="2" xfId="0" applyNumberFormat="1" applyFont="1" applyFill="1" applyBorder="1" applyAlignment="1">
      <alignment horizontal="center" vertical="center" wrapText="1"/>
    </xf>
    <xf numFmtId="43" fontId="7" fillId="3" borderId="2" xfId="0" applyNumberFormat="1" applyFont="1" applyFill="1" applyBorder="1"/>
    <xf numFmtId="49" fontId="7" fillId="3" borderId="1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wrapText="1"/>
    </xf>
    <xf numFmtId="0" fontId="4" fillId="2" borderId="4" xfId="0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43" fontId="2" fillId="3" borderId="2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3" fontId="2" fillId="3" borderId="2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2" fontId="7" fillId="3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16" fillId="0" borderId="2" xfId="0" applyFont="1" applyBorder="1"/>
    <xf numFmtId="0" fontId="7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wrapText="1"/>
    </xf>
    <xf numFmtId="165" fontId="2" fillId="3" borderId="2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top" wrapText="1"/>
    </xf>
    <xf numFmtId="0" fontId="14" fillId="0" borderId="2" xfId="1" applyFont="1" applyBorder="1" applyAlignment="1">
      <alignment horizontal="center" vertical="center" wrapText="1"/>
    </xf>
    <xf numFmtId="4" fontId="14" fillId="0" borderId="2" xfId="1" applyNumberFormat="1" applyFont="1" applyBorder="1" applyAlignment="1">
      <alignment horizontal="center" vertical="center" wrapText="1"/>
    </xf>
    <xf numFmtId="4" fontId="6" fillId="2" borderId="2" xfId="1" applyNumberFormat="1" applyFont="1" applyFill="1" applyBorder="1" applyAlignment="1">
      <alignment horizontal="left" vertical="center" wrapText="1"/>
    </xf>
    <xf numFmtId="4" fontId="6" fillId="2" borderId="2" xfId="1" applyNumberFormat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 wrapText="1"/>
    </xf>
    <xf numFmtId="166" fontId="14" fillId="0" borderId="2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6" fontId="14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2" xfId="5" applyNumberFormat="1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43" fontId="2" fillId="3" borderId="3" xfId="0" applyNumberFormat="1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166" fontId="8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3" fontId="8" fillId="0" borderId="2" xfId="5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2" fontId="14" fillId="0" borderId="2" xfId="1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2" fontId="14" fillId="3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43" fontId="14" fillId="3" borderId="2" xfId="0" applyNumberFormat="1" applyFont="1" applyFill="1" applyBorder="1" applyAlignment="1">
      <alignment horizontal="center" vertical="center" wrapText="1"/>
    </xf>
    <xf numFmtId="43" fontId="14" fillId="3" borderId="2" xfId="0" applyNumberFormat="1" applyFont="1" applyFill="1" applyBorder="1" applyAlignment="1">
      <alignment horizontal="center" vertical="center"/>
    </xf>
    <xf numFmtId="2" fontId="14" fillId="3" borderId="2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2" fontId="14" fillId="3" borderId="4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/>
    </xf>
    <xf numFmtId="39" fontId="7" fillId="3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39" fontId="4" fillId="4" borderId="2" xfId="0" applyNumberFormat="1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6">
    <cellStyle name="Comma" xfId="5" builtinId="3"/>
    <cellStyle name="Normal" xfId="0" builtinId="0"/>
    <cellStyle name="Normal 3" xfId="3" xr:uid="{00000000-0005-0000-0000-000002000000}"/>
    <cellStyle name="Normal 3 2" xfId="2" xr:uid="{00000000-0005-0000-0000-000003000000}"/>
    <cellStyle name="Обычный 2" xfId="4" xr:uid="{00000000-0005-0000-0000-000004000000}"/>
    <cellStyle name="Обычный_Лист1" xfId="1" xr:uid="{00000000-0005-0000-0000-000005000000}"/>
  </cellStyles>
  <dxfs count="47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workbookViewId="0">
      <selection activeCell="F12" sqref="F12"/>
    </sheetView>
  </sheetViews>
  <sheetFormatPr defaultColWidth="9.08984375" defaultRowHeight="13.5" x14ac:dyDescent="0.35"/>
  <cols>
    <col min="1" max="1" width="7.453125" style="181" customWidth="1"/>
    <col min="2" max="2" width="66.90625" style="181" customWidth="1"/>
    <col min="3" max="3" width="27.54296875" style="181" customWidth="1"/>
    <col min="4" max="16384" width="9.08984375" style="178"/>
  </cols>
  <sheetData>
    <row r="1" spans="1:13" x14ac:dyDescent="0.35">
      <c r="A1" s="239" t="s">
        <v>128</v>
      </c>
      <c r="B1" s="239"/>
      <c r="C1" s="239"/>
      <c r="D1" s="239"/>
      <c r="E1" s="239"/>
    </row>
    <row r="2" spans="1:13" x14ac:dyDescent="0.35">
      <c r="A2" s="182"/>
      <c r="B2" s="182"/>
      <c r="C2" s="182"/>
      <c r="D2" s="182"/>
      <c r="E2" s="182"/>
    </row>
    <row r="3" spans="1:13" x14ac:dyDescent="0.35">
      <c r="A3" s="182"/>
      <c r="B3" s="182"/>
      <c r="C3" s="182"/>
      <c r="D3" s="182"/>
      <c r="E3" s="182"/>
    </row>
    <row r="4" spans="1:13" x14ac:dyDescent="0.35">
      <c r="A4" s="240" t="s">
        <v>129</v>
      </c>
      <c r="B4" s="240"/>
      <c r="C4" s="240"/>
      <c r="D4" s="179"/>
      <c r="E4" s="179"/>
      <c r="F4" s="179"/>
      <c r="G4" s="179"/>
      <c r="H4" s="179"/>
      <c r="I4" s="179"/>
      <c r="J4" s="179"/>
      <c r="K4" s="179"/>
      <c r="L4" s="179"/>
      <c r="M4" s="179"/>
    </row>
    <row r="5" spans="1:13" x14ac:dyDescent="0.35">
      <c r="A5" s="240" t="s">
        <v>124</v>
      </c>
      <c r="B5" s="240"/>
      <c r="C5" s="240"/>
      <c r="D5" s="179"/>
      <c r="E5" s="179"/>
      <c r="F5" s="179"/>
      <c r="G5" s="179"/>
      <c r="H5" s="179"/>
      <c r="I5" s="179"/>
      <c r="J5" s="179"/>
      <c r="K5" s="179"/>
      <c r="L5" s="179"/>
      <c r="M5" s="179"/>
    </row>
    <row r="6" spans="1:13" x14ac:dyDescent="0.35">
      <c r="A6" s="180"/>
      <c r="B6" s="180"/>
      <c r="C6" s="180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1:13" ht="24.9" customHeight="1" x14ac:dyDescent="0.35">
      <c r="A7" s="141" t="s">
        <v>3</v>
      </c>
      <c r="B7" s="141" t="s">
        <v>122</v>
      </c>
      <c r="C7" s="141" t="s">
        <v>123</v>
      </c>
    </row>
    <row r="8" spans="1:13" x14ac:dyDescent="0.35">
      <c r="A8" s="141">
        <v>1</v>
      </c>
      <c r="B8" s="141">
        <v>2</v>
      </c>
      <c r="C8" s="141">
        <v>3</v>
      </c>
    </row>
    <row r="9" spans="1:13" ht="24.9" customHeight="1" x14ac:dyDescent="0.35">
      <c r="A9" s="233">
        <v>1</v>
      </c>
      <c r="B9" s="234" t="s">
        <v>121</v>
      </c>
      <c r="C9" s="235">
        <f>'I სართული'!J344</f>
        <v>0</v>
      </c>
    </row>
    <row r="10" spans="1:13" ht="24.9" customHeight="1" x14ac:dyDescent="0.35">
      <c r="A10" s="23">
        <v>2</v>
      </c>
      <c r="B10" s="234" t="s">
        <v>125</v>
      </c>
      <c r="C10" s="235">
        <f>'II სართული'!J292</f>
        <v>0</v>
      </c>
    </row>
    <row r="11" spans="1:13" ht="24.9" customHeight="1" x14ac:dyDescent="0.35">
      <c r="A11" s="23">
        <v>3</v>
      </c>
      <c r="B11" s="234" t="s">
        <v>163</v>
      </c>
      <c r="C11" s="235">
        <f>'III სართული'!J260</f>
        <v>0</v>
      </c>
    </row>
    <row r="12" spans="1:13" ht="24.9" customHeight="1" x14ac:dyDescent="0.35">
      <c r="A12" s="23">
        <v>4</v>
      </c>
      <c r="B12" s="234" t="s">
        <v>304</v>
      </c>
      <c r="C12" s="235">
        <f>'IV სართული'!J69</f>
        <v>0</v>
      </c>
    </row>
    <row r="13" spans="1:13" ht="24.9" customHeight="1" x14ac:dyDescent="0.35">
      <c r="A13" s="236"/>
      <c r="B13" s="78" t="s">
        <v>12</v>
      </c>
      <c r="C13" s="237">
        <f>C11+C10+C9</f>
        <v>0</v>
      </c>
    </row>
  </sheetData>
  <mergeCells count="3">
    <mergeCell ref="A1:E1"/>
    <mergeCell ref="A4:C4"/>
    <mergeCell ref="A5:C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4"/>
  <sheetViews>
    <sheetView tabSelected="1" zoomScaleNormal="100" workbookViewId="0">
      <selection activeCell="H9" sqref="H9:H335"/>
    </sheetView>
  </sheetViews>
  <sheetFormatPr defaultColWidth="9.08984375" defaultRowHeight="13.5" x14ac:dyDescent="0.35"/>
  <cols>
    <col min="1" max="1" width="4.453125" style="79" customWidth="1"/>
    <col min="2" max="2" width="74.36328125" style="1" customWidth="1"/>
    <col min="3" max="3" width="8" style="55" customWidth="1"/>
    <col min="4" max="4" width="9.90625" style="1" customWidth="1"/>
    <col min="5" max="5" width="10.453125" style="56" customWidth="1"/>
    <col min="6" max="6" width="8.90625" style="56" customWidth="1"/>
    <col min="7" max="7" width="14" style="56" customWidth="1"/>
    <col min="8" max="8" width="7.453125" style="56" customWidth="1"/>
    <col min="9" max="9" width="13.453125" style="56" customWidth="1"/>
    <col min="10" max="10" width="15.453125" style="1" customWidth="1"/>
    <col min="11" max="16384" width="9.08984375" style="1"/>
  </cols>
  <sheetData>
    <row r="1" spans="1:10" x14ac:dyDescent="0.35">
      <c r="A1" s="239" t="s">
        <v>128</v>
      </c>
      <c r="B1" s="239"/>
      <c r="C1" s="239"/>
      <c r="D1" s="239"/>
      <c r="E1" s="239"/>
    </row>
    <row r="2" spans="1:10" ht="20.149999999999999" customHeight="1" x14ac:dyDescent="0.35">
      <c r="A2" s="247" t="s">
        <v>129</v>
      </c>
      <c r="B2" s="247"/>
      <c r="C2" s="247"/>
      <c r="D2" s="247"/>
      <c r="E2" s="247"/>
      <c r="F2" s="247"/>
      <c r="G2" s="247"/>
      <c r="H2" s="247"/>
      <c r="I2" s="247"/>
      <c r="J2" s="247"/>
    </row>
    <row r="3" spans="1:10" ht="20.149999999999999" customHeight="1" x14ac:dyDescent="0.35">
      <c r="A3" s="247" t="s">
        <v>0</v>
      </c>
      <c r="B3" s="247"/>
      <c r="C3" s="247"/>
      <c r="D3" s="247"/>
      <c r="E3" s="247"/>
      <c r="F3" s="247"/>
      <c r="G3" s="247"/>
      <c r="H3" s="247"/>
      <c r="I3" s="247"/>
      <c r="J3" s="247"/>
    </row>
    <row r="4" spans="1:10" ht="20.149999999999999" customHeight="1" x14ac:dyDescent="0.35">
      <c r="A4" s="172"/>
      <c r="B4" s="172"/>
      <c r="C4" s="247" t="s">
        <v>121</v>
      </c>
      <c r="D4" s="247"/>
      <c r="E4" s="247"/>
      <c r="F4" s="172"/>
      <c r="G4" s="172"/>
      <c r="H4" s="172"/>
      <c r="I4" s="172"/>
      <c r="J4" s="172"/>
    </row>
    <row r="5" spans="1:10" ht="20.149999999999999" customHeight="1" x14ac:dyDescent="0.35">
      <c r="A5" s="245"/>
      <c r="B5" s="245"/>
      <c r="C5" s="2"/>
      <c r="D5" s="2"/>
      <c r="E5" s="2"/>
      <c r="F5" s="246" t="s">
        <v>1</v>
      </c>
      <c r="G5" s="246"/>
      <c r="H5" s="246"/>
      <c r="I5" s="3">
        <f>J344</f>
        <v>0</v>
      </c>
      <c r="J5" s="4" t="s">
        <v>2</v>
      </c>
    </row>
    <row r="6" spans="1:10" s="5" customFormat="1" ht="20.149999999999999" customHeight="1" x14ac:dyDescent="0.35">
      <c r="A6" s="242" t="s">
        <v>3</v>
      </c>
      <c r="B6" s="241" t="s">
        <v>4</v>
      </c>
      <c r="C6" s="241" t="s">
        <v>5</v>
      </c>
      <c r="D6" s="243" t="s">
        <v>6</v>
      </c>
      <c r="E6" s="241" t="s">
        <v>7</v>
      </c>
      <c r="F6" s="241" t="s">
        <v>8</v>
      </c>
      <c r="G6" s="241"/>
      <c r="H6" s="241" t="s">
        <v>9</v>
      </c>
      <c r="I6" s="241"/>
      <c r="J6" s="241" t="s">
        <v>10</v>
      </c>
    </row>
    <row r="7" spans="1:10" s="5" customFormat="1" ht="30" customHeight="1" x14ac:dyDescent="0.35">
      <c r="A7" s="242"/>
      <c r="B7" s="241"/>
      <c r="C7" s="241"/>
      <c r="D7" s="244"/>
      <c r="E7" s="241"/>
      <c r="F7" s="139" t="s">
        <v>13</v>
      </c>
      <c r="G7" s="139" t="s">
        <v>12</v>
      </c>
      <c r="H7" s="139" t="s">
        <v>11</v>
      </c>
      <c r="I7" s="139" t="s">
        <v>12</v>
      </c>
      <c r="J7" s="241"/>
    </row>
    <row r="8" spans="1:10" s="5" customFormat="1" ht="14" thickBot="1" x14ac:dyDescent="0.4">
      <c r="A8" s="167">
        <v>1</v>
      </c>
      <c r="B8" s="168">
        <v>2</v>
      </c>
      <c r="C8" s="168">
        <v>3</v>
      </c>
      <c r="D8" s="168"/>
      <c r="E8" s="168">
        <v>4</v>
      </c>
      <c r="F8" s="168">
        <v>7</v>
      </c>
      <c r="G8" s="168">
        <v>8</v>
      </c>
      <c r="H8" s="168">
        <v>9</v>
      </c>
      <c r="I8" s="168">
        <v>10</v>
      </c>
      <c r="J8" s="168">
        <v>11</v>
      </c>
    </row>
    <row r="9" spans="1:10" s="5" customFormat="1" ht="24.9" customHeight="1" x14ac:dyDescent="0.35">
      <c r="A9" s="57"/>
      <c r="B9" s="202" t="s">
        <v>165</v>
      </c>
      <c r="C9" s="6"/>
      <c r="D9" s="6"/>
      <c r="E9" s="6"/>
      <c r="F9" s="6"/>
      <c r="G9" s="6"/>
      <c r="H9" s="6"/>
      <c r="I9" s="6"/>
      <c r="J9" s="6"/>
    </row>
    <row r="10" spans="1:10" s="5" customFormat="1" ht="20.149999999999999" customHeight="1" x14ac:dyDescent="0.35">
      <c r="A10" s="57"/>
      <c r="B10" s="203" t="s">
        <v>56</v>
      </c>
      <c r="C10" s="6"/>
      <c r="D10" s="6"/>
      <c r="E10" s="6"/>
      <c r="F10" s="6"/>
      <c r="G10" s="6"/>
      <c r="H10" s="6"/>
      <c r="I10" s="6"/>
      <c r="J10" s="6"/>
    </row>
    <row r="11" spans="1:10" s="5" customFormat="1" x14ac:dyDescent="0.35">
      <c r="A11" s="70">
        <v>1</v>
      </c>
      <c r="B11" s="7" t="s">
        <v>240</v>
      </c>
      <c r="C11" s="8" t="s">
        <v>19</v>
      </c>
      <c r="D11" s="8"/>
      <c r="E11" s="9">
        <f>0.9*2.15*9+1.2*2.15*1</f>
        <v>19.994999999999997</v>
      </c>
      <c r="F11" s="141"/>
      <c r="G11" s="142">
        <f>F11*E11</f>
        <v>0</v>
      </c>
      <c r="H11" s="141"/>
      <c r="I11" s="130">
        <f>H11*E11</f>
        <v>0</v>
      </c>
      <c r="J11" s="130">
        <f>I11+G11</f>
        <v>0</v>
      </c>
    </row>
    <row r="12" spans="1:10" s="5" customFormat="1" x14ac:dyDescent="0.35">
      <c r="A12" s="141"/>
      <c r="B12" s="144" t="s">
        <v>15</v>
      </c>
      <c r="C12" s="145" t="s">
        <v>19</v>
      </c>
      <c r="D12" s="16">
        <v>1</v>
      </c>
      <c r="E12" s="16">
        <f>D12*E11</f>
        <v>19.994999999999997</v>
      </c>
      <c r="F12" s="69"/>
      <c r="G12" s="142">
        <f>F12*E12</f>
        <v>0</v>
      </c>
      <c r="H12" s="69"/>
      <c r="I12" s="130">
        <f>H12*E12</f>
        <v>0</v>
      </c>
      <c r="J12" s="130">
        <f t="shared" ref="J12:J75" si="0">I12+G12</f>
        <v>0</v>
      </c>
    </row>
    <row r="13" spans="1:10" s="5" customFormat="1" x14ac:dyDescent="0.35">
      <c r="A13" s="141"/>
      <c r="B13" s="40" t="s">
        <v>102</v>
      </c>
      <c r="C13" s="23" t="s">
        <v>2</v>
      </c>
      <c r="D13" s="131">
        <v>9.8400000000000001E-2</v>
      </c>
      <c r="E13" s="106">
        <f>D13*E11</f>
        <v>1.9675079999999998</v>
      </c>
      <c r="F13" s="69"/>
      <c r="G13" s="142">
        <f>F13*E13</f>
        <v>0</v>
      </c>
      <c r="H13" s="69"/>
      <c r="I13" s="130">
        <f>H13*E13</f>
        <v>0</v>
      </c>
      <c r="J13" s="130">
        <f t="shared" si="0"/>
        <v>0</v>
      </c>
    </row>
    <row r="14" spans="1:10" s="5" customFormat="1" x14ac:dyDescent="0.35">
      <c r="A14" s="70">
        <v>2</v>
      </c>
      <c r="B14" s="231" t="s">
        <v>239</v>
      </c>
      <c r="C14" s="232" t="s">
        <v>19</v>
      </c>
      <c r="D14" s="232"/>
      <c r="E14" s="232">
        <f>0.9*2.15</f>
        <v>1.9350000000000001</v>
      </c>
      <c r="F14" s="225"/>
      <c r="G14" s="226">
        <f>F14*E14</f>
        <v>0</v>
      </c>
      <c r="H14" s="225"/>
      <c r="I14" s="227">
        <f>H14*E14</f>
        <v>0</v>
      </c>
      <c r="J14" s="130">
        <f t="shared" si="0"/>
        <v>0</v>
      </c>
    </row>
    <row r="15" spans="1:10" s="5" customFormat="1" x14ac:dyDescent="0.35">
      <c r="A15" s="141"/>
      <c r="B15" s="211" t="s">
        <v>15</v>
      </c>
      <c r="C15" s="224" t="s">
        <v>19</v>
      </c>
      <c r="D15" s="214">
        <v>1</v>
      </c>
      <c r="E15" s="214">
        <f>D15*E14</f>
        <v>1.9350000000000001</v>
      </c>
      <c r="F15" s="228"/>
      <c r="G15" s="226">
        <f>F15*E15</f>
        <v>0</v>
      </c>
      <c r="H15" s="228"/>
      <c r="I15" s="227">
        <f>H15*E15</f>
        <v>0</v>
      </c>
      <c r="J15" s="130">
        <f t="shared" si="0"/>
        <v>0</v>
      </c>
    </row>
    <row r="16" spans="1:10" s="5" customFormat="1" x14ac:dyDescent="0.35">
      <c r="A16" s="141"/>
      <c r="B16" s="213" t="s">
        <v>102</v>
      </c>
      <c r="C16" s="225" t="s">
        <v>2</v>
      </c>
      <c r="D16" s="229">
        <v>9.8400000000000001E-2</v>
      </c>
      <c r="E16" s="230">
        <f>D16*E14</f>
        <v>0.19040400000000002</v>
      </c>
      <c r="F16" s="228"/>
      <c r="G16" s="226">
        <f>F16*E16</f>
        <v>0</v>
      </c>
      <c r="H16" s="228"/>
      <c r="I16" s="227">
        <f>H16*E16</f>
        <v>0</v>
      </c>
      <c r="J16" s="130">
        <f t="shared" si="0"/>
        <v>0</v>
      </c>
    </row>
    <row r="17" spans="1:10" s="5" customFormat="1" ht="27" x14ac:dyDescent="0.35">
      <c r="A17" s="70">
        <v>3</v>
      </c>
      <c r="B17" s="7" t="s">
        <v>130</v>
      </c>
      <c r="C17" s="8" t="s">
        <v>19</v>
      </c>
      <c r="D17" s="8"/>
      <c r="E17" s="8">
        <f>1.4*1.2+0.6*0.4</f>
        <v>1.92</v>
      </c>
      <c r="F17" s="141"/>
      <c r="G17" s="142">
        <f>F17*E17</f>
        <v>0</v>
      </c>
      <c r="H17" s="141"/>
      <c r="I17" s="130">
        <f>H17*E17</f>
        <v>0</v>
      </c>
      <c r="J17" s="130">
        <f t="shared" si="0"/>
        <v>0</v>
      </c>
    </row>
    <row r="18" spans="1:10" s="5" customFormat="1" x14ac:dyDescent="0.35">
      <c r="A18" s="141"/>
      <c r="B18" s="144" t="s">
        <v>15</v>
      </c>
      <c r="C18" s="145" t="s">
        <v>19</v>
      </c>
      <c r="D18" s="16">
        <v>1</v>
      </c>
      <c r="E18" s="16">
        <f>D18*E17</f>
        <v>1.92</v>
      </c>
      <c r="F18" s="69"/>
      <c r="G18" s="142">
        <f>F18*E18</f>
        <v>0</v>
      </c>
      <c r="H18" s="69"/>
      <c r="I18" s="130">
        <f>H18*E18</f>
        <v>0</v>
      </c>
      <c r="J18" s="130">
        <f t="shared" si="0"/>
        <v>0</v>
      </c>
    </row>
    <row r="19" spans="1:10" s="5" customFormat="1" x14ac:dyDescent="0.35">
      <c r="A19" s="141"/>
      <c r="B19" s="40" t="s">
        <v>102</v>
      </c>
      <c r="C19" s="23" t="s">
        <v>2</v>
      </c>
      <c r="D19" s="131">
        <v>9.8400000000000001E-2</v>
      </c>
      <c r="E19" s="106">
        <f>D19*E17</f>
        <v>0.18892799999999998</v>
      </c>
      <c r="F19" s="69"/>
      <c r="G19" s="142">
        <f>F19*E19</f>
        <v>0</v>
      </c>
      <c r="H19" s="69"/>
      <c r="I19" s="130">
        <f>H19*E19</f>
        <v>0</v>
      </c>
      <c r="J19" s="130">
        <f t="shared" si="0"/>
        <v>0</v>
      </c>
    </row>
    <row r="20" spans="1:10" s="5" customFormat="1" ht="27" x14ac:dyDescent="0.35">
      <c r="A20" s="70">
        <v>4</v>
      </c>
      <c r="B20" s="7" t="s">
        <v>257</v>
      </c>
      <c r="C20" s="8" t="s">
        <v>105</v>
      </c>
      <c r="D20" s="8"/>
      <c r="E20" s="9">
        <f>10.1*0.15</f>
        <v>1.5149999999999999</v>
      </c>
      <c r="F20" s="141"/>
      <c r="G20" s="142">
        <f>F20*E20</f>
        <v>0</v>
      </c>
      <c r="H20" s="141"/>
      <c r="I20" s="130">
        <f>H20*E20</f>
        <v>0</v>
      </c>
      <c r="J20" s="130">
        <f t="shared" si="0"/>
        <v>0</v>
      </c>
    </row>
    <row r="21" spans="1:10" s="5" customFormat="1" x14ac:dyDescent="0.35">
      <c r="A21" s="141"/>
      <c r="B21" s="64" t="s">
        <v>15</v>
      </c>
      <c r="C21" s="23" t="s">
        <v>19</v>
      </c>
      <c r="D21" s="16">
        <v>1</v>
      </c>
      <c r="E21" s="16">
        <f>E20*D21</f>
        <v>1.5149999999999999</v>
      </c>
      <c r="F21" s="16"/>
      <c r="G21" s="142">
        <f>F21*E21</f>
        <v>0</v>
      </c>
      <c r="H21" s="16"/>
      <c r="I21" s="130">
        <f>H21*E21</f>
        <v>0</v>
      </c>
      <c r="J21" s="130">
        <f t="shared" si="0"/>
        <v>0</v>
      </c>
    </row>
    <row r="22" spans="1:10" s="5" customFormat="1" x14ac:dyDescent="0.35">
      <c r="A22" s="141"/>
      <c r="B22" s="126" t="s">
        <v>20</v>
      </c>
      <c r="C22" s="31" t="s">
        <v>2</v>
      </c>
      <c r="D22" s="143">
        <v>1.8</v>
      </c>
      <c r="E22" s="106">
        <f>D22*E20</f>
        <v>2.7269999999999999</v>
      </c>
      <c r="F22" s="106"/>
      <c r="G22" s="142">
        <f>F22*E22</f>
        <v>0</v>
      </c>
      <c r="H22" s="106"/>
      <c r="I22" s="130">
        <f>H22*E22</f>
        <v>0</v>
      </c>
      <c r="J22" s="130">
        <f t="shared" si="0"/>
        <v>0</v>
      </c>
    </row>
    <row r="23" spans="1:10" s="5" customFormat="1" ht="45" customHeight="1" x14ac:dyDescent="0.35">
      <c r="A23" s="70">
        <v>5</v>
      </c>
      <c r="B23" s="7" t="s">
        <v>258</v>
      </c>
      <c r="C23" s="8" t="s">
        <v>105</v>
      </c>
      <c r="D23" s="8"/>
      <c r="E23" s="8">
        <f>55.5*0.2</f>
        <v>11.100000000000001</v>
      </c>
      <c r="F23" s="141"/>
      <c r="G23" s="142">
        <f>F23*E23</f>
        <v>0</v>
      </c>
      <c r="H23" s="141"/>
      <c r="I23" s="130">
        <f>H23*E23</f>
        <v>0</v>
      </c>
      <c r="J23" s="130">
        <f t="shared" si="0"/>
        <v>0</v>
      </c>
    </row>
    <row r="24" spans="1:10" s="5" customFormat="1" x14ac:dyDescent="0.35">
      <c r="A24" s="141"/>
      <c r="B24" s="64" t="s">
        <v>15</v>
      </c>
      <c r="C24" s="23" t="s">
        <v>28</v>
      </c>
      <c r="D24" s="16">
        <v>1</v>
      </c>
      <c r="E24" s="16">
        <f>E23*D24</f>
        <v>11.100000000000001</v>
      </c>
      <c r="F24" s="16"/>
      <c r="G24" s="142">
        <f>F24*E24</f>
        <v>0</v>
      </c>
      <c r="H24" s="16"/>
      <c r="I24" s="130">
        <f>H24*E24</f>
        <v>0</v>
      </c>
      <c r="J24" s="130">
        <f t="shared" si="0"/>
        <v>0</v>
      </c>
    </row>
    <row r="25" spans="1:10" s="5" customFormat="1" x14ac:dyDescent="0.35">
      <c r="A25" s="141"/>
      <c r="B25" s="126" t="s">
        <v>20</v>
      </c>
      <c r="C25" s="31" t="s">
        <v>2</v>
      </c>
      <c r="D25" s="143">
        <f>1.1</f>
        <v>1.1000000000000001</v>
      </c>
      <c r="E25" s="106">
        <f>D25*E23</f>
        <v>12.210000000000003</v>
      </c>
      <c r="F25" s="106"/>
      <c r="G25" s="142">
        <f>F25*E25</f>
        <v>0</v>
      </c>
      <c r="H25" s="106"/>
      <c r="I25" s="130">
        <f>H25*E25</f>
        <v>0</v>
      </c>
      <c r="J25" s="130">
        <f t="shared" si="0"/>
        <v>0</v>
      </c>
    </row>
    <row r="26" spans="1:10" s="5" customFormat="1" ht="27" x14ac:dyDescent="0.35">
      <c r="A26" s="70">
        <v>6</v>
      </c>
      <c r="B26" s="7" t="s">
        <v>147</v>
      </c>
      <c r="C26" s="8" t="s">
        <v>105</v>
      </c>
      <c r="D26" s="8"/>
      <c r="E26" s="8">
        <f>0.4*1*0.9</f>
        <v>0.36000000000000004</v>
      </c>
      <c r="F26" s="141"/>
      <c r="G26" s="142">
        <f>F26*E26</f>
        <v>0</v>
      </c>
      <c r="H26" s="141"/>
      <c r="I26" s="130">
        <f>H26*E26</f>
        <v>0</v>
      </c>
      <c r="J26" s="130">
        <f t="shared" si="0"/>
        <v>0</v>
      </c>
    </row>
    <row r="27" spans="1:10" s="5" customFormat="1" x14ac:dyDescent="0.35">
      <c r="A27" s="141"/>
      <c r="B27" s="64" t="s">
        <v>15</v>
      </c>
      <c r="C27" s="23" t="s">
        <v>28</v>
      </c>
      <c r="D27" s="16">
        <v>1</v>
      </c>
      <c r="E27" s="16">
        <f>E26*D27</f>
        <v>0.36000000000000004</v>
      </c>
      <c r="F27" s="16"/>
      <c r="G27" s="142">
        <f>F27*E27</f>
        <v>0</v>
      </c>
      <c r="H27" s="16"/>
      <c r="I27" s="130">
        <f>H27*E27</f>
        <v>0</v>
      </c>
      <c r="J27" s="130">
        <f t="shared" si="0"/>
        <v>0</v>
      </c>
    </row>
    <row r="28" spans="1:10" s="5" customFormat="1" x14ac:dyDescent="0.35">
      <c r="A28" s="141"/>
      <c r="B28" s="126" t="s">
        <v>20</v>
      </c>
      <c r="C28" s="31" t="s">
        <v>2</v>
      </c>
      <c r="D28" s="143">
        <f>1.1</f>
        <v>1.1000000000000001</v>
      </c>
      <c r="E28" s="106">
        <f>D28*E26</f>
        <v>0.39600000000000007</v>
      </c>
      <c r="F28" s="106"/>
      <c r="G28" s="142">
        <f>F28*E28</f>
        <v>0</v>
      </c>
      <c r="H28" s="106"/>
      <c r="I28" s="130">
        <f>H28*E28</f>
        <v>0</v>
      </c>
      <c r="J28" s="130">
        <f t="shared" si="0"/>
        <v>0</v>
      </c>
    </row>
    <row r="29" spans="1:10" s="5" customFormat="1" ht="27" x14ac:dyDescent="0.35">
      <c r="A29" s="70">
        <v>7</v>
      </c>
      <c r="B29" s="7" t="s">
        <v>202</v>
      </c>
      <c r="C29" s="8" t="s">
        <v>19</v>
      </c>
      <c r="D29" s="8"/>
      <c r="E29" s="9">
        <v>65.7</v>
      </c>
      <c r="F29" s="141"/>
      <c r="G29" s="142">
        <f>F29*E29</f>
        <v>0</v>
      </c>
      <c r="H29" s="141"/>
      <c r="I29" s="130">
        <f>H29*E29</f>
        <v>0</v>
      </c>
      <c r="J29" s="130">
        <f t="shared" si="0"/>
        <v>0</v>
      </c>
    </row>
    <row r="30" spans="1:10" s="5" customFormat="1" x14ac:dyDescent="0.35">
      <c r="A30" s="141"/>
      <c r="B30" s="64" t="s">
        <v>15</v>
      </c>
      <c r="C30" s="23" t="s">
        <v>19</v>
      </c>
      <c r="D30" s="16">
        <v>1</v>
      </c>
      <c r="E30" s="16">
        <f>E29*D30</f>
        <v>65.7</v>
      </c>
      <c r="F30" s="16"/>
      <c r="G30" s="142">
        <f>F30*E30</f>
        <v>0</v>
      </c>
      <c r="H30" s="16"/>
      <c r="I30" s="130">
        <f>H30*E30</f>
        <v>0</v>
      </c>
      <c r="J30" s="130">
        <f t="shared" si="0"/>
        <v>0</v>
      </c>
    </row>
    <row r="31" spans="1:10" s="5" customFormat="1" x14ac:dyDescent="0.35">
      <c r="A31" s="141"/>
      <c r="B31" s="126" t="s">
        <v>20</v>
      </c>
      <c r="C31" s="31" t="s">
        <v>2</v>
      </c>
      <c r="D31" s="143">
        <v>4.9700000000000001E-2</v>
      </c>
      <c r="E31" s="106">
        <f>D31*E29</f>
        <v>3.2652900000000002</v>
      </c>
      <c r="F31" s="106"/>
      <c r="G31" s="142">
        <f>F31*E31</f>
        <v>0</v>
      </c>
      <c r="H31" s="106"/>
      <c r="I31" s="130">
        <f>H31*E31</f>
        <v>0</v>
      </c>
      <c r="J31" s="130">
        <f t="shared" si="0"/>
        <v>0</v>
      </c>
    </row>
    <row r="32" spans="1:10" s="5" customFormat="1" ht="27" x14ac:dyDescent="0.35">
      <c r="A32" s="57">
        <v>8</v>
      </c>
      <c r="B32" s="148" t="s">
        <v>306</v>
      </c>
      <c r="C32" s="8" t="s">
        <v>19</v>
      </c>
      <c r="D32" s="8"/>
      <c r="E32" s="108">
        <v>38.200000000000003</v>
      </c>
      <c r="F32" s="150"/>
      <c r="G32" s="142">
        <f>F32*E32</f>
        <v>0</v>
      </c>
      <c r="H32" s="150"/>
      <c r="I32" s="130">
        <f>H32*E32</f>
        <v>0</v>
      </c>
      <c r="J32" s="130">
        <f t="shared" si="0"/>
        <v>0</v>
      </c>
    </row>
    <row r="33" spans="1:10" s="5" customFormat="1" x14ac:dyDescent="0.35">
      <c r="A33" s="57"/>
      <c r="B33" s="144" t="s">
        <v>15</v>
      </c>
      <c r="C33" s="145" t="s">
        <v>19</v>
      </c>
      <c r="D33" s="16">
        <v>1</v>
      </c>
      <c r="E33" s="16">
        <f>D33*E32</f>
        <v>38.200000000000003</v>
      </c>
      <c r="F33" s="11"/>
      <c r="G33" s="142">
        <f>F33*E33</f>
        <v>0</v>
      </c>
      <c r="H33" s="69"/>
      <c r="I33" s="130">
        <f>H33*E33</f>
        <v>0</v>
      </c>
      <c r="J33" s="130">
        <f t="shared" si="0"/>
        <v>0</v>
      </c>
    </row>
    <row r="34" spans="1:10" s="5" customFormat="1" x14ac:dyDescent="0.35">
      <c r="A34" s="57"/>
      <c r="B34" s="40" t="s">
        <v>102</v>
      </c>
      <c r="C34" s="23" t="s">
        <v>2</v>
      </c>
      <c r="D34" s="23">
        <v>2.1499999999999998E-2</v>
      </c>
      <c r="E34" s="69">
        <f>D34*E32</f>
        <v>0.82130000000000003</v>
      </c>
      <c r="F34" s="69"/>
      <c r="G34" s="142">
        <f>F34*E34</f>
        <v>0</v>
      </c>
      <c r="H34" s="69"/>
      <c r="I34" s="130">
        <f>H34*E34</f>
        <v>0</v>
      </c>
      <c r="J34" s="130">
        <f t="shared" si="0"/>
        <v>0</v>
      </c>
    </row>
    <row r="35" spans="1:10" s="5" customFormat="1" x14ac:dyDescent="0.35">
      <c r="A35" s="57">
        <v>9</v>
      </c>
      <c r="B35" s="148" t="s">
        <v>133</v>
      </c>
      <c r="C35" s="8" t="s">
        <v>19</v>
      </c>
      <c r="D35" s="8"/>
      <c r="E35" s="108">
        <v>12.3</v>
      </c>
      <c r="F35" s="150"/>
      <c r="G35" s="142">
        <f>F35*E35</f>
        <v>0</v>
      </c>
      <c r="H35" s="150"/>
      <c r="I35" s="130">
        <f>H35*E35</f>
        <v>0</v>
      </c>
      <c r="J35" s="130">
        <f t="shared" si="0"/>
        <v>0</v>
      </c>
    </row>
    <row r="36" spans="1:10" s="5" customFormat="1" x14ac:dyDescent="0.35">
      <c r="A36" s="57"/>
      <c r="B36" s="144" t="s">
        <v>15</v>
      </c>
      <c r="C36" s="145" t="s">
        <v>19</v>
      </c>
      <c r="D36" s="16">
        <v>1</v>
      </c>
      <c r="E36" s="16">
        <f>D36*E35</f>
        <v>12.3</v>
      </c>
      <c r="F36" s="11"/>
      <c r="G36" s="142">
        <f>F36*E36</f>
        <v>0</v>
      </c>
      <c r="H36" s="69"/>
      <c r="I36" s="130">
        <f>H36*E36</f>
        <v>0</v>
      </c>
      <c r="J36" s="130">
        <f t="shared" si="0"/>
        <v>0</v>
      </c>
    </row>
    <row r="37" spans="1:10" s="5" customFormat="1" x14ac:dyDescent="0.35">
      <c r="A37" s="57"/>
      <c r="B37" s="40" t="s">
        <v>102</v>
      </c>
      <c r="C37" s="23" t="s">
        <v>2</v>
      </c>
      <c r="D37" s="23">
        <v>2.1499999999999998E-2</v>
      </c>
      <c r="E37" s="69">
        <f>D37*E35</f>
        <v>0.26445000000000002</v>
      </c>
      <c r="F37" s="69"/>
      <c r="G37" s="142">
        <f>F37*E37</f>
        <v>0</v>
      </c>
      <c r="H37" s="69"/>
      <c r="I37" s="130">
        <f>H37*E37</f>
        <v>0</v>
      </c>
      <c r="J37" s="130">
        <f t="shared" si="0"/>
        <v>0</v>
      </c>
    </row>
    <row r="38" spans="1:10" s="5" customFormat="1" x14ac:dyDescent="0.35">
      <c r="A38" s="57">
        <v>10</v>
      </c>
      <c r="B38" s="154" t="s">
        <v>134</v>
      </c>
      <c r="C38" s="152" t="s">
        <v>104</v>
      </c>
      <c r="D38" s="152"/>
      <c r="E38" s="153">
        <f>E35+E32</f>
        <v>50.5</v>
      </c>
      <c r="F38" s="6"/>
      <c r="G38" s="142">
        <f>F38*E38</f>
        <v>0</v>
      </c>
      <c r="H38" s="6"/>
      <c r="I38" s="130">
        <f>H38*E38</f>
        <v>0</v>
      </c>
      <c r="J38" s="130">
        <f t="shared" si="0"/>
        <v>0</v>
      </c>
    </row>
    <row r="39" spans="1:10" s="5" customFormat="1" x14ac:dyDescent="0.35">
      <c r="A39" s="6"/>
      <c r="B39" s="144" t="s">
        <v>15</v>
      </c>
      <c r="C39" s="145" t="s">
        <v>19</v>
      </c>
      <c r="D39" s="16">
        <v>1</v>
      </c>
      <c r="E39" s="16">
        <f>D39*E38</f>
        <v>50.5</v>
      </c>
      <c r="F39" s="11"/>
      <c r="G39" s="142">
        <f>F39*E39</f>
        <v>0</v>
      </c>
      <c r="H39" s="69"/>
      <c r="I39" s="130">
        <f>H39*E39</f>
        <v>0</v>
      </c>
      <c r="J39" s="130">
        <f t="shared" si="0"/>
        <v>0</v>
      </c>
    </row>
    <row r="40" spans="1:10" s="5" customFormat="1" x14ac:dyDescent="0.35">
      <c r="A40" s="6"/>
      <c r="B40" s="40" t="s">
        <v>102</v>
      </c>
      <c r="C40" s="23" t="s">
        <v>2</v>
      </c>
      <c r="D40" s="131">
        <v>8.9999999999999993E-3</v>
      </c>
      <c r="E40" s="106">
        <f>D40*E38</f>
        <v>0.45449999999999996</v>
      </c>
      <c r="F40" s="69"/>
      <c r="G40" s="142">
        <f>F40*E40</f>
        <v>0</v>
      </c>
      <c r="H40" s="69"/>
      <c r="I40" s="130">
        <f>H40*E40</f>
        <v>0</v>
      </c>
      <c r="J40" s="130">
        <f t="shared" si="0"/>
        <v>0</v>
      </c>
    </row>
    <row r="41" spans="1:10" s="5" customFormat="1" x14ac:dyDescent="0.35">
      <c r="A41" s="57">
        <v>11</v>
      </c>
      <c r="B41" s="146" t="s">
        <v>307</v>
      </c>
      <c r="C41" s="152" t="s">
        <v>104</v>
      </c>
      <c r="D41" s="152"/>
      <c r="E41" s="153">
        <v>27</v>
      </c>
      <c r="F41" s="69"/>
      <c r="G41" s="142"/>
      <c r="H41" s="69"/>
      <c r="I41" s="130"/>
      <c r="J41" s="130">
        <f t="shared" si="0"/>
        <v>0</v>
      </c>
    </row>
    <row r="42" spans="1:10" s="5" customFormat="1" x14ac:dyDescent="0.35">
      <c r="A42" s="6"/>
      <c r="B42" s="144" t="s">
        <v>15</v>
      </c>
      <c r="C42" s="145" t="s">
        <v>19</v>
      </c>
      <c r="D42" s="16">
        <v>1</v>
      </c>
      <c r="E42" s="16">
        <f>D42*E41</f>
        <v>27</v>
      </c>
      <c r="F42" s="69"/>
      <c r="G42" s="142">
        <f>F42*E42</f>
        <v>0</v>
      </c>
      <c r="H42" s="69"/>
      <c r="I42" s="130">
        <f>H42*E42</f>
        <v>0</v>
      </c>
      <c r="J42" s="130">
        <f t="shared" si="0"/>
        <v>0</v>
      </c>
    </row>
    <row r="43" spans="1:10" s="5" customFormat="1" x14ac:dyDescent="0.35">
      <c r="A43" s="6"/>
      <c r="B43" s="40" t="s">
        <v>102</v>
      </c>
      <c r="C43" s="23" t="s">
        <v>2</v>
      </c>
      <c r="D43" s="131">
        <v>0.02</v>
      </c>
      <c r="E43" s="106">
        <f>D43*E41</f>
        <v>0.54</v>
      </c>
      <c r="F43" s="69"/>
      <c r="G43" s="142">
        <f>F43*E43</f>
        <v>0</v>
      </c>
      <c r="H43" s="69"/>
      <c r="I43" s="130">
        <f>H43*E43</f>
        <v>0</v>
      </c>
      <c r="J43" s="130">
        <f t="shared" si="0"/>
        <v>0</v>
      </c>
    </row>
    <row r="44" spans="1:10" s="5" customFormat="1" x14ac:dyDescent="0.35">
      <c r="A44" s="57">
        <v>12</v>
      </c>
      <c r="B44" s="146" t="s">
        <v>103</v>
      </c>
      <c r="C44" s="147" t="s">
        <v>18</v>
      </c>
      <c r="D44" s="8"/>
      <c r="E44" s="108">
        <v>3</v>
      </c>
      <c r="F44" s="69"/>
      <c r="G44" s="142">
        <f>F44*E44</f>
        <v>0</v>
      </c>
      <c r="H44" s="69"/>
      <c r="I44" s="130">
        <f>H44*E44</f>
        <v>0</v>
      </c>
      <c r="J44" s="130">
        <f t="shared" si="0"/>
        <v>0</v>
      </c>
    </row>
    <row r="45" spans="1:10" s="5" customFormat="1" x14ac:dyDescent="0.35">
      <c r="A45" s="6"/>
      <c r="B45" s="144" t="s">
        <v>15</v>
      </c>
      <c r="C45" s="145" t="s">
        <v>18</v>
      </c>
      <c r="D45" s="16">
        <v>1</v>
      </c>
      <c r="E45" s="16">
        <f>D45*E44</f>
        <v>3</v>
      </c>
      <c r="F45" s="116"/>
      <c r="G45" s="142">
        <f>F45*E45</f>
        <v>0</v>
      </c>
      <c r="H45" s="69"/>
      <c r="I45" s="130">
        <f>H45*E45</f>
        <v>0</v>
      </c>
      <c r="J45" s="130">
        <f t="shared" si="0"/>
        <v>0</v>
      </c>
    </row>
    <row r="46" spans="1:10" s="5" customFormat="1" x14ac:dyDescent="0.35">
      <c r="A46" s="6"/>
      <c r="B46" s="40" t="s">
        <v>102</v>
      </c>
      <c r="C46" s="23" t="s">
        <v>2</v>
      </c>
      <c r="D46" s="23">
        <v>0.5</v>
      </c>
      <c r="E46" s="69">
        <f>D46*E44</f>
        <v>1.5</v>
      </c>
      <c r="F46" s="69"/>
      <c r="G46" s="142">
        <f>F46*E46</f>
        <v>0</v>
      </c>
      <c r="H46" s="69"/>
      <c r="I46" s="130">
        <f>H46*E46</f>
        <v>0</v>
      </c>
      <c r="J46" s="130">
        <f t="shared" si="0"/>
        <v>0</v>
      </c>
    </row>
    <row r="47" spans="1:10" s="5" customFormat="1" x14ac:dyDescent="0.35">
      <c r="A47" s="57">
        <v>13</v>
      </c>
      <c r="B47" s="146" t="s">
        <v>132</v>
      </c>
      <c r="C47" s="147" t="s">
        <v>18</v>
      </c>
      <c r="D47" s="8"/>
      <c r="E47" s="108">
        <v>3</v>
      </c>
      <c r="F47" s="69"/>
      <c r="G47" s="142">
        <f>F47*E47</f>
        <v>0</v>
      </c>
      <c r="H47" s="69"/>
      <c r="I47" s="130">
        <f>H47*E47</f>
        <v>0</v>
      </c>
      <c r="J47" s="130">
        <f t="shared" si="0"/>
        <v>0</v>
      </c>
    </row>
    <row r="48" spans="1:10" s="5" customFormat="1" x14ac:dyDescent="0.35">
      <c r="A48" s="6"/>
      <c r="B48" s="144" t="s">
        <v>15</v>
      </c>
      <c r="C48" s="145" t="s">
        <v>18</v>
      </c>
      <c r="D48" s="16">
        <v>1</v>
      </c>
      <c r="E48" s="16">
        <f>D48*E47</f>
        <v>3</v>
      </c>
      <c r="F48" s="116"/>
      <c r="G48" s="142">
        <f>F48*E48</f>
        <v>0</v>
      </c>
      <c r="H48" s="69"/>
      <c r="I48" s="130">
        <f>H48*E48</f>
        <v>0</v>
      </c>
      <c r="J48" s="130">
        <f t="shared" si="0"/>
        <v>0</v>
      </c>
    </row>
    <row r="49" spans="1:10" s="5" customFormat="1" x14ac:dyDescent="0.35">
      <c r="A49" s="30"/>
      <c r="B49" s="40" t="s">
        <v>102</v>
      </c>
      <c r="C49" s="23" t="s">
        <v>2</v>
      </c>
      <c r="D49" s="23">
        <v>0.5</v>
      </c>
      <c r="E49" s="69">
        <f>D49*E47</f>
        <v>1.5</v>
      </c>
      <c r="F49" s="69"/>
      <c r="G49" s="142">
        <f>F49*E49</f>
        <v>0</v>
      </c>
      <c r="H49" s="69"/>
      <c r="I49" s="130">
        <f>H49*E49</f>
        <v>0</v>
      </c>
      <c r="J49" s="130">
        <f t="shared" si="0"/>
        <v>0</v>
      </c>
    </row>
    <row r="50" spans="1:10" s="5" customFormat="1" x14ac:dyDescent="0.35">
      <c r="A50" s="70">
        <v>14</v>
      </c>
      <c r="B50" s="7" t="s">
        <v>136</v>
      </c>
      <c r="C50" s="29" t="s">
        <v>135</v>
      </c>
      <c r="D50" s="7"/>
      <c r="E50" s="108">
        <v>12</v>
      </c>
      <c r="F50" s="11"/>
      <c r="G50" s="142">
        <f>F50*E50</f>
        <v>0</v>
      </c>
      <c r="H50" s="30"/>
      <c r="I50" s="130">
        <f>H50*E50</f>
        <v>0</v>
      </c>
      <c r="J50" s="130">
        <f t="shared" si="0"/>
        <v>0</v>
      </c>
    </row>
    <row r="51" spans="1:10" s="5" customFormat="1" x14ac:dyDescent="0.35">
      <c r="A51" s="70"/>
      <c r="B51" s="144" t="s">
        <v>15</v>
      </c>
      <c r="C51" s="145" t="s">
        <v>135</v>
      </c>
      <c r="D51" s="16">
        <v>1</v>
      </c>
      <c r="E51" s="16">
        <f>D51*E50</f>
        <v>12</v>
      </c>
      <c r="F51" s="11"/>
      <c r="G51" s="142">
        <f>F51*E51</f>
        <v>0</v>
      </c>
      <c r="H51" s="30"/>
      <c r="I51" s="130">
        <f>H51*E51</f>
        <v>0</v>
      </c>
      <c r="J51" s="130">
        <f t="shared" si="0"/>
        <v>0</v>
      </c>
    </row>
    <row r="52" spans="1:10" s="5" customFormat="1" x14ac:dyDescent="0.35">
      <c r="A52" s="70"/>
      <c r="B52" s="40" t="s">
        <v>102</v>
      </c>
      <c r="C52" s="23" t="s">
        <v>2</v>
      </c>
      <c r="D52" s="23">
        <v>0.01</v>
      </c>
      <c r="E52" s="69">
        <f>D52*E50</f>
        <v>0.12</v>
      </c>
      <c r="F52" s="10"/>
      <c r="G52" s="142">
        <f>F52*E52</f>
        <v>0</v>
      </c>
      <c r="H52" s="10"/>
      <c r="I52" s="130">
        <f>H52*E52</f>
        <v>0</v>
      </c>
      <c r="J52" s="130">
        <f t="shared" si="0"/>
        <v>0</v>
      </c>
    </row>
    <row r="53" spans="1:10" s="5" customFormat="1" x14ac:dyDescent="0.35">
      <c r="A53" s="70">
        <v>15</v>
      </c>
      <c r="B53" s="7" t="s">
        <v>137</v>
      </c>
      <c r="C53" s="29" t="s">
        <v>135</v>
      </c>
      <c r="D53" s="7"/>
      <c r="E53" s="108">
        <v>6</v>
      </c>
      <c r="F53" s="11"/>
      <c r="G53" s="142">
        <f>F53*E53</f>
        <v>0</v>
      </c>
      <c r="H53" s="30"/>
      <c r="I53" s="130">
        <f>H53*E53</f>
        <v>0</v>
      </c>
      <c r="J53" s="130">
        <f t="shared" si="0"/>
        <v>0</v>
      </c>
    </row>
    <row r="54" spans="1:10" s="5" customFormat="1" x14ac:dyDescent="0.35">
      <c r="A54" s="70"/>
      <c r="B54" s="144" t="s">
        <v>15</v>
      </c>
      <c r="C54" s="145" t="s">
        <v>135</v>
      </c>
      <c r="D54" s="16">
        <v>1</v>
      </c>
      <c r="E54" s="16">
        <f>D54*E53</f>
        <v>6</v>
      </c>
      <c r="F54" s="11"/>
      <c r="G54" s="142">
        <f>F54*E54</f>
        <v>0</v>
      </c>
      <c r="H54" s="10"/>
      <c r="I54" s="130">
        <f>H54*E54</f>
        <v>0</v>
      </c>
      <c r="J54" s="130">
        <f t="shared" si="0"/>
        <v>0</v>
      </c>
    </row>
    <row r="55" spans="1:10" s="5" customFormat="1" x14ac:dyDescent="0.35">
      <c r="A55" s="70"/>
      <c r="B55" s="40" t="s">
        <v>102</v>
      </c>
      <c r="C55" s="23" t="s">
        <v>2</v>
      </c>
      <c r="D55" s="23">
        <v>0.01</v>
      </c>
      <c r="E55" s="69">
        <f>D55*E53</f>
        <v>0.06</v>
      </c>
      <c r="F55" s="10"/>
      <c r="G55" s="142">
        <f>F55*E55</f>
        <v>0</v>
      </c>
      <c r="H55" s="10"/>
      <c r="I55" s="130">
        <f>H55*E55</f>
        <v>0</v>
      </c>
      <c r="J55" s="130">
        <f t="shared" si="0"/>
        <v>0</v>
      </c>
    </row>
    <row r="56" spans="1:10" s="5" customFormat="1" x14ac:dyDescent="0.35">
      <c r="A56" s="70">
        <v>16</v>
      </c>
      <c r="B56" s="7" t="s">
        <v>138</v>
      </c>
      <c r="C56" s="8" t="s">
        <v>118</v>
      </c>
      <c r="D56" s="8"/>
      <c r="E56" s="9">
        <v>1</v>
      </c>
      <c r="F56" s="10"/>
      <c r="G56" s="142">
        <f>F56*E56</f>
        <v>0</v>
      </c>
      <c r="H56" s="10"/>
      <c r="I56" s="130">
        <f>H56*E56</f>
        <v>0</v>
      </c>
      <c r="J56" s="130">
        <f t="shared" si="0"/>
        <v>0</v>
      </c>
    </row>
    <row r="57" spans="1:10" s="5" customFormat="1" x14ac:dyDescent="0.35">
      <c r="A57" s="57">
        <v>17</v>
      </c>
      <c r="B57" s="155" t="s">
        <v>106</v>
      </c>
      <c r="C57" s="152" t="s">
        <v>105</v>
      </c>
      <c r="D57" s="153"/>
      <c r="E57" s="153">
        <v>21.36</v>
      </c>
      <c r="F57" s="150"/>
      <c r="G57" s="142">
        <f>F57*E57</f>
        <v>0</v>
      </c>
      <c r="H57" s="150"/>
      <c r="I57" s="130">
        <f>H57*E57</f>
        <v>0</v>
      </c>
      <c r="J57" s="130">
        <f t="shared" si="0"/>
        <v>0</v>
      </c>
    </row>
    <row r="58" spans="1:10" s="5" customFormat="1" x14ac:dyDescent="0.35">
      <c r="A58" s="57"/>
      <c r="B58" s="144" t="s">
        <v>15</v>
      </c>
      <c r="C58" s="145" t="s">
        <v>28</v>
      </c>
      <c r="D58" s="16">
        <v>1</v>
      </c>
      <c r="E58" s="16">
        <f>D58*E57</f>
        <v>21.36</v>
      </c>
      <c r="F58" s="69"/>
      <c r="G58" s="142">
        <f>F58*E58</f>
        <v>0</v>
      </c>
      <c r="H58" s="69"/>
      <c r="I58" s="130">
        <f>H58*E58</f>
        <v>0</v>
      </c>
      <c r="J58" s="130">
        <f t="shared" si="0"/>
        <v>0</v>
      </c>
    </row>
    <row r="59" spans="1:10" s="5" customFormat="1" x14ac:dyDescent="0.35">
      <c r="A59" s="70">
        <v>18</v>
      </c>
      <c r="B59" s="7" t="s">
        <v>59</v>
      </c>
      <c r="C59" s="147" t="s">
        <v>105</v>
      </c>
      <c r="D59" s="147"/>
      <c r="E59" s="177">
        <f>E57</f>
        <v>21.36</v>
      </c>
      <c r="F59" s="90"/>
      <c r="G59" s="142">
        <f>F59*E59</f>
        <v>0</v>
      </c>
      <c r="H59" s="90"/>
      <c r="I59" s="130">
        <f>H59*E59</f>
        <v>0</v>
      </c>
      <c r="J59" s="130">
        <f t="shared" si="0"/>
        <v>0</v>
      </c>
    </row>
    <row r="60" spans="1:10" s="5" customFormat="1" x14ac:dyDescent="0.35">
      <c r="A60" s="70"/>
      <c r="B60" s="144" t="s">
        <v>15</v>
      </c>
      <c r="C60" s="145" t="s">
        <v>28</v>
      </c>
      <c r="D60" s="16">
        <v>1</v>
      </c>
      <c r="E60" s="16">
        <f>D60*E59</f>
        <v>21.36</v>
      </c>
      <c r="F60" s="69"/>
      <c r="G60" s="142">
        <f>F60*E60</f>
        <v>0</v>
      </c>
      <c r="H60" s="69"/>
      <c r="I60" s="130">
        <f>H60*E60</f>
        <v>0</v>
      </c>
      <c r="J60" s="130">
        <f t="shared" si="0"/>
        <v>0</v>
      </c>
    </row>
    <row r="61" spans="1:10" s="5" customFormat="1" x14ac:dyDescent="0.35">
      <c r="A61" s="70">
        <v>19</v>
      </c>
      <c r="B61" s="7" t="s">
        <v>60</v>
      </c>
      <c r="C61" s="147" t="s">
        <v>22</v>
      </c>
      <c r="D61" s="177">
        <v>1.8</v>
      </c>
      <c r="E61" s="177">
        <f>D61*E59</f>
        <v>38.448</v>
      </c>
      <c r="F61" s="90"/>
      <c r="G61" s="142">
        <f>F61*E61</f>
        <v>0</v>
      </c>
      <c r="H61" s="90"/>
      <c r="I61" s="130">
        <f>H61*E61</f>
        <v>0</v>
      </c>
      <c r="J61" s="130">
        <f t="shared" si="0"/>
        <v>0</v>
      </c>
    </row>
    <row r="62" spans="1:10" s="5" customFormat="1" x14ac:dyDescent="0.35">
      <c r="A62" s="141"/>
      <c r="B62" s="173" t="s">
        <v>57</v>
      </c>
      <c r="C62" s="141"/>
      <c r="D62" s="141"/>
      <c r="E62" s="141"/>
      <c r="F62" s="141"/>
      <c r="G62" s="142">
        <f>F62*E62</f>
        <v>0</v>
      </c>
      <c r="H62" s="141"/>
      <c r="I62" s="130">
        <f>H62*E62</f>
        <v>0</v>
      </c>
      <c r="J62" s="130">
        <f t="shared" si="0"/>
        <v>0</v>
      </c>
    </row>
    <row r="63" spans="1:10" s="5" customFormat="1" x14ac:dyDescent="0.35">
      <c r="A63" s="141"/>
      <c r="B63" s="78" t="s">
        <v>166</v>
      </c>
      <c r="C63" s="141"/>
      <c r="D63" s="141"/>
      <c r="E63" s="141"/>
      <c r="F63" s="141"/>
      <c r="G63" s="142">
        <f>F63*E63</f>
        <v>0</v>
      </c>
      <c r="H63" s="141"/>
      <c r="I63" s="130">
        <f>H63*E63</f>
        <v>0</v>
      </c>
      <c r="J63" s="130">
        <f t="shared" si="0"/>
        <v>0</v>
      </c>
    </row>
    <row r="64" spans="1:10" s="5" customFormat="1" ht="27" x14ac:dyDescent="0.35">
      <c r="A64" s="38">
        <v>1</v>
      </c>
      <c r="B64" s="39" t="s">
        <v>139</v>
      </c>
      <c r="C64" s="34" t="s">
        <v>19</v>
      </c>
      <c r="D64" s="34"/>
      <c r="E64" s="73">
        <f>E38</f>
        <v>50.5</v>
      </c>
      <c r="F64" s="14"/>
      <c r="G64" s="142">
        <f>F64*E64</f>
        <v>0</v>
      </c>
      <c r="H64" s="14"/>
      <c r="I64" s="130">
        <f>H64*E64</f>
        <v>0</v>
      </c>
      <c r="J64" s="130">
        <f t="shared" si="0"/>
        <v>0</v>
      </c>
    </row>
    <row r="65" spans="1:10" s="5" customFormat="1" x14ac:dyDescent="0.35">
      <c r="A65" s="38"/>
      <c r="B65" s="18" t="s">
        <v>15</v>
      </c>
      <c r="C65" s="15" t="s">
        <v>24</v>
      </c>
      <c r="D65" s="16">
        <v>1</v>
      </c>
      <c r="E65" s="16">
        <f>E64*D65</f>
        <v>50.5</v>
      </c>
      <c r="F65" s="14"/>
      <c r="G65" s="142">
        <f>F65*E65</f>
        <v>0</v>
      </c>
      <c r="H65" s="14"/>
      <c r="I65" s="130">
        <f>H65*E65</f>
        <v>0</v>
      </c>
      <c r="J65" s="130">
        <f t="shared" si="0"/>
        <v>0</v>
      </c>
    </row>
    <row r="66" spans="1:10" s="5" customFormat="1" x14ac:dyDescent="0.35">
      <c r="A66" s="38"/>
      <c r="B66" s="13" t="s">
        <v>20</v>
      </c>
      <c r="C66" s="12" t="s">
        <v>2</v>
      </c>
      <c r="D66" s="61">
        <v>3.9E-2</v>
      </c>
      <c r="E66" s="14">
        <f>D66*E64</f>
        <v>1.9695</v>
      </c>
      <c r="F66" s="14"/>
      <c r="G66" s="142">
        <f>F66*E66</f>
        <v>0</v>
      </c>
      <c r="H66" s="14"/>
      <c r="I66" s="130">
        <f>H66*E66</f>
        <v>0</v>
      </c>
      <c r="J66" s="130">
        <f t="shared" si="0"/>
        <v>0</v>
      </c>
    </row>
    <row r="67" spans="1:10" s="5" customFormat="1" x14ac:dyDescent="0.35">
      <c r="A67" s="38"/>
      <c r="B67" s="13" t="s">
        <v>37</v>
      </c>
      <c r="C67" s="12" t="s">
        <v>28</v>
      </c>
      <c r="D67" s="61">
        <v>0.05</v>
      </c>
      <c r="E67" s="14">
        <f>D67*E64</f>
        <v>2.5250000000000004</v>
      </c>
      <c r="F67" s="14"/>
      <c r="G67" s="142">
        <f>F67*E67</f>
        <v>0</v>
      </c>
      <c r="H67" s="14"/>
      <c r="I67" s="130">
        <f>H67*E67</f>
        <v>0</v>
      </c>
      <c r="J67" s="130">
        <f t="shared" si="0"/>
        <v>0</v>
      </c>
    </row>
    <row r="68" spans="1:10" s="5" customFormat="1" x14ac:dyDescent="0.35">
      <c r="A68" s="38"/>
      <c r="B68" s="13" t="s">
        <v>21</v>
      </c>
      <c r="C68" s="12" t="s">
        <v>22</v>
      </c>
      <c r="D68" s="61">
        <v>1.2999999999999999E-2</v>
      </c>
      <c r="E68" s="14">
        <f>D68*E64</f>
        <v>0.65649999999999997</v>
      </c>
      <c r="F68" s="14"/>
      <c r="G68" s="142">
        <f>F68*E68</f>
        <v>0</v>
      </c>
      <c r="H68" s="14"/>
      <c r="I68" s="130">
        <f>H68*E68</f>
        <v>0</v>
      </c>
      <c r="J68" s="130">
        <f t="shared" si="0"/>
        <v>0</v>
      </c>
    </row>
    <row r="69" spans="1:10" s="5" customFormat="1" x14ac:dyDescent="0.35">
      <c r="A69" s="38"/>
      <c r="B69" s="13" t="s">
        <v>23</v>
      </c>
      <c r="C69" s="12" t="s">
        <v>2</v>
      </c>
      <c r="D69" s="12">
        <v>0.13300000000000001</v>
      </c>
      <c r="E69" s="14">
        <f>E64*D69</f>
        <v>6.7164999999999999</v>
      </c>
      <c r="F69" s="14"/>
      <c r="G69" s="142">
        <f>F69*E69</f>
        <v>0</v>
      </c>
      <c r="H69" s="14"/>
      <c r="I69" s="130">
        <f>H69*E69</f>
        <v>0</v>
      </c>
      <c r="J69" s="130">
        <f t="shared" si="0"/>
        <v>0</v>
      </c>
    </row>
    <row r="70" spans="1:10" s="5" customFormat="1" ht="27" x14ac:dyDescent="0.35">
      <c r="A70" s="199">
        <v>2</v>
      </c>
      <c r="B70" s="71" t="s">
        <v>140</v>
      </c>
      <c r="C70" s="29" t="s">
        <v>19</v>
      </c>
      <c r="D70" s="29"/>
      <c r="E70" s="108">
        <v>10</v>
      </c>
      <c r="F70" s="69"/>
      <c r="G70" s="142">
        <f>F70*E70</f>
        <v>0</v>
      </c>
      <c r="H70" s="69"/>
      <c r="I70" s="130">
        <f>H70*E70</f>
        <v>0</v>
      </c>
      <c r="J70" s="130">
        <f t="shared" si="0"/>
        <v>0</v>
      </c>
    </row>
    <row r="71" spans="1:10" s="5" customFormat="1" x14ac:dyDescent="0.35">
      <c r="A71" s="199"/>
      <c r="B71" s="64" t="s">
        <v>15</v>
      </c>
      <c r="C71" s="23" t="s">
        <v>19</v>
      </c>
      <c r="D71" s="16">
        <v>1</v>
      </c>
      <c r="E71" s="16">
        <f>E70*D71</f>
        <v>10</v>
      </c>
      <c r="F71" s="16"/>
      <c r="G71" s="142">
        <f>F71*E71</f>
        <v>0</v>
      </c>
      <c r="H71" s="16"/>
      <c r="I71" s="130">
        <f>H71*E71</f>
        <v>0</v>
      </c>
      <c r="J71" s="130">
        <f t="shared" si="0"/>
        <v>0</v>
      </c>
    </row>
    <row r="72" spans="1:10" s="5" customFormat="1" x14ac:dyDescent="0.35">
      <c r="A72" s="199"/>
      <c r="B72" s="82" t="s">
        <v>20</v>
      </c>
      <c r="C72" s="31" t="s">
        <v>2</v>
      </c>
      <c r="D72" s="85">
        <v>0.02</v>
      </c>
      <c r="E72" s="69">
        <f>D72*E70</f>
        <v>0.2</v>
      </c>
      <c r="F72" s="69"/>
      <c r="G72" s="142">
        <f>F72*E72</f>
        <v>0</v>
      </c>
      <c r="H72" s="69"/>
      <c r="I72" s="130">
        <f>H72*E72</f>
        <v>0</v>
      </c>
      <c r="J72" s="130">
        <f t="shared" si="0"/>
        <v>0</v>
      </c>
    </row>
    <row r="73" spans="1:10" s="5" customFormat="1" x14ac:dyDescent="0.35">
      <c r="A73" s="199"/>
      <c r="B73" s="82" t="s">
        <v>58</v>
      </c>
      <c r="C73" s="23" t="s">
        <v>16</v>
      </c>
      <c r="D73" s="69">
        <v>4</v>
      </c>
      <c r="E73" s="69">
        <f>E70*D73</f>
        <v>40</v>
      </c>
      <c r="F73" s="69"/>
      <c r="G73" s="142">
        <f>F73*E73</f>
        <v>0</v>
      </c>
      <c r="H73" s="69"/>
      <c r="I73" s="130">
        <f>H73*E73</f>
        <v>0</v>
      </c>
      <c r="J73" s="130">
        <f t="shared" si="0"/>
        <v>0</v>
      </c>
    </row>
    <row r="74" spans="1:10" s="5" customFormat="1" x14ac:dyDescent="0.35">
      <c r="A74" s="199"/>
      <c r="B74" s="82" t="s">
        <v>23</v>
      </c>
      <c r="C74" s="31" t="s">
        <v>2</v>
      </c>
      <c r="D74" s="85">
        <v>1.9E-2</v>
      </c>
      <c r="E74" s="69">
        <f>D74*E70</f>
        <v>0.19</v>
      </c>
      <c r="F74" s="69"/>
      <c r="G74" s="142">
        <f>F74*E74</f>
        <v>0</v>
      </c>
      <c r="H74" s="69"/>
      <c r="I74" s="130">
        <f>H74*E74</f>
        <v>0</v>
      </c>
      <c r="J74" s="130">
        <f t="shared" si="0"/>
        <v>0</v>
      </c>
    </row>
    <row r="75" spans="1:10" s="5" customFormat="1" x14ac:dyDescent="0.35">
      <c r="A75" s="200">
        <v>3</v>
      </c>
      <c r="B75" s="71" t="s">
        <v>141</v>
      </c>
      <c r="C75" s="29" t="s">
        <v>19</v>
      </c>
      <c r="D75" s="29"/>
      <c r="E75" s="109">
        <f>E70</f>
        <v>10</v>
      </c>
      <c r="F75" s="69"/>
      <c r="G75" s="142">
        <f>F75*E75</f>
        <v>0</v>
      </c>
      <c r="H75" s="69"/>
      <c r="I75" s="130">
        <f>H75*E75</f>
        <v>0</v>
      </c>
      <c r="J75" s="130">
        <f t="shared" si="0"/>
        <v>0</v>
      </c>
    </row>
    <row r="76" spans="1:10" s="5" customFormat="1" x14ac:dyDescent="0.35">
      <c r="A76" s="87"/>
      <c r="B76" s="64" t="s">
        <v>15</v>
      </c>
      <c r="C76" s="23" t="s">
        <v>19</v>
      </c>
      <c r="D76" s="16">
        <v>1</v>
      </c>
      <c r="E76" s="16">
        <f>E75*D76</f>
        <v>10</v>
      </c>
      <c r="F76" s="69"/>
      <c r="G76" s="142">
        <f>F76*E76</f>
        <v>0</v>
      </c>
      <c r="H76" s="16"/>
      <c r="I76" s="130">
        <f>H76*E76</f>
        <v>0</v>
      </c>
      <c r="J76" s="130">
        <f t="shared" ref="J76:J139" si="1">I76+G76</f>
        <v>0</v>
      </c>
    </row>
    <row r="77" spans="1:10" s="5" customFormat="1" x14ac:dyDescent="0.35">
      <c r="A77" s="87"/>
      <c r="B77" s="82" t="s">
        <v>20</v>
      </c>
      <c r="C77" s="31" t="s">
        <v>2</v>
      </c>
      <c r="D77" s="85">
        <v>4.5199999999999997E-2</v>
      </c>
      <c r="E77" s="69">
        <f>D77*E75</f>
        <v>0.45199999999999996</v>
      </c>
      <c r="F77" s="69"/>
      <c r="G77" s="142">
        <f>F77*E77</f>
        <v>0</v>
      </c>
      <c r="H77" s="69"/>
      <c r="I77" s="130">
        <f>H77*E77</f>
        <v>0</v>
      </c>
      <c r="J77" s="130">
        <f t="shared" si="1"/>
        <v>0</v>
      </c>
    </row>
    <row r="78" spans="1:10" s="5" customFormat="1" x14ac:dyDescent="0.35">
      <c r="A78" s="88"/>
      <c r="B78" s="68" t="s">
        <v>49</v>
      </c>
      <c r="C78" s="36" t="s">
        <v>19</v>
      </c>
      <c r="D78" s="36">
        <v>1.05</v>
      </c>
      <c r="E78" s="69">
        <f>D78*E75</f>
        <v>10.5</v>
      </c>
      <c r="F78" s="69"/>
      <c r="G78" s="142">
        <f>F78*E78</f>
        <v>0</v>
      </c>
      <c r="H78" s="69"/>
      <c r="I78" s="130">
        <f>H78*E78</f>
        <v>0</v>
      </c>
      <c r="J78" s="130">
        <f t="shared" si="1"/>
        <v>0</v>
      </c>
    </row>
    <row r="79" spans="1:10" s="5" customFormat="1" x14ac:dyDescent="0.35">
      <c r="A79" s="88"/>
      <c r="B79" s="68" t="s">
        <v>50</v>
      </c>
      <c r="C79" s="36" t="s">
        <v>16</v>
      </c>
      <c r="D79" s="72">
        <v>6</v>
      </c>
      <c r="E79" s="69">
        <f>D79*E75</f>
        <v>60</v>
      </c>
      <c r="F79" s="69"/>
      <c r="G79" s="142">
        <f>F79*E79</f>
        <v>0</v>
      </c>
      <c r="H79" s="69"/>
      <c r="I79" s="130">
        <f>H79*E79</f>
        <v>0</v>
      </c>
      <c r="J79" s="130">
        <f t="shared" si="1"/>
        <v>0</v>
      </c>
    </row>
    <row r="80" spans="1:10" s="5" customFormat="1" x14ac:dyDescent="0.35">
      <c r="A80" s="88"/>
      <c r="B80" s="40" t="s">
        <v>51</v>
      </c>
      <c r="C80" s="23" t="s">
        <v>42</v>
      </c>
      <c r="D80" s="23">
        <v>0.1</v>
      </c>
      <c r="E80" s="16">
        <f>D80*E75</f>
        <v>1</v>
      </c>
      <c r="F80" s="16"/>
      <c r="G80" s="142">
        <f>F80*E80</f>
        <v>0</v>
      </c>
      <c r="H80" s="16"/>
      <c r="I80" s="130">
        <f>H80*E80</f>
        <v>0</v>
      </c>
      <c r="J80" s="130">
        <f t="shared" si="1"/>
        <v>0</v>
      </c>
    </row>
    <row r="81" spans="1:10" s="5" customFormat="1" x14ac:dyDescent="0.35">
      <c r="A81" s="88"/>
      <c r="B81" s="127" t="s">
        <v>52</v>
      </c>
      <c r="C81" s="36" t="s">
        <v>16</v>
      </c>
      <c r="D81" s="36">
        <v>0.04</v>
      </c>
      <c r="E81" s="69">
        <f>D81*E75</f>
        <v>0.4</v>
      </c>
      <c r="F81" s="69"/>
      <c r="G81" s="142">
        <f>F81*E81</f>
        <v>0</v>
      </c>
      <c r="H81" s="69"/>
      <c r="I81" s="130">
        <f>H81*E81</f>
        <v>0</v>
      </c>
      <c r="J81" s="130">
        <f t="shared" si="1"/>
        <v>0</v>
      </c>
    </row>
    <row r="82" spans="1:10" s="5" customFormat="1" x14ac:dyDescent="0.35">
      <c r="A82" s="88"/>
      <c r="B82" s="68" t="s">
        <v>23</v>
      </c>
      <c r="C82" s="36" t="s">
        <v>2</v>
      </c>
      <c r="D82" s="36">
        <v>4.6600000000000003E-2</v>
      </c>
      <c r="E82" s="69">
        <f>D82*E75</f>
        <v>0.46600000000000003</v>
      </c>
      <c r="F82" s="69"/>
      <c r="G82" s="142">
        <f>F82*E82</f>
        <v>0</v>
      </c>
      <c r="H82" s="69"/>
      <c r="I82" s="130">
        <f>H82*E82</f>
        <v>0</v>
      </c>
      <c r="J82" s="130">
        <f t="shared" si="1"/>
        <v>0</v>
      </c>
    </row>
    <row r="83" spans="1:10" s="5" customFormat="1" x14ac:dyDescent="0.35">
      <c r="A83" s="111">
        <v>4</v>
      </c>
      <c r="B83" s="71" t="s">
        <v>206</v>
      </c>
      <c r="C83" s="29" t="s">
        <v>19</v>
      </c>
      <c r="D83" s="29"/>
      <c r="E83" s="109">
        <f>E64-E75</f>
        <v>40.5</v>
      </c>
      <c r="F83" s="69"/>
      <c r="G83" s="142">
        <f>F83*E83</f>
        <v>0</v>
      </c>
      <c r="H83" s="69"/>
      <c r="I83" s="130">
        <f>H83*E83</f>
        <v>0</v>
      </c>
      <c r="J83" s="130">
        <f t="shared" si="1"/>
        <v>0</v>
      </c>
    </row>
    <row r="84" spans="1:10" s="5" customFormat="1" x14ac:dyDescent="0.35">
      <c r="A84" s="87"/>
      <c r="B84" s="64" t="s">
        <v>15</v>
      </c>
      <c r="C84" s="23" t="s">
        <v>19</v>
      </c>
      <c r="D84" s="16">
        <v>1</v>
      </c>
      <c r="E84" s="16">
        <f>E83*D84</f>
        <v>40.5</v>
      </c>
      <c r="F84" s="69"/>
      <c r="G84" s="142">
        <f>F84*E84</f>
        <v>0</v>
      </c>
      <c r="H84" s="16"/>
      <c r="I84" s="130">
        <f>H84*E84</f>
        <v>0</v>
      </c>
      <c r="J84" s="130">
        <f t="shared" si="1"/>
        <v>0</v>
      </c>
    </row>
    <row r="85" spans="1:10" s="5" customFormat="1" x14ac:dyDescent="0.35">
      <c r="A85" s="87"/>
      <c r="B85" s="82" t="s">
        <v>20</v>
      </c>
      <c r="C85" s="31" t="s">
        <v>2</v>
      </c>
      <c r="D85" s="85">
        <v>4.5199999999999997E-2</v>
      </c>
      <c r="E85" s="69">
        <f>D85*E83</f>
        <v>1.8305999999999998</v>
      </c>
      <c r="F85" s="69"/>
      <c r="G85" s="142">
        <f>F85*E85</f>
        <v>0</v>
      </c>
      <c r="H85" s="69"/>
      <c r="I85" s="130">
        <f>H85*E85</f>
        <v>0</v>
      </c>
      <c r="J85" s="130">
        <f t="shared" si="1"/>
        <v>0</v>
      </c>
    </row>
    <row r="86" spans="1:10" s="5" customFormat="1" x14ac:dyDescent="0.35">
      <c r="A86" s="88"/>
      <c r="B86" s="68" t="s">
        <v>142</v>
      </c>
      <c r="C86" s="36" t="s">
        <v>19</v>
      </c>
      <c r="D86" s="36">
        <v>1.05</v>
      </c>
      <c r="E86" s="69">
        <f>D86*E83</f>
        <v>42.524999999999999</v>
      </c>
      <c r="F86" s="69"/>
      <c r="G86" s="142">
        <f>F86*E86</f>
        <v>0</v>
      </c>
      <c r="H86" s="69"/>
      <c r="I86" s="130">
        <f>H86*E86</f>
        <v>0</v>
      </c>
      <c r="J86" s="130">
        <f t="shared" si="1"/>
        <v>0</v>
      </c>
    </row>
    <row r="87" spans="1:10" s="5" customFormat="1" x14ac:dyDescent="0.35">
      <c r="A87" s="88"/>
      <c r="B87" s="68" t="s">
        <v>50</v>
      </c>
      <c r="C87" s="36" t="s">
        <v>16</v>
      </c>
      <c r="D87" s="72">
        <v>6</v>
      </c>
      <c r="E87" s="69">
        <f>D87*E83</f>
        <v>243</v>
      </c>
      <c r="F87" s="69"/>
      <c r="G87" s="142">
        <f>F87*E87</f>
        <v>0</v>
      </c>
      <c r="H87" s="69"/>
      <c r="I87" s="130">
        <f>H87*E87</f>
        <v>0</v>
      </c>
      <c r="J87" s="130">
        <f t="shared" si="1"/>
        <v>0</v>
      </c>
    </row>
    <row r="88" spans="1:10" s="5" customFormat="1" x14ac:dyDescent="0.35">
      <c r="A88" s="88"/>
      <c r="B88" s="40" t="s">
        <v>51</v>
      </c>
      <c r="C88" s="23" t="s">
        <v>42</v>
      </c>
      <c r="D88" s="23">
        <v>0.1</v>
      </c>
      <c r="E88" s="16">
        <f>D88*E83</f>
        <v>4.05</v>
      </c>
      <c r="F88" s="16"/>
      <c r="G88" s="142">
        <f>F88*E88</f>
        <v>0</v>
      </c>
      <c r="H88" s="16"/>
      <c r="I88" s="130">
        <f>H88*E88</f>
        <v>0</v>
      </c>
      <c r="J88" s="130">
        <f t="shared" si="1"/>
        <v>0</v>
      </c>
    </row>
    <row r="89" spans="1:10" s="5" customFormat="1" x14ac:dyDescent="0.35">
      <c r="A89" s="88"/>
      <c r="B89" s="127" t="s">
        <v>52</v>
      </c>
      <c r="C89" s="36" t="s">
        <v>16</v>
      </c>
      <c r="D89" s="36">
        <v>0.04</v>
      </c>
      <c r="E89" s="69">
        <f>D89*E83</f>
        <v>1.62</v>
      </c>
      <c r="F89" s="69"/>
      <c r="G89" s="142">
        <f>F89*E89</f>
        <v>0</v>
      </c>
      <c r="H89" s="69"/>
      <c r="I89" s="130">
        <f>H89*E89</f>
        <v>0</v>
      </c>
      <c r="J89" s="130">
        <f t="shared" si="1"/>
        <v>0</v>
      </c>
    </row>
    <row r="90" spans="1:10" s="5" customFormat="1" x14ac:dyDescent="0.35">
      <c r="A90" s="88"/>
      <c r="B90" s="68" t="s">
        <v>23</v>
      </c>
      <c r="C90" s="36" t="s">
        <v>2</v>
      </c>
      <c r="D90" s="36">
        <v>4.6600000000000003E-2</v>
      </c>
      <c r="E90" s="69">
        <f>D90*E83</f>
        <v>1.8873000000000002</v>
      </c>
      <c r="F90" s="69"/>
      <c r="G90" s="142">
        <f>F90*E90</f>
        <v>0</v>
      </c>
      <c r="H90" s="69"/>
      <c r="I90" s="130">
        <f>H90*E90</f>
        <v>0</v>
      </c>
      <c r="J90" s="130">
        <f t="shared" si="1"/>
        <v>0</v>
      </c>
    </row>
    <row r="91" spans="1:10" s="5" customFormat="1" x14ac:dyDescent="0.35">
      <c r="A91" s="141"/>
      <c r="B91" s="78" t="s">
        <v>167</v>
      </c>
      <c r="C91" s="141"/>
      <c r="D91" s="141"/>
      <c r="E91" s="141"/>
      <c r="F91" s="141"/>
      <c r="G91" s="142">
        <f>F91*E91</f>
        <v>0</v>
      </c>
      <c r="H91" s="141"/>
      <c r="I91" s="130">
        <f>H91*E91</f>
        <v>0</v>
      </c>
      <c r="J91" s="130">
        <f t="shared" si="1"/>
        <v>0</v>
      </c>
    </row>
    <row r="92" spans="1:10" s="5" customFormat="1" ht="40.5" x14ac:dyDescent="0.35">
      <c r="A92" s="70">
        <v>5</v>
      </c>
      <c r="B92" s="7" t="s">
        <v>259</v>
      </c>
      <c r="C92" s="8" t="s">
        <v>19</v>
      </c>
      <c r="D92" s="8"/>
      <c r="E92" s="9">
        <f>5.88+2.58+1.935</f>
        <v>10.395000000000001</v>
      </c>
      <c r="F92" s="30"/>
      <c r="G92" s="142">
        <f>F92*E92</f>
        <v>0</v>
      </c>
      <c r="H92" s="30"/>
      <c r="I92" s="130">
        <f>H92*E92</f>
        <v>0</v>
      </c>
      <c r="J92" s="130">
        <f t="shared" si="1"/>
        <v>0</v>
      </c>
    </row>
    <row r="93" spans="1:10" s="5" customFormat="1" x14ac:dyDescent="0.35">
      <c r="A93" s="84"/>
      <c r="B93" s="18" t="s">
        <v>15</v>
      </c>
      <c r="C93" s="15" t="s">
        <v>24</v>
      </c>
      <c r="D93" s="16">
        <v>1</v>
      </c>
      <c r="E93" s="16">
        <f>E92*D93</f>
        <v>10.395000000000001</v>
      </c>
      <c r="F93" s="11"/>
      <c r="G93" s="142">
        <f>F93*E93</f>
        <v>0</v>
      </c>
      <c r="H93" s="11"/>
      <c r="I93" s="130">
        <f>H93*E93</f>
        <v>0</v>
      </c>
      <c r="J93" s="130">
        <f t="shared" si="1"/>
        <v>0</v>
      </c>
    </row>
    <row r="94" spans="1:10" s="5" customFormat="1" x14ac:dyDescent="0.35">
      <c r="A94" s="84"/>
      <c r="B94" s="13" t="s">
        <v>20</v>
      </c>
      <c r="C94" s="12" t="s">
        <v>2</v>
      </c>
      <c r="D94" s="61">
        <v>5.5E-2</v>
      </c>
      <c r="E94" s="14">
        <f>D94*E92</f>
        <v>0.57172500000000004</v>
      </c>
      <c r="F94" s="14"/>
      <c r="G94" s="142">
        <f>F94*E94</f>
        <v>0</v>
      </c>
      <c r="H94" s="14"/>
      <c r="I94" s="130">
        <f>H94*E94</f>
        <v>0</v>
      </c>
      <c r="J94" s="130">
        <f t="shared" si="1"/>
        <v>0</v>
      </c>
    </row>
    <row r="95" spans="1:10" s="5" customFormat="1" x14ac:dyDescent="0.35">
      <c r="A95" s="84"/>
      <c r="B95" s="59" t="s">
        <v>96</v>
      </c>
      <c r="C95" s="139" t="s">
        <v>19</v>
      </c>
      <c r="D95" s="139">
        <v>1.05</v>
      </c>
      <c r="E95" s="11">
        <f>D95*E92</f>
        <v>10.914750000000002</v>
      </c>
      <c r="F95" s="11"/>
      <c r="G95" s="142">
        <f>F95*E95</f>
        <v>0</v>
      </c>
      <c r="H95" s="11"/>
      <c r="I95" s="130">
        <f>H95*E95</f>
        <v>0</v>
      </c>
      <c r="J95" s="130">
        <f t="shared" si="1"/>
        <v>0</v>
      </c>
    </row>
    <row r="96" spans="1:10" s="5" customFormat="1" x14ac:dyDescent="0.35">
      <c r="A96" s="84"/>
      <c r="B96" s="59" t="s">
        <v>143</v>
      </c>
      <c r="C96" s="139" t="s">
        <v>19</v>
      </c>
      <c r="D96" s="139">
        <v>1.05</v>
      </c>
      <c r="E96" s="11">
        <f>D96*E92</f>
        <v>10.914750000000002</v>
      </c>
      <c r="F96" s="11"/>
      <c r="G96" s="142">
        <f>F96*E96</f>
        <v>0</v>
      </c>
      <c r="H96" s="11"/>
      <c r="I96" s="130">
        <f>H96*E96</f>
        <v>0</v>
      </c>
      <c r="J96" s="130">
        <f t="shared" si="1"/>
        <v>0</v>
      </c>
    </row>
    <row r="97" spans="1:10" s="5" customFormat="1" ht="27" x14ac:dyDescent="0.35">
      <c r="A97" s="84"/>
      <c r="B97" s="18" t="s">
        <v>44</v>
      </c>
      <c r="C97" s="23" t="s">
        <v>19</v>
      </c>
      <c r="D97" s="16">
        <v>1</v>
      </c>
      <c r="E97" s="11">
        <f>E92*D97</f>
        <v>10.395000000000001</v>
      </c>
      <c r="F97" s="11"/>
      <c r="G97" s="142">
        <f>F97*E97</f>
        <v>0</v>
      </c>
      <c r="H97" s="11"/>
      <c r="I97" s="130">
        <f>H97*E97</f>
        <v>0</v>
      </c>
      <c r="J97" s="130">
        <f t="shared" si="1"/>
        <v>0</v>
      </c>
    </row>
    <row r="98" spans="1:10" s="5" customFormat="1" x14ac:dyDescent="0.35">
      <c r="A98" s="84"/>
      <c r="B98" s="60" t="s">
        <v>45</v>
      </c>
      <c r="C98" s="23" t="s">
        <v>19</v>
      </c>
      <c r="D98" s="16">
        <v>1.05</v>
      </c>
      <c r="E98" s="11">
        <f>D98*E92</f>
        <v>10.914750000000002</v>
      </c>
      <c r="F98" s="11"/>
      <c r="G98" s="142">
        <f>F98*E98</f>
        <v>0</v>
      </c>
      <c r="H98" s="11"/>
      <c r="I98" s="130">
        <f>H98*E98</f>
        <v>0</v>
      </c>
      <c r="J98" s="130">
        <f t="shared" si="1"/>
        <v>0</v>
      </c>
    </row>
    <row r="99" spans="1:10" s="5" customFormat="1" x14ac:dyDescent="0.35">
      <c r="A99" s="84"/>
      <c r="B99" s="60" t="s">
        <v>23</v>
      </c>
      <c r="C99" s="23" t="s">
        <v>2</v>
      </c>
      <c r="D99" s="16">
        <v>0.1</v>
      </c>
      <c r="E99" s="11">
        <f>E92*D99</f>
        <v>1.0395000000000001</v>
      </c>
      <c r="F99" s="11"/>
      <c r="G99" s="142">
        <f>F99*E99</f>
        <v>0</v>
      </c>
      <c r="H99" s="11"/>
      <c r="I99" s="130">
        <f>H99*E99</f>
        <v>0</v>
      </c>
      <c r="J99" s="130">
        <f t="shared" si="1"/>
        <v>0</v>
      </c>
    </row>
    <row r="100" spans="1:10" s="5" customFormat="1" x14ac:dyDescent="0.35">
      <c r="A100" s="84">
        <v>6</v>
      </c>
      <c r="B100" s="7" t="s">
        <v>155</v>
      </c>
      <c r="C100" s="8" t="s">
        <v>19</v>
      </c>
      <c r="D100" s="8"/>
      <c r="E100" s="9">
        <v>47</v>
      </c>
      <c r="F100" s="30"/>
      <c r="G100" s="142">
        <f>F100*E100</f>
        <v>0</v>
      </c>
      <c r="H100" s="30"/>
      <c r="I100" s="130">
        <f>H100*E100</f>
        <v>0</v>
      </c>
      <c r="J100" s="130">
        <f t="shared" si="1"/>
        <v>0</v>
      </c>
    </row>
    <row r="101" spans="1:10" s="5" customFormat="1" x14ac:dyDescent="0.35">
      <c r="A101" s="84"/>
      <c r="B101" s="18" t="s">
        <v>15</v>
      </c>
      <c r="C101" s="15" t="s">
        <v>24</v>
      </c>
      <c r="D101" s="16">
        <v>1</v>
      </c>
      <c r="E101" s="16">
        <f>E100*D101</f>
        <v>47</v>
      </c>
      <c r="F101" s="11"/>
      <c r="G101" s="142">
        <f>F101*E101</f>
        <v>0</v>
      </c>
      <c r="H101" s="11"/>
      <c r="I101" s="130">
        <f>H101*E101</f>
        <v>0</v>
      </c>
      <c r="J101" s="130">
        <f t="shared" si="1"/>
        <v>0</v>
      </c>
    </row>
    <row r="102" spans="1:10" s="5" customFormat="1" x14ac:dyDescent="0.35">
      <c r="A102" s="84"/>
      <c r="B102" s="13" t="s">
        <v>20</v>
      </c>
      <c r="C102" s="12" t="s">
        <v>2</v>
      </c>
      <c r="D102" s="61">
        <v>5.5E-2</v>
      </c>
      <c r="E102" s="14">
        <f>D102*E100</f>
        <v>2.585</v>
      </c>
      <c r="F102" s="14"/>
      <c r="G102" s="142">
        <f>F102*E102</f>
        <v>0</v>
      </c>
      <c r="H102" s="14"/>
      <c r="I102" s="130">
        <f>H102*E102</f>
        <v>0</v>
      </c>
      <c r="J102" s="130">
        <f t="shared" si="1"/>
        <v>0</v>
      </c>
    </row>
    <row r="103" spans="1:10" s="5" customFormat="1" x14ac:dyDescent="0.35">
      <c r="A103" s="84"/>
      <c r="B103" s="59" t="s">
        <v>95</v>
      </c>
      <c r="C103" s="139" t="s">
        <v>19</v>
      </c>
      <c r="D103" s="139">
        <v>2.1</v>
      </c>
      <c r="E103" s="11">
        <f>E100*D103</f>
        <v>98.7</v>
      </c>
      <c r="F103" s="11"/>
      <c r="G103" s="142">
        <f>F103*E103</f>
        <v>0</v>
      </c>
      <c r="H103" s="11"/>
      <c r="I103" s="130">
        <f>H103*E103</f>
        <v>0</v>
      </c>
      <c r="J103" s="130">
        <f t="shared" si="1"/>
        <v>0</v>
      </c>
    </row>
    <row r="104" spans="1:10" s="5" customFormat="1" ht="27" x14ac:dyDescent="0.35">
      <c r="A104" s="84"/>
      <c r="B104" s="18" t="s">
        <v>44</v>
      </c>
      <c r="C104" s="23" t="s">
        <v>19</v>
      </c>
      <c r="D104" s="16">
        <v>1</v>
      </c>
      <c r="E104" s="11">
        <f>E100*D104</f>
        <v>47</v>
      </c>
      <c r="F104" s="11"/>
      <c r="G104" s="142">
        <f>F104*E104</f>
        <v>0</v>
      </c>
      <c r="H104" s="11"/>
      <c r="I104" s="130">
        <f>H104*E104</f>
        <v>0</v>
      </c>
      <c r="J104" s="130">
        <f t="shared" si="1"/>
        <v>0</v>
      </c>
    </row>
    <row r="105" spans="1:10" s="5" customFormat="1" x14ac:dyDescent="0.35">
      <c r="A105" s="84"/>
      <c r="B105" s="60" t="s">
        <v>45</v>
      </c>
      <c r="C105" s="23" t="s">
        <v>19</v>
      </c>
      <c r="D105" s="16">
        <v>1.05</v>
      </c>
      <c r="E105" s="11">
        <f>D105*E100</f>
        <v>49.35</v>
      </c>
      <c r="F105" s="11"/>
      <c r="G105" s="142">
        <f>F105*E105</f>
        <v>0</v>
      </c>
      <c r="H105" s="11"/>
      <c r="I105" s="130">
        <f>H105*E105</f>
        <v>0</v>
      </c>
      <c r="J105" s="130">
        <f t="shared" si="1"/>
        <v>0</v>
      </c>
    </row>
    <row r="106" spans="1:10" s="5" customFormat="1" x14ac:dyDescent="0.35">
      <c r="A106" s="84"/>
      <c r="B106" s="60" t="s">
        <v>23</v>
      </c>
      <c r="C106" s="23" t="s">
        <v>2</v>
      </c>
      <c r="D106" s="16">
        <v>0.1</v>
      </c>
      <c r="E106" s="11">
        <f>E100*D106</f>
        <v>4.7</v>
      </c>
      <c r="F106" s="11"/>
      <c r="G106" s="142">
        <f>F106*E106</f>
        <v>0</v>
      </c>
      <c r="H106" s="11"/>
      <c r="I106" s="130">
        <f>H106*E106</f>
        <v>0</v>
      </c>
      <c r="J106" s="130">
        <f t="shared" si="1"/>
        <v>0</v>
      </c>
    </row>
    <row r="107" spans="1:10" s="5" customFormat="1" ht="27" x14ac:dyDescent="0.35">
      <c r="A107" s="66">
        <v>7</v>
      </c>
      <c r="B107" s="161" t="s">
        <v>260</v>
      </c>
      <c r="C107" s="29" t="s">
        <v>19</v>
      </c>
      <c r="D107" s="29"/>
      <c r="E107" s="108">
        <f>26+7.1</f>
        <v>33.1</v>
      </c>
      <c r="F107" s="69"/>
      <c r="G107" s="142">
        <f>F107*E107</f>
        <v>0</v>
      </c>
      <c r="H107" s="69"/>
      <c r="I107" s="130">
        <f>H107*E107</f>
        <v>0</v>
      </c>
      <c r="J107" s="130">
        <f t="shared" si="1"/>
        <v>0</v>
      </c>
    </row>
    <row r="108" spans="1:10" s="5" customFormat="1" x14ac:dyDescent="0.35">
      <c r="A108" s="66"/>
      <c r="B108" s="64" t="s">
        <v>15</v>
      </c>
      <c r="C108" s="23" t="s">
        <v>19</v>
      </c>
      <c r="D108" s="16">
        <v>1</v>
      </c>
      <c r="E108" s="16">
        <f>E107*D108</f>
        <v>33.1</v>
      </c>
      <c r="F108" s="16"/>
      <c r="G108" s="142">
        <f>F108*E108</f>
        <v>0</v>
      </c>
      <c r="H108" s="16"/>
      <c r="I108" s="130">
        <f>H108*E108</f>
        <v>0</v>
      </c>
      <c r="J108" s="130">
        <f t="shared" si="1"/>
        <v>0</v>
      </c>
    </row>
    <row r="109" spans="1:10" s="5" customFormat="1" x14ac:dyDescent="0.35">
      <c r="A109" s="66"/>
      <c r="B109" s="126" t="s">
        <v>20</v>
      </c>
      <c r="C109" s="31" t="s">
        <v>2</v>
      </c>
      <c r="D109" s="143">
        <v>2.1999999999999999E-2</v>
      </c>
      <c r="E109" s="106">
        <f>E107*D109</f>
        <v>0.72819999999999996</v>
      </c>
      <c r="F109" s="106"/>
      <c r="G109" s="142">
        <f>F109*E109</f>
        <v>0</v>
      </c>
      <c r="H109" s="106"/>
      <c r="I109" s="130">
        <f>H109*E109</f>
        <v>0</v>
      </c>
      <c r="J109" s="130">
        <f t="shared" si="1"/>
        <v>0</v>
      </c>
    </row>
    <row r="110" spans="1:10" s="5" customFormat="1" x14ac:dyDescent="0.35">
      <c r="A110" s="66"/>
      <c r="B110" s="59" t="s">
        <v>107</v>
      </c>
      <c r="C110" s="36" t="s">
        <v>19</v>
      </c>
      <c r="D110" s="36">
        <v>1.05</v>
      </c>
      <c r="E110" s="16">
        <f>26*D110</f>
        <v>27.3</v>
      </c>
      <c r="F110" s="16"/>
      <c r="G110" s="142">
        <f>F110*E110</f>
        <v>0</v>
      </c>
      <c r="H110" s="16"/>
      <c r="I110" s="130">
        <f>H110*E110</f>
        <v>0</v>
      </c>
      <c r="J110" s="130">
        <f t="shared" si="1"/>
        <v>0</v>
      </c>
    </row>
    <row r="111" spans="1:10" s="5" customFormat="1" x14ac:dyDescent="0.35">
      <c r="A111" s="66"/>
      <c r="B111" s="59" t="s">
        <v>107</v>
      </c>
      <c r="C111" s="36" t="s">
        <v>19</v>
      </c>
      <c r="D111" s="36">
        <v>1.05</v>
      </c>
      <c r="E111" s="16">
        <f>6*D111</f>
        <v>6.3000000000000007</v>
      </c>
      <c r="F111" s="16"/>
      <c r="G111" s="142">
        <f>F111*E111</f>
        <v>0</v>
      </c>
      <c r="H111" s="16"/>
      <c r="I111" s="130">
        <f>H111*E111</f>
        <v>0</v>
      </c>
      <c r="J111" s="130">
        <f t="shared" si="1"/>
        <v>0</v>
      </c>
    </row>
    <row r="112" spans="1:10" s="5" customFormat="1" ht="27" x14ac:dyDescent="0.35">
      <c r="A112" s="66"/>
      <c r="B112" s="64" t="s">
        <v>108</v>
      </c>
      <c r="C112" s="23" t="s">
        <v>19</v>
      </c>
      <c r="D112" s="16">
        <v>1</v>
      </c>
      <c r="E112" s="16">
        <f>D112*E107</f>
        <v>33.1</v>
      </c>
      <c r="F112" s="16"/>
      <c r="G112" s="142">
        <f>F112*E112</f>
        <v>0</v>
      </c>
      <c r="H112" s="16"/>
      <c r="I112" s="130">
        <f>H112*E112</f>
        <v>0</v>
      </c>
      <c r="J112" s="130">
        <f t="shared" si="1"/>
        <v>0</v>
      </c>
    </row>
    <row r="113" spans="1:10" s="5" customFormat="1" x14ac:dyDescent="0.35">
      <c r="A113" s="66"/>
      <c r="B113" s="60" t="s">
        <v>23</v>
      </c>
      <c r="C113" s="23" t="s">
        <v>2</v>
      </c>
      <c r="D113" s="23">
        <v>0.1</v>
      </c>
      <c r="E113" s="16">
        <f>E107*D113</f>
        <v>3.3100000000000005</v>
      </c>
      <c r="F113" s="16"/>
      <c r="G113" s="142">
        <f>F113*E113</f>
        <v>0</v>
      </c>
      <c r="H113" s="16"/>
      <c r="I113" s="130">
        <f>H113*E113</f>
        <v>0</v>
      </c>
      <c r="J113" s="130">
        <f t="shared" si="1"/>
        <v>0</v>
      </c>
    </row>
    <row r="114" spans="1:10" s="5" customFormat="1" ht="27" x14ac:dyDescent="0.35">
      <c r="A114" s="66">
        <v>8</v>
      </c>
      <c r="B114" s="238" t="s">
        <v>311</v>
      </c>
      <c r="C114" s="8" t="s">
        <v>19</v>
      </c>
      <c r="D114" s="8"/>
      <c r="E114" s="9">
        <v>9</v>
      </c>
      <c r="F114" s="16"/>
      <c r="G114" s="142">
        <f>F114*E114</f>
        <v>0</v>
      </c>
      <c r="H114" s="16"/>
      <c r="I114" s="130">
        <f>H114*E114</f>
        <v>0</v>
      </c>
      <c r="J114" s="130">
        <f t="shared" si="1"/>
        <v>0</v>
      </c>
    </row>
    <row r="115" spans="1:10" s="5" customFormat="1" x14ac:dyDescent="0.35">
      <c r="A115" s="66"/>
      <c r="B115" s="60" t="s">
        <v>15</v>
      </c>
      <c r="C115" s="23" t="s">
        <v>19</v>
      </c>
      <c r="D115" s="16">
        <v>1</v>
      </c>
      <c r="E115" s="16">
        <v>138</v>
      </c>
      <c r="F115" s="16"/>
      <c r="G115" s="142">
        <f>F115*E115</f>
        <v>0</v>
      </c>
      <c r="H115" s="16"/>
      <c r="I115" s="130">
        <f>H115*E115</f>
        <v>0</v>
      </c>
      <c r="J115" s="130">
        <f t="shared" si="1"/>
        <v>0</v>
      </c>
    </row>
    <row r="116" spans="1:10" s="5" customFormat="1" x14ac:dyDescent="0.35">
      <c r="A116" s="66"/>
      <c r="B116" s="60" t="s">
        <v>20</v>
      </c>
      <c r="C116" s="23" t="s">
        <v>2</v>
      </c>
      <c r="D116" s="23">
        <v>2.5999999999999999E-2</v>
      </c>
      <c r="E116" s="16">
        <v>3.59</v>
      </c>
      <c r="F116" s="16"/>
      <c r="G116" s="142">
        <f>F116*E116</f>
        <v>0</v>
      </c>
      <c r="H116" s="16"/>
      <c r="I116" s="130">
        <f>H116*E116</f>
        <v>0</v>
      </c>
      <c r="J116" s="130">
        <f t="shared" si="1"/>
        <v>0</v>
      </c>
    </row>
    <row r="117" spans="1:10" s="5" customFormat="1" x14ac:dyDescent="0.35">
      <c r="A117" s="66"/>
      <c r="B117" s="60" t="s">
        <v>146</v>
      </c>
      <c r="C117" s="23" t="s">
        <v>28</v>
      </c>
      <c r="D117" s="23">
        <v>3.4000000000000002E-2</v>
      </c>
      <c r="E117" s="16">
        <v>4.6900000000000004</v>
      </c>
      <c r="F117" s="16"/>
      <c r="G117" s="142">
        <f>F117*E117</f>
        <v>0</v>
      </c>
      <c r="H117" s="16"/>
      <c r="I117" s="130">
        <f>H117*E117</f>
        <v>0</v>
      </c>
      <c r="J117" s="130">
        <f t="shared" si="1"/>
        <v>0</v>
      </c>
    </row>
    <row r="118" spans="1:10" s="5" customFormat="1" x14ac:dyDescent="0.35">
      <c r="A118" s="66"/>
      <c r="B118" s="60" t="s">
        <v>21</v>
      </c>
      <c r="C118" s="23" t="s">
        <v>22</v>
      </c>
      <c r="D118" s="23">
        <v>1.14E-2</v>
      </c>
      <c r="E118" s="16">
        <v>1.57</v>
      </c>
      <c r="F118" s="16"/>
      <c r="G118" s="142">
        <f>F118*E118</f>
        <v>0</v>
      </c>
      <c r="H118" s="16"/>
      <c r="I118" s="130">
        <f>H118*E118</f>
        <v>0</v>
      </c>
      <c r="J118" s="130">
        <f t="shared" si="1"/>
        <v>0</v>
      </c>
    </row>
    <row r="119" spans="1:10" s="5" customFormat="1" x14ac:dyDescent="0.35">
      <c r="A119" s="66"/>
      <c r="B119" s="60" t="s">
        <v>23</v>
      </c>
      <c r="C119" s="23" t="s">
        <v>2</v>
      </c>
      <c r="D119" s="23">
        <v>3.0000000000000001E-3</v>
      </c>
      <c r="E119" s="16">
        <v>0.41</v>
      </c>
      <c r="F119" s="16"/>
      <c r="G119" s="142">
        <f>F119*E119</f>
        <v>0</v>
      </c>
      <c r="H119" s="16"/>
      <c r="I119" s="130">
        <f>H119*E119</f>
        <v>0</v>
      </c>
      <c r="J119" s="130">
        <f t="shared" si="1"/>
        <v>0</v>
      </c>
    </row>
    <row r="120" spans="1:10" s="5" customFormat="1" ht="27" x14ac:dyDescent="0.35">
      <c r="A120" s="70">
        <v>9</v>
      </c>
      <c r="B120" s="189" t="s">
        <v>196</v>
      </c>
      <c r="C120" s="190" t="s">
        <v>17</v>
      </c>
      <c r="D120" s="190"/>
      <c r="E120" s="190">
        <v>5.2</v>
      </c>
      <c r="F120" s="188"/>
      <c r="G120" s="142">
        <f>F120*E120</f>
        <v>0</v>
      </c>
      <c r="H120" s="188"/>
      <c r="I120" s="130">
        <f>H120*E120</f>
        <v>0</v>
      </c>
      <c r="J120" s="130">
        <f t="shared" si="1"/>
        <v>0</v>
      </c>
    </row>
    <row r="121" spans="1:10" s="5" customFormat="1" x14ac:dyDescent="0.35">
      <c r="A121" s="70"/>
      <c r="B121" s="191" t="s">
        <v>152</v>
      </c>
      <c r="C121" s="187" t="s">
        <v>17</v>
      </c>
      <c r="D121" s="192">
        <f>179/100</f>
        <v>1.79</v>
      </c>
      <c r="E121" s="192">
        <f>D121*E120</f>
        <v>9.3079999999999998</v>
      </c>
      <c r="F121" s="188"/>
      <c r="G121" s="142">
        <f>F121*E121</f>
        <v>0</v>
      </c>
      <c r="H121" s="188"/>
      <c r="I121" s="130">
        <f>H121*E121</f>
        <v>0</v>
      </c>
      <c r="J121" s="130">
        <f t="shared" si="1"/>
        <v>0</v>
      </c>
    </row>
    <row r="122" spans="1:10" s="5" customFormat="1" x14ac:dyDescent="0.35">
      <c r="A122" s="70"/>
      <c r="B122" s="144" t="s">
        <v>153</v>
      </c>
      <c r="C122" s="193" t="s">
        <v>2</v>
      </c>
      <c r="D122" s="194">
        <v>8.6E-3</v>
      </c>
      <c r="E122" s="194">
        <f>E120*D122</f>
        <v>4.4720000000000003E-2</v>
      </c>
      <c r="F122" s="195"/>
      <c r="G122" s="142">
        <f>F122*E122</f>
        <v>0</v>
      </c>
      <c r="H122" s="196"/>
      <c r="I122" s="130">
        <f>H122*E122</f>
        <v>0</v>
      </c>
      <c r="J122" s="130">
        <f t="shared" si="1"/>
        <v>0</v>
      </c>
    </row>
    <row r="123" spans="1:10" s="5" customFormat="1" x14ac:dyDescent="0.35">
      <c r="A123" s="70"/>
      <c r="B123" s="191" t="s">
        <v>146</v>
      </c>
      <c r="C123" s="187" t="s">
        <v>154</v>
      </c>
      <c r="D123" s="192">
        <v>6.0000000000000001E-3</v>
      </c>
      <c r="E123" s="192">
        <f>D123*E120</f>
        <v>3.1200000000000002E-2</v>
      </c>
      <c r="F123" s="188"/>
      <c r="G123" s="142">
        <f>F123*E123</f>
        <v>0</v>
      </c>
      <c r="H123" s="188"/>
      <c r="I123" s="130">
        <f>H123*E123</f>
        <v>0</v>
      </c>
      <c r="J123" s="130">
        <f t="shared" si="1"/>
        <v>0</v>
      </c>
    </row>
    <row r="124" spans="1:10" s="5" customFormat="1" x14ac:dyDescent="0.35">
      <c r="A124" s="70"/>
      <c r="B124" s="40" t="s">
        <v>119</v>
      </c>
      <c r="C124" s="23" t="s">
        <v>22</v>
      </c>
      <c r="D124" s="65">
        <v>1.8E-3</v>
      </c>
      <c r="E124" s="16">
        <f>D124*E120</f>
        <v>9.3600000000000003E-3</v>
      </c>
      <c r="F124" s="16"/>
      <c r="G124" s="142">
        <f>F124*E124</f>
        <v>0</v>
      </c>
      <c r="H124" s="16"/>
      <c r="I124" s="130">
        <f>H124*E124</f>
        <v>0</v>
      </c>
      <c r="J124" s="130">
        <f t="shared" si="1"/>
        <v>0</v>
      </c>
    </row>
    <row r="125" spans="1:10" s="5" customFormat="1" x14ac:dyDescent="0.35">
      <c r="A125" s="70"/>
      <c r="B125" s="197" t="s">
        <v>150</v>
      </c>
      <c r="C125" s="187" t="s">
        <v>2</v>
      </c>
      <c r="D125" s="65">
        <v>1.5E-3</v>
      </c>
      <c r="E125" s="16">
        <f>D125*E120</f>
        <v>7.8000000000000005E-3</v>
      </c>
      <c r="F125" s="16"/>
      <c r="G125" s="142">
        <f>F125*E125</f>
        <v>0</v>
      </c>
      <c r="H125" s="16"/>
      <c r="I125" s="130">
        <f>H125*E125</f>
        <v>0</v>
      </c>
      <c r="J125" s="130">
        <f t="shared" si="1"/>
        <v>0</v>
      </c>
    </row>
    <row r="126" spans="1:10" s="5" customFormat="1" x14ac:dyDescent="0.35">
      <c r="A126" s="83">
        <v>10</v>
      </c>
      <c r="B126" s="7" t="s">
        <v>145</v>
      </c>
      <c r="C126" s="8" t="s">
        <v>19</v>
      </c>
      <c r="D126" s="8"/>
      <c r="E126" s="9">
        <v>62</v>
      </c>
      <c r="F126" s="16"/>
      <c r="G126" s="142">
        <f>F126*E126</f>
        <v>0</v>
      </c>
      <c r="H126" s="16"/>
      <c r="I126" s="130">
        <f>H126*E126</f>
        <v>0</v>
      </c>
      <c r="J126" s="130">
        <f t="shared" si="1"/>
        <v>0</v>
      </c>
    </row>
    <row r="127" spans="1:10" s="5" customFormat="1" x14ac:dyDescent="0.35">
      <c r="A127" s="83"/>
      <c r="B127" s="18" t="s">
        <v>15</v>
      </c>
      <c r="C127" s="15" t="s">
        <v>24</v>
      </c>
      <c r="D127" s="16">
        <v>1</v>
      </c>
      <c r="E127" s="16">
        <f>E126*D127</f>
        <v>62</v>
      </c>
      <c r="F127" s="16"/>
      <c r="G127" s="142">
        <f>F127*E127</f>
        <v>0</v>
      </c>
      <c r="H127" s="16"/>
      <c r="I127" s="130">
        <f>H127*E127</f>
        <v>0</v>
      </c>
      <c r="J127" s="130">
        <f t="shared" si="1"/>
        <v>0</v>
      </c>
    </row>
    <row r="128" spans="1:10" s="5" customFormat="1" x14ac:dyDescent="0.35">
      <c r="A128" s="83"/>
      <c r="B128" s="13" t="s">
        <v>20</v>
      </c>
      <c r="C128" s="12" t="s">
        <v>2</v>
      </c>
      <c r="D128" s="61">
        <v>3.1E-2</v>
      </c>
      <c r="E128" s="14">
        <f>E126*D128</f>
        <v>1.9219999999999999</v>
      </c>
      <c r="F128" s="14"/>
      <c r="G128" s="142">
        <f>F128*E128</f>
        <v>0</v>
      </c>
      <c r="H128" s="14"/>
      <c r="I128" s="130">
        <f>H128*E128</f>
        <v>0</v>
      </c>
      <c r="J128" s="130">
        <f t="shared" si="1"/>
        <v>0</v>
      </c>
    </row>
    <row r="129" spans="1:10" s="5" customFormat="1" x14ac:dyDescent="0.35">
      <c r="A129" s="83"/>
      <c r="B129" s="40" t="s">
        <v>208</v>
      </c>
      <c r="C129" s="23" t="s">
        <v>19</v>
      </c>
      <c r="D129" s="23">
        <v>1.03</v>
      </c>
      <c r="E129" s="16">
        <f>D129*E126</f>
        <v>63.86</v>
      </c>
      <c r="F129" s="16"/>
      <c r="G129" s="142">
        <f>F129*E129</f>
        <v>0</v>
      </c>
      <c r="H129" s="16"/>
      <c r="I129" s="130">
        <f>H129*E129</f>
        <v>0</v>
      </c>
      <c r="J129" s="130">
        <f t="shared" si="1"/>
        <v>0</v>
      </c>
    </row>
    <row r="130" spans="1:10" s="5" customFormat="1" x14ac:dyDescent="0.35">
      <c r="A130" s="83"/>
      <c r="B130" s="40" t="s">
        <v>39</v>
      </c>
      <c r="C130" s="23" t="s">
        <v>16</v>
      </c>
      <c r="D130" s="16">
        <v>6</v>
      </c>
      <c r="E130" s="16">
        <f>D130*E126</f>
        <v>372</v>
      </c>
      <c r="F130" s="16"/>
      <c r="G130" s="142">
        <f>F130*E130</f>
        <v>0</v>
      </c>
      <c r="H130" s="16"/>
      <c r="I130" s="130">
        <f>H130*E130</f>
        <v>0</v>
      </c>
      <c r="J130" s="130">
        <f t="shared" si="1"/>
        <v>0</v>
      </c>
    </row>
    <row r="131" spans="1:10" s="5" customFormat="1" x14ac:dyDescent="0.35">
      <c r="A131" s="83"/>
      <c r="B131" s="40" t="s">
        <v>40</v>
      </c>
      <c r="C131" s="23" t="s">
        <v>16</v>
      </c>
      <c r="D131" s="23">
        <v>0.04</v>
      </c>
      <c r="E131" s="16">
        <f>D131*E126</f>
        <v>2.48</v>
      </c>
      <c r="F131" s="16"/>
      <c r="G131" s="142">
        <f>F131*E131</f>
        <v>0</v>
      </c>
      <c r="H131" s="16"/>
      <c r="I131" s="130">
        <f>H131*E131</f>
        <v>0</v>
      </c>
      <c r="J131" s="130">
        <f t="shared" si="1"/>
        <v>0</v>
      </c>
    </row>
    <row r="132" spans="1:10" s="5" customFormat="1" x14ac:dyDescent="0.35">
      <c r="A132" s="83"/>
      <c r="B132" s="40" t="s">
        <v>41</v>
      </c>
      <c r="C132" s="23" t="s">
        <v>42</v>
      </c>
      <c r="D132" s="16">
        <v>0.1</v>
      </c>
      <c r="E132" s="16">
        <f>D132*E126</f>
        <v>6.2</v>
      </c>
      <c r="F132" s="16"/>
      <c r="G132" s="142">
        <f>F132*E132</f>
        <v>0</v>
      </c>
      <c r="H132" s="16"/>
      <c r="I132" s="130">
        <f>H132*E132</f>
        <v>0</v>
      </c>
      <c r="J132" s="130">
        <f t="shared" si="1"/>
        <v>0</v>
      </c>
    </row>
    <row r="133" spans="1:10" s="5" customFormat="1" x14ac:dyDescent="0.35">
      <c r="A133" s="83"/>
      <c r="B133" s="40" t="s">
        <v>23</v>
      </c>
      <c r="C133" s="23" t="s">
        <v>2</v>
      </c>
      <c r="D133" s="23">
        <v>7.0000000000000007E-2</v>
      </c>
      <c r="E133" s="16">
        <f>D133*E126</f>
        <v>4.3400000000000007</v>
      </c>
      <c r="F133" s="16"/>
      <c r="G133" s="142">
        <f>F133*E133</f>
        <v>0</v>
      </c>
      <c r="H133" s="16"/>
      <c r="I133" s="130">
        <f>H133*E133</f>
        <v>0</v>
      </c>
      <c r="J133" s="130">
        <f t="shared" si="1"/>
        <v>0</v>
      </c>
    </row>
    <row r="134" spans="1:10" s="5" customFormat="1" ht="27" x14ac:dyDescent="0.35">
      <c r="A134" s="169">
        <v>11</v>
      </c>
      <c r="B134" s="71" t="s">
        <v>277</v>
      </c>
      <c r="C134" s="29" t="s">
        <v>17</v>
      </c>
      <c r="D134" s="29"/>
      <c r="E134" s="108">
        <v>38</v>
      </c>
      <c r="F134" s="69"/>
      <c r="G134" s="142">
        <f>F134*E134</f>
        <v>0</v>
      </c>
      <c r="H134" s="69"/>
      <c r="I134" s="130">
        <f>H134*E134</f>
        <v>0</v>
      </c>
      <c r="J134" s="130">
        <f t="shared" si="1"/>
        <v>0</v>
      </c>
    </row>
    <row r="135" spans="1:10" s="5" customFormat="1" x14ac:dyDescent="0.35">
      <c r="A135" s="169"/>
      <c r="B135" s="64" t="s">
        <v>15</v>
      </c>
      <c r="C135" s="23" t="s">
        <v>19</v>
      </c>
      <c r="D135" s="16">
        <v>1</v>
      </c>
      <c r="E135" s="16">
        <f>E134*D135</f>
        <v>38</v>
      </c>
      <c r="F135" s="69"/>
      <c r="G135" s="142">
        <f>F135*E135</f>
        <v>0</v>
      </c>
      <c r="H135" s="16"/>
      <c r="I135" s="130">
        <f>H135*E135</f>
        <v>0</v>
      </c>
      <c r="J135" s="130">
        <f t="shared" si="1"/>
        <v>0</v>
      </c>
    </row>
    <row r="136" spans="1:10" s="5" customFormat="1" x14ac:dyDescent="0.35">
      <c r="A136" s="169"/>
      <c r="B136" s="126" t="s">
        <v>20</v>
      </c>
      <c r="C136" s="31" t="s">
        <v>2</v>
      </c>
      <c r="D136" s="143">
        <v>2.5000000000000001E-2</v>
      </c>
      <c r="E136" s="106">
        <f>D136*E134</f>
        <v>0.95000000000000007</v>
      </c>
      <c r="F136" s="106"/>
      <c r="G136" s="142">
        <f>F136*E136</f>
        <v>0</v>
      </c>
      <c r="H136" s="106"/>
      <c r="I136" s="130">
        <f>H136*E136</f>
        <v>0</v>
      </c>
      <c r="J136" s="130">
        <f t="shared" si="1"/>
        <v>0</v>
      </c>
    </row>
    <row r="137" spans="1:10" s="5" customFormat="1" x14ac:dyDescent="0.35">
      <c r="A137" s="170"/>
      <c r="B137" s="68" t="s">
        <v>117</v>
      </c>
      <c r="C137" s="36" t="s">
        <v>19</v>
      </c>
      <c r="D137" s="105">
        <f>0.08*1.05</f>
        <v>8.4000000000000005E-2</v>
      </c>
      <c r="E137" s="69">
        <f>D137*E134</f>
        <v>3.1920000000000002</v>
      </c>
      <c r="F137" s="69"/>
      <c r="G137" s="142">
        <f>F137*E137</f>
        <v>0</v>
      </c>
      <c r="H137" s="69"/>
      <c r="I137" s="130">
        <f>H137*E137</f>
        <v>0</v>
      </c>
      <c r="J137" s="130">
        <f t="shared" si="1"/>
        <v>0</v>
      </c>
    </row>
    <row r="138" spans="1:10" s="5" customFormat="1" x14ac:dyDescent="0.35">
      <c r="A138" s="170"/>
      <c r="B138" s="68" t="s">
        <v>50</v>
      </c>
      <c r="C138" s="36" t="s">
        <v>16</v>
      </c>
      <c r="D138" s="106">
        <f>6*0.08</f>
        <v>0.48</v>
      </c>
      <c r="E138" s="69">
        <f>D138*E134</f>
        <v>18.239999999999998</v>
      </c>
      <c r="F138" s="69"/>
      <c r="G138" s="142">
        <f>F138*E138</f>
        <v>0</v>
      </c>
      <c r="H138" s="69"/>
      <c r="I138" s="130">
        <f>H138*E138</f>
        <v>0</v>
      </c>
      <c r="J138" s="130">
        <f t="shared" si="1"/>
        <v>0</v>
      </c>
    </row>
    <row r="139" spans="1:10" s="5" customFormat="1" x14ac:dyDescent="0.35">
      <c r="A139" s="170"/>
      <c r="B139" s="68" t="s">
        <v>52</v>
      </c>
      <c r="C139" s="36" t="s">
        <v>16</v>
      </c>
      <c r="D139" s="106">
        <f>0.1*0.08</f>
        <v>8.0000000000000002E-3</v>
      </c>
      <c r="E139" s="69">
        <f>D139*E134</f>
        <v>0.30399999999999999</v>
      </c>
      <c r="F139" s="69"/>
      <c r="G139" s="142">
        <f>F139*E139</f>
        <v>0</v>
      </c>
      <c r="H139" s="69"/>
      <c r="I139" s="130">
        <f>H139*E139</f>
        <v>0</v>
      </c>
      <c r="J139" s="130">
        <f t="shared" si="1"/>
        <v>0</v>
      </c>
    </row>
    <row r="140" spans="1:10" s="5" customFormat="1" x14ac:dyDescent="0.35">
      <c r="A140" s="170"/>
      <c r="B140" s="68" t="s">
        <v>23</v>
      </c>
      <c r="C140" s="36" t="s">
        <v>2</v>
      </c>
      <c r="D140" s="105">
        <v>2.1999999999999999E-2</v>
      </c>
      <c r="E140" s="69">
        <f>D140*E134</f>
        <v>0.83599999999999997</v>
      </c>
      <c r="F140" s="69"/>
      <c r="G140" s="142">
        <f>F140*E140</f>
        <v>0</v>
      </c>
      <c r="H140" s="69"/>
      <c r="I140" s="130">
        <f>H140*E140</f>
        <v>0</v>
      </c>
      <c r="J140" s="130">
        <f t="shared" ref="J140:J203" si="2">I140+G140</f>
        <v>0</v>
      </c>
    </row>
    <row r="141" spans="1:10" s="5" customFormat="1" ht="27" x14ac:dyDescent="0.35">
      <c r="A141" s="138">
        <v>12</v>
      </c>
      <c r="B141" s="33" t="s">
        <v>156</v>
      </c>
      <c r="C141" s="34" t="s">
        <v>17</v>
      </c>
      <c r="D141" s="34"/>
      <c r="E141" s="35">
        <v>20</v>
      </c>
      <c r="F141" s="91"/>
      <c r="G141" s="142">
        <f>F141*E141</f>
        <v>0</v>
      </c>
      <c r="H141" s="91"/>
      <c r="I141" s="130">
        <f>H141*E141</f>
        <v>0</v>
      </c>
      <c r="J141" s="130">
        <f t="shared" si="2"/>
        <v>0</v>
      </c>
    </row>
    <row r="142" spans="1:10" s="5" customFormat="1" x14ac:dyDescent="0.35">
      <c r="A142" s="138"/>
      <c r="B142" s="18" t="s">
        <v>15</v>
      </c>
      <c r="C142" s="15" t="s">
        <v>17</v>
      </c>
      <c r="D142" s="16">
        <v>1</v>
      </c>
      <c r="E142" s="16">
        <f>E141*D142</f>
        <v>20</v>
      </c>
      <c r="F142" s="91"/>
      <c r="G142" s="142">
        <f>F142*E142</f>
        <v>0</v>
      </c>
      <c r="H142" s="91"/>
      <c r="I142" s="130">
        <f>H142*E142</f>
        <v>0</v>
      </c>
      <c r="J142" s="130">
        <f t="shared" si="2"/>
        <v>0</v>
      </c>
    </row>
    <row r="143" spans="1:10" s="5" customFormat="1" x14ac:dyDescent="0.35">
      <c r="A143" s="138"/>
      <c r="B143" s="92" t="s">
        <v>20</v>
      </c>
      <c r="C143" s="12" t="s">
        <v>2</v>
      </c>
      <c r="D143" s="93">
        <v>1.8200000000000001E-2</v>
      </c>
      <c r="E143" s="91">
        <f>E141*D143</f>
        <v>0.36399999999999999</v>
      </c>
      <c r="F143" s="91"/>
      <c r="G143" s="142">
        <f>F143*E143</f>
        <v>0</v>
      </c>
      <c r="H143" s="91"/>
      <c r="I143" s="130">
        <f>H143*E143</f>
        <v>0</v>
      </c>
      <c r="J143" s="130">
        <f t="shared" si="2"/>
        <v>0</v>
      </c>
    </row>
    <row r="144" spans="1:10" s="5" customFormat="1" ht="27" x14ac:dyDescent="0.35">
      <c r="A144" s="138"/>
      <c r="B144" s="19" t="s">
        <v>157</v>
      </c>
      <c r="C144" s="15" t="s">
        <v>17</v>
      </c>
      <c r="D144" s="140">
        <v>1.05</v>
      </c>
      <c r="E144" s="91">
        <f>D144*E141</f>
        <v>21</v>
      </c>
      <c r="F144" s="91"/>
      <c r="G144" s="142">
        <f>F144*E144</f>
        <v>0</v>
      </c>
      <c r="H144" s="91"/>
      <c r="I144" s="130">
        <f>H144*E144</f>
        <v>0</v>
      </c>
      <c r="J144" s="130">
        <f t="shared" si="2"/>
        <v>0</v>
      </c>
    </row>
    <row r="145" spans="1:10" s="5" customFormat="1" x14ac:dyDescent="0.35">
      <c r="A145" s="138"/>
      <c r="B145" s="19" t="s">
        <v>23</v>
      </c>
      <c r="C145" s="139" t="s">
        <v>2</v>
      </c>
      <c r="D145" s="140">
        <v>0.08</v>
      </c>
      <c r="E145" s="91">
        <f>E141*D145</f>
        <v>1.6</v>
      </c>
      <c r="F145" s="91"/>
      <c r="G145" s="142">
        <f>F145*E145</f>
        <v>0</v>
      </c>
      <c r="H145" s="91"/>
      <c r="I145" s="130">
        <f>H145*E145</f>
        <v>0</v>
      </c>
      <c r="J145" s="130">
        <f t="shared" si="2"/>
        <v>0</v>
      </c>
    </row>
    <row r="146" spans="1:10" s="5" customFormat="1" x14ac:dyDescent="0.35">
      <c r="A146" s="141"/>
      <c r="B146" s="78" t="s">
        <v>168</v>
      </c>
      <c r="C146" s="141"/>
      <c r="D146" s="141"/>
      <c r="E146" s="141"/>
      <c r="F146" s="141"/>
      <c r="G146" s="142">
        <f>F146*E146</f>
        <v>0</v>
      </c>
      <c r="H146" s="141"/>
      <c r="I146" s="130">
        <f>H146*E146</f>
        <v>0</v>
      </c>
      <c r="J146" s="130">
        <f t="shared" si="2"/>
        <v>0</v>
      </c>
    </row>
    <row r="147" spans="1:10" s="5" customFormat="1" x14ac:dyDescent="0.35">
      <c r="A147" s="70">
        <v>13</v>
      </c>
      <c r="B147" s="17" t="s">
        <v>243</v>
      </c>
      <c r="C147" s="8" t="s">
        <v>19</v>
      </c>
      <c r="D147" s="8"/>
      <c r="E147" s="9">
        <f>0.9*2.15*1</f>
        <v>1.9350000000000001</v>
      </c>
      <c r="F147" s="30"/>
      <c r="G147" s="142">
        <f>F147*E147</f>
        <v>0</v>
      </c>
      <c r="H147" s="30"/>
      <c r="I147" s="130">
        <f>H147*E147</f>
        <v>0</v>
      </c>
      <c r="J147" s="130">
        <f t="shared" si="2"/>
        <v>0</v>
      </c>
    </row>
    <row r="148" spans="1:10" s="5" customFormat="1" x14ac:dyDescent="0.35">
      <c r="A148" s="84"/>
      <c r="B148" s="18" t="s">
        <v>15</v>
      </c>
      <c r="C148" s="15" t="s">
        <v>24</v>
      </c>
      <c r="D148" s="16">
        <v>1</v>
      </c>
      <c r="E148" s="16">
        <f>E147*D148</f>
        <v>1.9350000000000001</v>
      </c>
      <c r="F148" s="16"/>
      <c r="G148" s="142">
        <f>F148*E148</f>
        <v>0</v>
      </c>
      <c r="H148" s="14"/>
      <c r="I148" s="130">
        <f>H148*E148</f>
        <v>0</v>
      </c>
      <c r="J148" s="130">
        <f t="shared" si="2"/>
        <v>0</v>
      </c>
    </row>
    <row r="149" spans="1:10" s="5" customFormat="1" x14ac:dyDescent="0.35">
      <c r="A149" s="84"/>
      <c r="B149" s="13" t="s">
        <v>20</v>
      </c>
      <c r="C149" s="12" t="s">
        <v>2</v>
      </c>
      <c r="D149" s="143">
        <v>0.13</v>
      </c>
      <c r="E149" s="14">
        <f>E147*D149</f>
        <v>0.25155</v>
      </c>
      <c r="F149" s="14"/>
      <c r="G149" s="142">
        <f>F149*E149</f>
        <v>0</v>
      </c>
      <c r="H149" s="14"/>
      <c r="I149" s="130">
        <f>H149*E149</f>
        <v>0</v>
      </c>
      <c r="J149" s="130">
        <f t="shared" si="2"/>
        <v>0</v>
      </c>
    </row>
    <row r="150" spans="1:10" s="5" customFormat="1" ht="30" customHeight="1" x14ac:dyDescent="0.35">
      <c r="A150" s="84"/>
      <c r="B150" s="13" t="s">
        <v>261</v>
      </c>
      <c r="C150" s="15" t="s">
        <v>24</v>
      </c>
      <c r="D150" s="61"/>
      <c r="E150" s="14">
        <f>0.9*2.15</f>
        <v>1.9350000000000001</v>
      </c>
      <c r="F150" s="14"/>
      <c r="G150" s="142">
        <f>F150*E150</f>
        <v>0</v>
      </c>
      <c r="H150" s="14"/>
      <c r="I150" s="130">
        <f>H150*E150</f>
        <v>0</v>
      </c>
      <c r="J150" s="130">
        <f t="shared" si="2"/>
        <v>0</v>
      </c>
    </row>
    <row r="151" spans="1:10" s="5" customFormat="1" ht="14.5" x14ac:dyDescent="0.35">
      <c r="A151" s="84"/>
      <c r="B151" s="19" t="s">
        <v>43</v>
      </c>
      <c r="C151" s="139" t="s">
        <v>14</v>
      </c>
      <c r="D151" s="67"/>
      <c r="E151" s="14">
        <v>2</v>
      </c>
      <c r="F151" s="37"/>
      <c r="G151" s="142">
        <f>F151*E151</f>
        <v>0</v>
      </c>
      <c r="H151" s="37"/>
      <c r="I151" s="130">
        <f>H151*E151</f>
        <v>0</v>
      </c>
      <c r="J151" s="130">
        <f t="shared" si="2"/>
        <v>0</v>
      </c>
    </row>
    <row r="152" spans="1:10" s="5" customFormat="1" x14ac:dyDescent="0.35">
      <c r="A152" s="84"/>
      <c r="B152" s="19" t="s">
        <v>23</v>
      </c>
      <c r="C152" s="139" t="s">
        <v>2</v>
      </c>
      <c r="D152" s="160">
        <v>0.02</v>
      </c>
      <c r="E152" s="14">
        <f>E147*D152</f>
        <v>3.8700000000000005E-2</v>
      </c>
      <c r="F152" s="14"/>
      <c r="G152" s="142">
        <f>F152*E152</f>
        <v>0</v>
      </c>
      <c r="H152" s="14"/>
      <c r="I152" s="130">
        <f>H152*E152</f>
        <v>0</v>
      </c>
      <c r="J152" s="130">
        <f t="shared" si="2"/>
        <v>0</v>
      </c>
    </row>
    <row r="153" spans="1:10" s="5" customFormat="1" x14ac:dyDescent="0.35">
      <c r="A153" s="70">
        <v>14</v>
      </c>
      <c r="B153" s="17" t="s">
        <v>242</v>
      </c>
      <c r="C153" s="8" t="s">
        <v>19</v>
      </c>
      <c r="D153" s="8"/>
      <c r="E153" s="9">
        <f>0.9*2.15*2+1.3*2.15*1</f>
        <v>6.665</v>
      </c>
      <c r="F153" s="30"/>
      <c r="G153" s="142">
        <f>F153*E153</f>
        <v>0</v>
      </c>
      <c r="H153" s="30"/>
      <c r="I153" s="130">
        <f>H153*E153</f>
        <v>0</v>
      </c>
      <c r="J153" s="130">
        <f t="shared" si="2"/>
        <v>0</v>
      </c>
    </row>
    <row r="154" spans="1:10" s="5" customFormat="1" x14ac:dyDescent="0.35">
      <c r="A154" s="84"/>
      <c r="B154" s="18" t="s">
        <v>15</v>
      </c>
      <c r="C154" s="15" t="s">
        <v>24</v>
      </c>
      <c r="D154" s="16">
        <v>1</v>
      </c>
      <c r="E154" s="16">
        <f>E153*D154</f>
        <v>6.665</v>
      </c>
      <c r="F154" s="16"/>
      <c r="G154" s="142">
        <f>F154*E154</f>
        <v>0</v>
      </c>
      <c r="H154" s="14"/>
      <c r="I154" s="130">
        <f>H154*E154</f>
        <v>0</v>
      </c>
      <c r="J154" s="130">
        <f t="shared" si="2"/>
        <v>0</v>
      </c>
    </row>
    <row r="155" spans="1:10" s="5" customFormat="1" x14ac:dyDescent="0.35">
      <c r="A155" s="84"/>
      <c r="B155" s="13" t="s">
        <v>20</v>
      </c>
      <c r="C155" s="12" t="s">
        <v>2</v>
      </c>
      <c r="D155" s="143">
        <v>0.13</v>
      </c>
      <c r="E155" s="14">
        <f>E153*D155</f>
        <v>0.86645000000000005</v>
      </c>
      <c r="F155" s="14"/>
      <c r="G155" s="142">
        <f>F155*E155</f>
        <v>0</v>
      </c>
      <c r="H155" s="14"/>
      <c r="I155" s="130">
        <f>H155*E155</f>
        <v>0</v>
      </c>
      <c r="J155" s="130">
        <f t="shared" si="2"/>
        <v>0</v>
      </c>
    </row>
    <row r="156" spans="1:10" s="5" customFormat="1" ht="40.5" x14ac:dyDescent="0.35">
      <c r="A156" s="84"/>
      <c r="B156" s="13" t="s">
        <v>241</v>
      </c>
      <c r="C156" s="15" t="s">
        <v>14</v>
      </c>
      <c r="D156" s="61"/>
      <c r="E156" s="14">
        <v>2</v>
      </c>
      <c r="F156" s="14"/>
      <c r="G156" s="142">
        <f>F156*E156</f>
        <v>0</v>
      </c>
      <c r="H156" s="14"/>
      <c r="I156" s="130">
        <f>H156*E156</f>
        <v>0</v>
      </c>
      <c r="J156" s="130">
        <f t="shared" si="2"/>
        <v>0</v>
      </c>
    </row>
    <row r="157" spans="1:10" s="5" customFormat="1" ht="40.5" x14ac:dyDescent="0.35">
      <c r="A157" s="84"/>
      <c r="B157" s="13" t="s">
        <v>264</v>
      </c>
      <c r="C157" s="15" t="s">
        <v>14</v>
      </c>
      <c r="D157" s="61"/>
      <c r="E157" s="14">
        <v>1</v>
      </c>
      <c r="F157" s="14"/>
      <c r="G157" s="142">
        <f>F157*E157</f>
        <v>0</v>
      </c>
      <c r="H157" s="14"/>
      <c r="I157" s="130">
        <f>H157*E157</f>
        <v>0</v>
      </c>
      <c r="J157" s="130">
        <f t="shared" si="2"/>
        <v>0</v>
      </c>
    </row>
    <row r="158" spans="1:10" s="5" customFormat="1" ht="14.5" x14ac:dyDescent="0.35">
      <c r="A158" s="84"/>
      <c r="B158" s="19" t="s">
        <v>43</v>
      </c>
      <c r="C158" s="139" t="s">
        <v>14</v>
      </c>
      <c r="D158" s="67"/>
      <c r="E158" s="14">
        <v>6</v>
      </c>
      <c r="F158" s="37"/>
      <c r="G158" s="142">
        <f>F158*E158</f>
        <v>0</v>
      </c>
      <c r="H158" s="37"/>
      <c r="I158" s="130">
        <f>H158*E158</f>
        <v>0</v>
      </c>
      <c r="J158" s="130">
        <f t="shared" si="2"/>
        <v>0</v>
      </c>
    </row>
    <row r="159" spans="1:10" s="5" customFormat="1" x14ac:dyDescent="0.35">
      <c r="A159" s="84"/>
      <c r="B159" s="19" t="s">
        <v>23</v>
      </c>
      <c r="C159" s="139" t="s">
        <v>2</v>
      </c>
      <c r="D159" s="160">
        <v>0.02</v>
      </c>
      <c r="E159" s="14">
        <f>E153*D159</f>
        <v>0.1333</v>
      </c>
      <c r="F159" s="14"/>
      <c r="G159" s="142">
        <f>F159*E159</f>
        <v>0</v>
      </c>
      <c r="H159" s="14"/>
      <c r="I159" s="130">
        <f>H159*E159</f>
        <v>0</v>
      </c>
      <c r="J159" s="130">
        <f t="shared" si="2"/>
        <v>0</v>
      </c>
    </row>
    <row r="160" spans="1:10" s="5" customFormat="1" x14ac:dyDescent="0.35">
      <c r="A160" s="70">
        <v>15</v>
      </c>
      <c r="B160" s="17" t="s">
        <v>262</v>
      </c>
      <c r="C160" s="8" t="s">
        <v>19</v>
      </c>
      <c r="D160" s="8"/>
      <c r="E160" s="9">
        <f>1.3*2.15*3</f>
        <v>8.3849999999999998</v>
      </c>
      <c r="F160" s="30"/>
      <c r="G160" s="142">
        <f>F160*E160</f>
        <v>0</v>
      </c>
      <c r="H160" s="30"/>
      <c r="I160" s="130">
        <f>H160*E160</f>
        <v>0</v>
      </c>
      <c r="J160" s="130">
        <f t="shared" si="2"/>
        <v>0</v>
      </c>
    </row>
    <row r="161" spans="1:10" s="5" customFormat="1" x14ac:dyDescent="0.35">
      <c r="A161" s="84"/>
      <c r="B161" s="18" t="s">
        <v>15</v>
      </c>
      <c r="C161" s="15" t="s">
        <v>24</v>
      </c>
      <c r="D161" s="16">
        <v>1</v>
      </c>
      <c r="E161" s="16">
        <f>E160*D161</f>
        <v>8.3849999999999998</v>
      </c>
      <c r="F161" s="16"/>
      <c r="G161" s="142">
        <f>F161*E161</f>
        <v>0</v>
      </c>
      <c r="H161" s="14"/>
      <c r="I161" s="130">
        <f>H161*E161</f>
        <v>0</v>
      </c>
      <c r="J161" s="130">
        <f t="shared" si="2"/>
        <v>0</v>
      </c>
    </row>
    <row r="162" spans="1:10" s="5" customFormat="1" x14ac:dyDescent="0.35">
      <c r="A162" s="84"/>
      <c r="B162" s="13" t="s">
        <v>20</v>
      </c>
      <c r="C162" s="12" t="s">
        <v>2</v>
      </c>
      <c r="D162" s="143">
        <v>0.13</v>
      </c>
      <c r="E162" s="14">
        <f>E160*D162</f>
        <v>1.09005</v>
      </c>
      <c r="F162" s="14"/>
      <c r="G162" s="142">
        <f>F162*E162</f>
        <v>0</v>
      </c>
      <c r="H162" s="14"/>
      <c r="I162" s="130">
        <f>H162*E162</f>
        <v>0</v>
      </c>
      <c r="J162" s="130">
        <f t="shared" si="2"/>
        <v>0</v>
      </c>
    </row>
    <row r="163" spans="1:10" s="5" customFormat="1" x14ac:dyDescent="0.35">
      <c r="A163" s="84"/>
      <c r="B163" s="13" t="s">
        <v>263</v>
      </c>
      <c r="C163" s="15" t="s">
        <v>19</v>
      </c>
      <c r="D163" s="61"/>
      <c r="E163" s="14">
        <f>1.3*2.15*3</f>
        <v>8.3849999999999998</v>
      </c>
      <c r="F163" s="14"/>
      <c r="G163" s="142">
        <f>F163*E163</f>
        <v>0</v>
      </c>
      <c r="H163" s="14"/>
      <c r="I163" s="130">
        <f>H163*E163</f>
        <v>0</v>
      </c>
      <c r="J163" s="130">
        <f t="shared" si="2"/>
        <v>0</v>
      </c>
    </row>
    <row r="164" spans="1:10" s="5" customFormat="1" ht="14.5" x14ac:dyDescent="0.35">
      <c r="A164" s="84"/>
      <c r="B164" s="19" t="s">
        <v>43</v>
      </c>
      <c r="C164" s="139" t="s">
        <v>14</v>
      </c>
      <c r="D164" s="67"/>
      <c r="E164" s="14">
        <v>4</v>
      </c>
      <c r="F164" s="37"/>
      <c r="G164" s="142">
        <f>F164*E164</f>
        <v>0</v>
      </c>
      <c r="H164" s="37"/>
      <c r="I164" s="130">
        <f>H164*E164</f>
        <v>0</v>
      </c>
      <c r="J164" s="130">
        <f t="shared" si="2"/>
        <v>0</v>
      </c>
    </row>
    <row r="165" spans="1:10" s="5" customFormat="1" x14ac:dyDescent="0.35">
      <c r="A165" s="84"/>
      <c r="B165" s="19" t="s">
        <v>23</v>
      </c>
      <c r="C165" s="139" t="s">
        <v>2</v>
      </c>
      <c r="D165" s="160">
        <v>0.02</v>
      </c>
      <c r="E165" s="14">
        <f>E160*D165</f>
        <v>0.16769999999999999</v>
      </c>
      <c r="F165" s="14"/>
      <c r="G165" s="142">
        <f>F165*E165</f>
        <v>0</v>
      </c>
      <c r="H165" s="14"/>
      <c r="I165" s="130">
        <f>H165*E165</f>
        <v>0</v>
      </c>
      <c r="J165" s="130">
        <f t="shared" si="2"/>
        <v>0</v>
      </c>
    </row>
    <row r="166" spans="1:10" s="5" customFormat="1" x14ac:dyDescent="0.35">
      <c r="A166" s="66">
        <v>16</v>
      </c>
      <c r="B166" s="185" t="s">
        <v>151</v>
      </c>
      <c r="C166" s="8" t="s">
        <v>19</v>
      </c>
      <c r="D166" s="128"/>
      <c r="E166" s="129">
        <f>0.9*2.15*1</f>
        <v>1.9350000000000001</v>
      </c>
      <c r="F166" s="157"/>
      <c r="G166" s="142">
        <f>F166*E166</f>
        <v>0</v>
      </c>
      <c r="H166" s="157"/>
      <c r="I166" s="130">
        <f>H166*E166</f>
        <v>0</v>
      </c>
      <c r="J166" s="130">
        <f t="shared" si="2"/>
        <v>0</v>
      </c>
    </row>
    <row r="167" spans="1:10" s="5" customFormat="1" x14ac:dyDescent="0.35">
      <c r="A167" s="66"/>
      <c r="B167" s="64" t="s">
        <v>15</v>
      </c>
      <c r="C167" s="23" t="s">
        <v>19</v>
      </c>
      <c r="D167" s="16">
        <v>1</v>
      </c>
      <c r="E167" s="16">
        <f>D167*E166</f>
        <v>1.9350000000000001</v>
      </c>
      <c r="F167" s="16"/>
      <c r="G167" s="142">
        <f>F167*E167</f>
        <v>0</v>
      </c>
      <c r="H167" s="16"/>
      <c r="I167" s="130">
        <f>H167*E167</f>
        <v>0</v>
      </c>
      <c r="J167" s="130">
        <f t="shared" si="2"/>
        <v>0</v>
      </c>
    </row>
    <row r="168" spans="1:10" s="5" customFormat="1" x14ac:dyDescent="0.35">
      <c r="A168" s="66"/>
      <c r="B168" s="126" t="s">
        <v>20</v>
      </c>
      <c r="C168" s="31" t="s">
        <v>2</v>
      </c>
      <c r="D168" s="143">
        <v>0.51600000000000001</v>
      </c>
      <c r="E168" s="106">
        <f>E166*D168</f>
        <v>0.99846000000000001</v>
      </c>
      <c r="F168" s="106"/>
      <c r="G168" s="142">
        <f>F168*E168</f>
        <v>0</v>
      </c>
      <c r="H168" s="106"/>
      <c r="I168" s="130">
        <f>H168*E168</f>
        <v>0</v>
      </c>
      <c r="J168" s="130">
        <f t="shared" si="2"/>
        <v>0</v>
      </c>
    </row>
    <row r="169" spans="1:10" s="5" customFormat="1" ht="27" x14ac:dyDescent="0.35">
      <c r="A169" s="66"/>
      <c r="B169" s="158" t="s">
        <v>158</v>
      </c>
      <c r="C169" s="23" t="s">
        <v>19</v>
      </c>
      <c r="D169" s="143" t="s">
        <v>91</v>
      </c>
      <c r="E169" s="106">
        <f>0.9*2.15</f>
        <v>1.9350000000000001</v>
      </c>
      <c r="F169" s="106"/>
      <c r="G169" s="142">
        <f>F169*E169</f>
        <v>0</v>
      </c>
      <c r="H169" s="106"/>
      <c r="I169" s="130">
        <f>H169*E169</f>
        <v>0</v>
      </c>
      <c r="J169" s="130">
        <f t="shared" si="2"/>
        <v>0</v>
      </c>
    </row>
    <row r="170" spans="1:10" s="5" customFormat="1" x14ac:dyDescent="0.35">
      <c r="A170" s="66"/>
      <c r="B170" s="186" t="s">
        <v>148</v>
      </c>
      <c r="C170" s="187" t="s">
        <v>16</v>
      </c>
      <c r="D170" s="188">
        <v>5</v>
      </c>
      <c r="E170" s="188">
        <f>E166*D170</f>
        <v>9.6750000000000007</v>
      </c>
      <c r="F170" s="188"/>
      <c r="G170" s="142">
        <f>F170*E170</f>
        <v>0</v>
      </c>
      <c r="H170" s="188"/>
      <c r="I170" s="130">
        <f>H170*E170</f>
        <v>0</v>
      </c>
      <c r="J170" s="130">
        <f t="shared" si="2"/>
        <v>0</v>
      </c>
    </row>
    <row r="171" spans="1:10" s="5" customFormat="1" x14ac:dyDescent="0.35">
      <c r="A171" s="66"/>
      <c r="B171" s="186" t="s">
        <v>149</v>
      </c>
      <c r="C171" s="187" t="s">
        <v>14</v>
      </c>
      <c r="D171" s="188"/>
      <c r="E171" s="188">
        <v>2</v>
      </c>
      <c r="F171" s="188"/>
      <c r="G171" s="142">
        <f>F171*E171</f>
        <v>0</v>
      </c>
      <c r="H171" s="188"/>
      <c r="I171" s="130">
        <f>H171*E171</f>
        <v>0</v>
      </c>
      <c r="J171" s="130">
        <f t="shared" si="2"/>
        <v>0</v>
      </c>
    </row>
    <row r="172" spans="1:10" s="5" customFormat="1" x14ac:dyDescent="0.35">
      <c r="A172" s="66"/>
      <c r="B172" s="186" t="s">
        <v>112</v>
      </c>
      <c r="C172" s="187" t="s">
        <v>16</v>
      </c>
      <c r="D172" s="188">
        <v>0.12</v>
      </c>
      <c r="E172" s="188">
        <f>E166*D172</f>
        <v>0.23219999999999999</v>
      </c>
      <c r="F172" s="188"/>
      <c r="G172" s="142">
        <f>F172*E172</f>
        <v>0</v>
      </c>
      <c r="H172" s="188"/>
      <c r="I172" s="130">
        <f>H172*E172</f>
        <v>0</v>
      </c>
      <c r="J172" s="130">
        <f t="shared" si="2"/>
        <v>0</v>
      </c>
    </row>
    <row r="173" spans="1:10" s="5" customFormat="1" x14ac:dyDescent="0.35">
      <c r="A173" s="66"/>
      <c r="B173" s="186" t="s">
        <v>150</v>
      </c>
      <c r="C173" s="187" t="s">
        <v>2</v>
      </c>
      <c r="D173" s="188">
        <v>2.78</v>
      </c>
      <c r="E173" s="188">
        <f>E166*D173</f>
        <v>5.3792999999999997</v>
      </c>
      <c r="F173" s="188"/>
      <c r="G173" s="142">
        <f>F173*E173</f>
        <v>0</v>
      </c>
      <c r="H173" s="188"/>
      <c r="I173" s="130">
        <f>H173*E173</f>
        <v>0</v>
      </c>
      <c r="J173" s="130">
        <f t="shared" si="2"/>
        <v>0</v>
      </c>
    </row>
    <row r="174" spans="1:10" s="5" customFormat="1" x14ac:dyDescent="0.35">
      <c r="A174" s="141"/>
      <c r="B174" s="78" t="s">
        <v>214</v>
      </c>
      <c r="C174" s="141"/>
      <c r="D174" s="141"/>
      <c r="E174" s="141"/>
      <c r="F174" s="141"/>
      <c r="G174" s="142">
        <f>F174*E174</f>
        <v>0</v>
      </c>
      <c r="H174" s="141"/>
      <c r="I174" s="130">
        <f>H174*E174</f>
        <v>0</v>
      </c>
      <c r="J174" s="130">
        <f t="shared" si="2"/>
        <v>0</v>
      </c>
    </row>
    <row r="175" spans="1:10" s="5" customFormat="1" x14ac:dyDescent="0.35">
      <c r="A175" s="66">
        <v>17</v>
      </c>
      <c r="B175" s="17" t="s">
        <v>109</v>
      </c>
      <c r="C175" s="8" t="s">
        <v>19</v>
      </c>
      <c r="D175" s="8"/>
      <c r="E175" s="9">
        <f>E29</f>
        <v>65.7</v>
      </c>
      <c r="F175" s="16"/>
      <c r="G175" s="142">
        <f>F175*E175</f>
        <v>0</v>
      </c>
      <c r="H175" s="16"/>
      <c r="I175" s="130">
        <f>H175*E175</f>
        <v>0</v>
      </c>
      <c r="J175" s="130">
        <f t="shared" si="2"/>
        <v>0</v>
      </c>
    </row>
    <row r="176" spans="1:10" s="5" customFormat="1" x14ac:dyDescent="0.35">
      <c r="A176" s="66"/>
      <c r="B176" s="64" t="s">
        <v>15</v>
      </c>
      <c r="C176" s="23" t="s">
        <v>19</v>
      </c>
      <c r="D176" s="16">
        <v>1</v>
      </c>
      <c r="E176" s="63">
        <f>E175*D176</f>
        <v>65.7</v>
      </c>
      <c r="F176" s="16"/>
      <c r="G176" s="142">
        <f>F176*E176</f>
        <v>0</v>
      </c>
      <c r="H176" s="16"/>
      <c r="I176" s="130">
        <f>H176*E176</f>
        <v>0</v>
      </c>
      <c r="J176" s="130">
        <f t="shared" si="2"/>
        <v>0</v>
      </c>
    </row>
    <row r="177" spans="1:10" s="5" customFormat="1" x14ac:dyDescent="0.35">
      <c r="A177" s="66"/>
      <c r="B177" s="126" t="s">
        <v>20</v>
      </c>
      <c r="C177" s="31" t="s">
        <v>2</v>
      </c>
      <c r="D177" s="143">
        <v>4.2999999999999997E-2</v>
      </c>
      <c r="E177" s="106">
        <f>D177*E175</f>
        <v>2.8250999999999999</v>
      </c>
      <c r="F177" s="106"/>
      <c r="G177" s="142">
        <f>F177*E177</f>
        <v>0</v>
      </c>
      <c r="H177" s="106"/>
      <c r="I177" s="130">
        <f>H177*E177</f>
        <v>0</v>
      </c>
      <c r="J177" s="130">
        <f t="shared" si="2"/>
        <v>0</v>
      </c>
    </row>
    <row r="178" spans="1:10" s="5" customFormat="1" ht="27" x14ac:dyDescent="0.35">
      <c r="A178" s="66"/>
      <c r="B178" s="62" t="s">
        <v>38</v>
      </c>
      <c r="C178" s="23" t="s">
        <v>19</v>
      </c>
      <c r="D178" s="16">
        <v>1.01</v>
      </c>
      <c r="E178" s="16">
        <f>D178*E175</f>
        <v>66.356999999999999</v>
      </c>
      <c r="F178" s="16"/>
      <c r="G178" s="142">
        <f>F178*E178</f>
        <v>0</v>
      </c>
      <c r="H178" s="16"/>
      <c r="I178" s="130">
        <f>H178*E178</f>
        <v>0</v>
      </c>
      <c r="J178" s="130">
        <f t="shared" si="2"/>
        <v>0</v>
      </c>
    </row>
    <row r="179" spans="1:10" s="5" customFormat="1" x14ac:dyDescent="0.35">
      <c r="A179" s="66"/>
      <c r="B179" s="64" t="s">
        <v>110</v>
      </c>
      <c r="C179" s="23" t="s">
        <v>19</v>
      </c>
      <c r="D179" s="16">
        <v>1.01</v>
      </c>
      <c r="E179" s="16">
        <f>D179*E175</f>
        <v>66.356999999999999</v>
      </c>
      <c r="F179" s="16"/>
      <c r="G179" s="142">
        <f>F179*E179</f>
        <v>0</v>
      </c>
      <c r="H179" s="16"/>
      <c r="I179" s="130">
        <f>H179*E179</f>
        <v>0</v>
      </c>
      <c r="J179" s="130">
        <f t="shared" si="2"/>
        <v>0</v>
      </c>
    </row>
    <row r="180" spans="1:10" s="5" customFormat="1" x14ac:dyDescent="0.35">
      <c r="A180" s="66"/>
      <c r="B180" s="32" t="s">
        <v>23</v>
      </c>
      <c r="C180" s="23" t="s">
        <v>2</v>
      </c>
      <c r="D180" s="63">
        <v>6.4000000000000001E-2</v>
      </c>
      <c r="E180" s="16">
        <f>D180*E175</f>
        <v>4.2048000000000005</v>
      </c>
      <c r="F180" s="16"/>
      <c r="G180" s="142">
        <f>F180*E180</f>
        <v>0</v>
      </c>
      <c r="H180" s="16"/>
      <c r="I180" s="130">
        <f>H180*E180</f>
        <v>0</v>
      </c>
      <c r="J180" s="130">
        <f t="shared" si="2"/>
        <v>0</v>
      </c>
    </row>
    <row r="181" spans="1:10" s="5" customFormat="1" ht="14.5" x14ac:dyDescent="0.35">
      <c r="A181" s="38"/>
      <c r="B181" s="171" t="s">
        <v>221</v>
      </c>
      <c r="C181" s="15"/>
      <c r="D181" s="94"/>
      <c r="E181" s="95"/>
      <c r="F181" s="95"/>
      <c r="G181" s="142">
        <f>F181*E181</f>
        <v>0</v>
      </c>
      <c r="H181" s="95"/>
      <c r="I181" s="130">
        <f>H181*E181</f>
        <v>0</v>
      </c>
      <c r="J181" s="130">
        <f t="shared" si="2"/>
        <v>0</v>
      </c>
    </row>
    <row r="182" spans="1:10" s="5" customFormat="1" ht="27" x14ac:dyDescent="0.35">
      <c r="A182" s="66">
        <v>18</v>
      </c>
      <c r="B182" s="7" t="s">
        <v>308</v>
      </c>
      <c r="C182" s="20" t="s">
        <v>19</v>
      </c>
      <c r="D182" s="20"/>
      <c r="E182" s="35">
        <v>1183</v>
      </c>
      <c r="F182" s="16"/>
      <c r="G182" s="142">
        <f>F182*E182</f>
        <v>0</v>
      </c>
      <c r="H182" s="16"/>
      <c r="I182" s="130">
        <f>H182*E182</f>
        <v>0</v>
      </c>
      <c r="J182" s="130">
        <f t="shared" si="2"/>
        <v>0</v>
      </c>
    </row>
    <row r="183" spans="1:10" s="5" customFormat="1" x14ac:dyDescent="0.35">
      <c r="A183" s="83"/>
      <c r="B183" s="18" t="s">
        <v>15</v>
      </c>
      <c r="C183" s="15" t="s">
        <v>24</v>
      </c>
      <c r="D183" s="16">
        <v>1</v>
      </c>
      <c r="E183" s="16">
        <f>E182*D183</f>
        <v>1183</v>
      </c>
      <c r="F183" s="16"/>
      <c r="G183" s="142">
        <f>F183*E183</f>
        <v>0</v>
      </c>
      <c r="H183" s="16"/>
      <c r="I183" s="130">
        <f>H183*E183</f>
        <v>0</v>
      </c>
      <c r="J183" s="130">
        <f t="shared" si="2"/>
        <v>0</v>
      </c>
    </row>
    <row r="184" spans="1:10" s="5" customFormat="1" x14ac:dyDescent="0.35">
      <c r="A184" s="83"/>
      <c r="B184" s="13" t="s">
        <v>20</v>
      </c>
      <c r="C184" s="12" t="s">
        <v>2</v>
      </c>
      <c r="D184" s="61">
        <v>8.0000000000000002E-3</v>
      </c>
      <c r="E184" s="14">
        <f>D184*E182</f>
        <v>9.4640000000000004</v>
      </c>
      <c r="F184" s="14"/>
      <c r="G184" s="142">
        <f>F184*E184</f>
        <v>0</v>
      </c>
      <c r="H184" s="14"/>
      <c r="I184" s="130">
        <f>H184*E184</f>
        <v>0</v>
      </c>
      <c r="J184" s="130">
        <f t="shared" si="2"/>
        <v>0</v>
      </c>
    </row>
    <row r="185" spans="1:10" s="5" customFormat="1" x14ac:dyDescent="0.35">
      <c r="A185" s="83"/>
      <c r="B185" s="21" t="s">
        <v>29</v>
      </c>
      <c r="C185" s="22" t="s">
        <v>16</v>
      </c>
      <c r="D185" s="23">
        <v>0.45</v>
      </c>
      <c r="E185" s="11">
        <f>E182*D185</f>
        <v>532.35</v>
      </c>
      <c r="F185" s="11"/>
      <c r="G185" s="142">
        <f>F185*E185</f>
        <v>0</v>
      </c>
      <c r="H185" s="11"/>
      <c r="I185" s="130">
        <f>H185*E185</f>
        <v>0</v>
      </c>
      <c r="J185" s="130">
        <f t="shared" si="2"/>
        <v>0</v>
      </c>
    </row>
    <row r="186" spans="1:10" s="5" customFormat="1" x14ac:dyDescent="0.35">
      <c r="A186" s="83"/>
      <c r="B186" s="21" t="s">
        <v>25</v>
      </c>
      <c r="C186" s="22" t="s">
        <v>19</v>
      </c>
      <c r="D186" s="23">
        <v>8.9999999999999993E-3</v>
      </c>
      <c r="E186" s="24">
        <f>E182*D186</f>
        <v>10.646999999999998</v>
      </c>
      <c r="F186" s="11"/>
      <c r="G186" s="142">
        <f>F186*E186</f>
        <v>0</v>
      </c>
      <c r="H186" s="11"/>
      <c r="I186" s="130">
        <f>H186*E186</f>
        <v>0</v>
      </c>
      <c r="J186" s="130">
        <f t="shared" si="2"/>
        <v>0</v>
      </c>
    </row>
    <row r="187" spans="1:10" s="5" customFormat="1" x14ac:dyDescent="0.35">
      <c r="A187" s="83"/>
      <c r="B187" s="25" t="s">
        <v>92</v>
      </c>
      <c r="C187" s="22" t="s">
        <v>16</v>
      </c>
      <c r="D187" s="16">
        <v>0.35</v>
      </c>
      <c r="E187" s="11">
        <f>E182*D187</f>
        <v>414.04999999999995</v>
      </c>
      <c r="F187" s="11"/>
      <c r="G187" s="142">
        <f>F187*E187</f>
        <v>0</v>
      </c>
      <c r="H187" s="11"/>
      <c r="I187" s="130">
        <f>H187*E187</f>
        <v>0</v>
      </c>
      <c r="J187" s="130">
        <f t="shared" si="2"/>
        <v>0</v>
      </c>
    </row>
    <row r="188" spans="1:10" s="5" customFormat="1" x14ac:dyDescent="0.35">
      <c r="A188" s="83"/>
      <c r="B188" s="25" t="s">
        <v>26</v>
      </c>
      <c r="C188" s="22" t="s">
        <v>16</v>
      </c>
      <c r="D188" s="23">
        <v>0.12</v>
      </c>
      <c r="E188" s="11">
        <f>E182*D188</f>
        <v>141.96</v>
      </c>
      <c r="F188" s="11"/>
      <c r="G188" s="142">
        <f>F188*E188</f>
        <v>0</v>
      </c>
      <c r="H188" s="11"/>
      <c r="I188" s="130">
        <f>H188*E188</f>
        <v>0</v>
      </c>
      <c r="J188" s="130">
        <f t="shared" si="2"/>
        <v>0</v>
      </c>
    </row>
    <row r="189" spans="1:10" s="5" customFormat="1" x14ac:dyDescent="0.35">
      <c r="A189" s="83"/>
      <c r="B189" s="26" t="s">
        <v>30</v>
      </c>
      <c r="C189" s="22" t="s">
        <v>17</v>
      </c>
      <c r="D189" s="16">
        <v>0.6</v>
      </c>
      <c r="E189" s="11">
        <f>E182*D189</f>
        <v>709.8</v>
      </c>
      <c r="F189" s="11"/>
      <c r="G189" s="142">
        <f>F189*E189</f>
        <v>0</v>
      </c>
      <c r="H189" s="11"/>
      <c r="I189" s="130">
        <f>H189*E189</f>
        <v>0</v>
      </c>
      <c r="J189" s="130">
        <f t="shared" si="2"/>
        <v>0</v>
      </c>
    </row>
    <row r="190" spans="1:10" s="5" customFormat="1" x14ac:dyDescent="0.35">
      <c r="A190" s="83"/>
      <c r="B190" s="19" t="s">
        <v>31</v>
      </c>
      <c r="C190" s="139" t="s">
        <v>14</v>
      </c>
      <c r="D190" s="36"/>
      <c r="E190" s="14">
        <v>2</v>
      </c>
      <c r="F190" s="37"/>
      <c r="G190" s="142">
        <f>F190*E190</f>
        <v>0</v>
      </c>
      <c r="H190" s="37"/>
      <c r="I190" s="130">
        <f>H190*E190</f>
        <v>0</v>
      </c>
      <c r="J190" s="130">
        <f t="shared" si="2"/>
        <v>0</v>
      </c>
    </row>
    <row r="191" spans="1:10" s="5" customFormat="1" x14ac:dyDescent="0.35">
      <c r="A191" s="83"/>
      <c r="B191" s="26" t="s">
        <v>32</v>
      </c>
      <c r="C191" s="22" t="s">
        <v>17</v>
      </c>
      <c r="D191" s="23">
        <v>0.26</v>
      </c>
      <c r="E191" s="11">
        <f>E182*D191</f>
        <v>307.58</v>
      </c>
      <c r="F191" s="11"/>
      <c r="G191" s="142">
        <f>F191*E191</f>
        <v>0</v>
      </c>
      <c r="H191" s="11"/>
      <c r="I191" s="130">
        <f>H191*E191</f>
        <v>0</v>
      </c>
      <c r="J191" s="130">
        <f t="shared" si="2"/>
        <v>0</v>
      </c>
    </row>
    <row r="192" spans="1:10" s="5" customFormat="1" x14ac:dyDescent="0.35">
      <c r="A192" s="83"/>
      <c r="B192" s="26" t="s">
        <v>27</v>
      </c>
      <c r="C192" s="22" t="s">
        <v>2</v>
      </c>
      <c r="D192" s="23">
        <v>7.0000000000000001E-3</v>
      </c>
      <c r="E192" s="11">
        <f>E182*D192</f>
        <v>8.2810000000000006</v>
      </c>
      <c r="F192" s="11"/>
      <c r="G192" s="142">
        <f>F192*E192</f>
        <v>0</v>
      </c>
      <c r="H192" s="11"/>
      <c r="I192" s="130">
        <f>H192*E192</f>
        <v>0</v>
      </c>
      <c r="J192" s="130">
        <f t="shared" si="2"/>
        <v>0</v>
      </c>
    </row>
    <row r="193" spans="1:10" s="5" customFormat="1" ht="40.5" x14ac:dyDescent="0.35">
      <c r="A193" s="138">
        <v>19</v>
      </c>
      <c r="B193" s="39" t="s">
        <v>226</v>
      </c>
      <c r="C193" s="34" t="s">
        <v>97</v>
      </c>
      <c r="D193" s="164"/>
      <c r="E193" s="165">
        <v>22</v>
      </c>
      <c r="F193" s="91"/>
      <c r="G193" s="142">
        <f>F193*E193</f>
        <v>0</v>
      </c>
      <c r="H193" s="91"/>
      <c r="I193" s="130">
        <f>H193*E193</f>
        <v>0</v>
      </c>
      <c r="J193" s="130">
        <f t="shared" si="2"/>
        <v>0</v>
      </c>
    </row>
    <row r="194" spans="1:10" s="5" customFormat="1" x14ac:dyDescent="0.35">
      <c r="A194" s="166"/>
      <c r="B194" s="18" t="s">
        <v>15</v>
      </c>
      <c r="C194" s="15" t="s">
        <v>17</v>
      </c>
      <c r="D194" s="16">
        <v>1</v>
      </c>
      <c r="E194" s="63">
        <f>E193*D194</f>
        <v>22</v>
      </c>
      <c r="F194" s="91"/>
      <c r="G194" s="142">
        <f>F194*E194</f>
        <v>0</v>
      </c>
      <c r="H194" s="91"/>
      <c r="I194" s="130">
        <f>H194*E194</f>
        <v>0</v>
      </c>
      <c r="J194" s="130">
        <f t="shared" si="2"/>
        <v>0</v>
      </c>
    </row>
    <row r="195" spans="1:10" s="5" customFormat="1" x14ac:dyDescent="0.35">
      <c r="A195" s="166"/>
      <c r="B195" s="92" t="s">
        <v>20</v>
      </c>
      <c r="C195" s="12" t="s">
        <v>2</v>
      </c>
      <c r="D195" s="93">
        <v>0.1</v>
      </c>
      <c r="E195" s="91">
        <f>E193*D195</f>
        <v>2.2000000000000002</v>
      </c>
      <c r="F195" s="91"/>
      <c r="G195" s="142">
        <f>F195*E195</f>
        <v>0</v>
      </c>
      <c r="H195" s="91"/>
      <c r="I195" s="130">
        <f>H195*E195</f>
        <v>0</v>
      </c>
      <c r="J195" s="130">
        <f t="shared" si="2"/>
        <v>0</v>
      </c>
    </row>
    <row r="196" spans="1:10" s="5" customFormat="1" x14ac:dyDescent="0.35">
      <c r="A196" s="166"/>
      <c r="B196" s="19" t="s">
        <v>114</v>
      </c>
      <c r="C196" s="139" t="s">
        <v>16</v>
      </c>
      <c r="D196" s="140">
        <v>0.59</v>
      </c>
      <c r="E196" s="91">
        <f>E193*D196</f>
        <v>12.979999999999999</v>
      </c>
      <c r="F196" s="91"/>
      <c r="G196" s="142">
        <f>F196*E196</f>
        <v>0</v>
      </c>
      <c r="H196" s="91"/>
      <c r="I196" s="130">
        <f>H196*E196</f>
        <v>0</v>
      </c>
      <c r="J196" s="130">
        <f t="shared" si="2"/>
        <v>0</v>
      </c>
    </row>
    <row r="197" spans="1:10" s="5" customFormat="1" x14ac:dyDescent="0.35">
      <c r="A197" s="166"/>
      <c r="B197" s="19" t="s">
        <v>115</v>
      </c>
      <c r="C197" s="139" t="s">
        <v>16</v>
      </c>
      <c r="D197" s="217">
        <v>0.7</v>
      </c>
      <c r="E197" s="91">
        <f>E193*D197</f>
        <v>15.399999999999999</v>
      </c>
      <c r="F197" s="91"/>
      <c r="G197" s="142">
        <f>F197*E197</f>
        <v>0</v>
      </c>
      <c r="H197" s="91"/>
      <c r="I197" s="130">
        <f>H197*E197</f>
        <v>0</v>
      </c>
      <c r="J197" s="130">
        <f t="shared" si="2"/>
        <v>0</v>
      </c>
    </row>
    <row r="198" spans="1:10" s="5" customFormat="1" x14ac:dyDescent="0.35">
      <c r="A198" s="166"/>
      <c r="B198" s="19" t="s">
        <v>116</v>
      </c>
      <c r="C198" s="139" t="s">
        <v>16</v>
      </c>
      <c r="D198" s="140">
        <v>0.15</v>
      </c>
      <c r="E198" s="91">
        <f>E193*D198</f>
        <v>3.3</v>
      </c>
      <c r="F198" s="91"/>
      <c r="G198" s="142">
        <f>F198*E198</f>
        <v>0</v>
      </c>
      <c r="H198" s="91"/>
      <c r="I198" s="130">
        <f>H198*E198</f>
        <v>0</v>
      </c>
      <c r="J198" s="130">
        <f t="shared" si="2"/>
        <v>0</v>
      </c>
    </row>
    <row r="199" spans="1:10" s="5" customFormat="1" x14ac:dyDescent="0.35">
      <c r="A199" s="166"/>
      <c r="B199" s="19" t="s">
        <v>23</v>
      </c>
      <c r="C199" s="139" t="s">
        <v>2</v>
      </c>
      <c r="D199" s="140">
        <v>0.1</v>
      </c>
      <c r="E199" s="91">
        <f>E193*D199</f>
        <v>2.2000000000000002</v>
      </c>
      <c r="F199" s="91"/>
      <c r="G199" s="142">
        <f>F199*E199</f>
        <v>0</v>
      </c>
      <c r="H199" s="91"/>
      <c r="I199" s="130">
        <f>H199*E199</f>
        <v>0</v>
      </c>
      <c r="J199" s="130">
        <f t="shared" si="2"/>
        <v>0</v>
      </c>
    </row>
    <row r="200" spans="1:10" s="5" customFormat="1" x14ac:dyDescent="0.35">
      <c r="A200" s="138">
        <v>20</v>
      </c>
      <c r="B200" s="112" t="s">
        <v>265</v>
      </c>
      <c r="C200" s="27" t="s">
        <v>97</v>
      </c>
      <c r="D200" s="113"/>
      <c r="E200" s="114">
        <v>95</v>
      </c>
      <c r="F200" s="95"/>
      <c r="G200" s="130">
        <f>F200*E200</f>
        <v>0</v>
      </c>
      <c r="H200" s="95"/>
      <c r="I200" s="130">
        <f>E200*H200</f>
        <v>0</v>
      </c>
      <c r="J200" s="130">
        <f t="shared" si="2"/>
        <v>0</v>
      </c>
    </row>
    <row r="201" spans="1:10" s="5" customFormat="1" x14ac:dyDescent="0.35">
      <c r="A201" s="138"/>
      <c r="B201" s="28" t="s">
        <v>197</v>
      </c>
      <c r="C201" s="175" t="s">
        <v>19</v>
      </c>
      <c r="D201" s="11">
        <v>1</v>
      </c>
      <c r="E201" s="11">
        <f>D201*E200</f>
        <v>95</v>
      </c>
      <c r="F201" s="91"/>
      <c r="G201" s="130">
        <f>F201*E201</f>
        <v>0</v>
      </c>
      <c r="H201" s="91"/>
      <c r="I201" s="130">
        <f>E201*H201</f>
        <v>0</v>
      </c>
      <c r="J201" s="130">
        <f t="shared" si="2"/>
        <v>0</v>
      </c>
    </row>
    <row r="202" spans="1:10" s="5" customFormat="1" x14ac:dyDescent="0.35">
      <c r="A202" s="138"/>
      <c r="B202" s="215" t="s">
        <v>198</v>
      </c>
      <c r="C202" s="139" t="s">
        <v>2</v>
      </c>
      <c r="D202" s="216">
        <v>2.3E-3</v>
      </c>
      <c r="E202" s="91">
        <f>D202*E200</f>
        <v>0.2185</v>
      </c>
      <c r="F202" s="91"/>
      <c r="G202" s="130">
        <f>F202*E202</f>
        <v>0</v>
      </c>
      <c r="H202" s="91"/>
      <c r="I202" s="130">
        <f>E202*H202</f>
        <v>0</v>
      </c>
      <c r="J202" s="130">
        <f t="shared" si="2"/>
        <v>0</v>
      </c>
    </row>
    <row r="203" spans="1:10" s="5" customFormat="1" x14ac:dyDescent="0.35">
      <c r="A203" s="138"/>
      <c r="B203" s="218" t="s">
        <v>199</v>
      </c>
      <c r="C203" s="15" t="s">
        <v>16</v>
      </c>
      <c r="D203" s="94">
        <v>0.35</v>
      </c>
      <c r="E203" s="95">
        <f>E200*D203</f>
        <v>33.25</v>
      </c>
      <c r="F203" s="95"/>
      <c r="G203" s="130">
        <f>F203*E203</f>
        <v>0</v>
      </c>
      <c r="H203" s="95"/>
      <c r="I203" s="130">
        <f>E203*H203</f>
        <v>0</v>
      </c>
      <c r="J203" s="130">
        <f t="shared" si="2"/>
        <v>0</v>
      </c>
    </row>
    <row r="204" spans="1:10" s="5" customFormat="1" x14ac:dyDescent="0.35">
      <c r="A204" s="138"/>
      <c r="B204" s="218" t="s">
        <v>200</v>
      </c>
      <c r="C204" s="15" t="s">
        <v>113</v>
      </c>
      <c r="D204" s="94">
        <v>9.0000000000000006E-5</v>
      </c>
      <c r="E204" s="95">
        <f>E200*D204</f>
        <v>8.5500000000000003E-3</v>
      </c>
      <c r="F204" s="95"/>
      <c r="G204" s="130">
        <f>F204*E204</f>
        <v>0</v>
      </c>
      <c r="H204" s="95"/>
      <c r="I204" s="130">
        <f>E204*H204</f>
        <v>0</v>
      </c>
      <c r="J204" s="130">
        <f t="shared" ref="J204:J266" si="3">I204+G204</f>
        <v>0</v>
      </c>
    </row>
    <row r="205" spans="1:10" s="5" customFormat="1" x14ac:dyDescent="0.35">
      <c r="A205" s="138"/>
      <c r="B205" s="218" t="s">
        <v>201</v>
      </c>
      <c r="C205" s="15" t="s">
        <v>24</v>
      </c>
      <c r="D205" s="94">
        <v>3.4000000000000002E-2</v>
      </c>
      <c r="E205" s="95">
        <f>E200*D205</f>
        <v>3.2300000000000004</v>
      </c>
      <c r="F205" s="95"/>
      <c r="G205" s="130">
        <f>F205*E205</f>
        <v>0</v>
      </c>
      <c r="H205" s="95"/>
      <c r="I205" s="130">
        <f>E205*H205</f>
        <v>0</v>
      </c>
      <c r="J205" s="130">
        <f t="shared" si="3"/>
        <v>0</v>
      </c>
    </row>
    <row r="206" spans="1:10" s="5" customFormat="1" x14ac:dyDescent="0.35">
      <c r="A206" s="83"/>
      <c r="B206" s="78" t="s">
        <v>216</v>
      </c>
      <c r="C206" s="23"/>
      <c r="D206" s="23"/>
      <c r="E206" s="16"/>
      <c r="F206" s="16"/>
      <c r="G206" s="142">
        <f>F206*E206</f>
        <v>0</v>
      </c>
      <c r="H206" s="16"/>
      <c r="I206" s="130">
        <f>H206*E206</f>
        <v>0</v>
      </c>
      <c r="J206" s="130">
        <f t="shared" si="3"/>
        <v>0</v>
      </c>
    </row>
    <row r="207" spans="1:10" s="5" customFormat="1" ht="27" x14ac:dyDescent="0.35">
      <c r="A207" s="219">
        <v>21</v>
      </c>
      <c r="B207" s="7" t="s">
        <v>294</v>
      </c>
      <c r="C207" s="8" t="s">
        <v>14</v>
      </c>
      <c r="D207" s="9"/>
      <c r="E207" s="9">
        <v>7</v>
      </c>
      <c r="F207" s="16"/>
      <c r="G207" s="142"/>
      <c r="H207" s="16"/>
      <c r="I207" s="130"/>
      <c r="J207" s="130">
        <f t="shared" si="3"/>
        <v>0</v>
      </c>
    </row>
    <row r="208" spans="1:10" s="5" customFormat="1" x14ac:dyDescent="0.35">
      <c r="A208" s="140"/>
      <c r="B208" s="18" t="s">
        <v>15</v>
      </c>
      <c r="C208" s="15" t="s">
        <v>14</v>
      </c>
      <c r="D208" s="16">
        <v>1</v>
      </c>
      <c r="E208" s="16">
        <f>E207*D208</f>
        <v>7</v>
      </c>
      <c r="F208" s="37"/>
      <c r="G208" s="142">
        <f>F208*E208</f>
        <v>0</v>
      </c>
      <c r="H208" s="16"/>
      <c r="I208" s="130">
        <f>H208*E208</f>
        <v>0</v>
      </c>
      <c r="J208" s="130">
        <f t="shared" si="3"/>
        <v>0</v>
      </c>
    </row>
    <row r="209" spans="1:10" s="5" customFormat="1" x14ac:dyDescent="0.35">
      <c r="A209" s="140"/>
      <c r="B209" s="75" t="s">
        <v>20</v>
      </c>
      <c r="C209" s="43" t="s">
        <v>2</v>
      </c>
      <c r="D209" s="42">
        <v>0.25</v>
      </c>
      <c r="E209" s="11">
        <f>D209*E207</f>
        <v>1.75</v>
      </c>
      <c r="F209" s="16"/>
      <c r="G209" s="142">
        <f>F209*E209</f>
        <v>0</v>
      </c>
      <c r="H209" s="16"/>
      <c r="I209" s="130">
        <f>H209*E209</f>
        <v>0</v>
      </c>
      <c r="J209" s="130">
        <f t="shared" si="3"/>
        <v>0</v>
      </c>
    </row>
    <row r="210" spans="1:10" s="5" customFormat="1" ht="27" x14ac:dyDescent="0.35">
      <c r="A210" s="219">
        <v>22</v>
      </c>
      <c r="B210" s="7" t="s">
        <v>269</v>
      </c>
      <c r="C210" s="8" t="s">
        <v>14</v>
      </c>
      <c r="D210" s="9"/>
      <c r="E210" s="9">
        <v>14</v>
      </c>
      <c r="F210" s="16"/>
      <c r="G210" s="142"/>
      <c r="H210" s="16"/>
      <c r="I210" s="130"/>
      <c r="J210" s="130">
        <f t="shared" si="3"/>
        <v>0</v>
      </c>
    </row>
    <row r="211" spans="1:10" s="5" customFormat="1" x14ac:dyDescent="0.35">
      <c r="A211" s="140"/>
      <c r="B211" s="18" t="s">
        <v>15</v>
      </c>
      <c r="C211" s="15" t="s">
        <v>14</v>
      </c>
      <c r="D211" s="16">
        <v>1</v>
      </c>
      <c r="E211" s="16">
        <f>E210*D211</f>
        <v>14</v>
      </c>
      <c r="F211" s="37"/>
      <c r="G211" s="142">
        <f>F211*E211</f>
        <v>0</v>
      </c>
      <c r="H211" s="16"/>
      <c r="I211" s="130">
        <f>H211*E211</f>
        <v>0</v>
      </c>
      <c r="J211" s="130">
        <f t="shared" si="3"/>
        <v>0</v>
      </c>
    </row>
    <row r="212" spans="1:10" s="5" customFormat="1" x14ac:dyDescent="0.35">
      <c r="A212" s="140"/>
      <c r="B212" s="75" t="s">
        <v>20</v>
      </c>
      <c r="C212" s="43" t="s">
        <v>2</v>
      </c>
      <c r="D212" s="42">
        <v>6.88E-2</v>
      </c>
      <c r="E212" s="11">
        <f>D212*E210</f>
        <v>0.96320000000000006</v>
      </c>
      <c r="F212" s="16"/>
      <c r="G212" s="142">
        <f>F212*E212</f>
        <v>0</v>
      </c>
      <c r="H212" s="16"/>
      <c r="I212" s="130">
        <f>H212*E212</f>
        <v>0</v>
      </c>
      <c r="J212" s="130">
        <f t="shared" si="3"/>
        <v>0</v>
      </c>
    </row>
    <row r="213" spans="1:10" s="5" customFormat="1" ht="27" x14ac:dyDescent="0.35">
      <c r="A213" s="70">
        <v>23</v>
      </c>
      <c r="B213" s="7" t="s">
        <v>89</v>
      </c>
      <c r="C213" s="8" t="s">
        <v>18</v>
      </c>
      <c r="D213" s="8"/>
      <c r="E213" s="9">
        <v>2</v>
      </c>
      <c r="F213" s="30"/>
      <c r="G213" s="142">
        <f>F213*E213</f>
        <v>0</v>
      </c>
      <c r="H213" s="30"/>
      <c r="I213" s="130">
        <f>H213*E213</f>
        <v>0</v>
      </c>
      <c r="J213" s="130">
        <f t="shared" si="3"/>
        <v>0</v>
      </c>
    </row>
    <row r="214" spans="1:10" s="5" customFormat="1" x14ac:dyDescent="0.35">
      <c r="A214" s="84"/>
      <c r="B214" s="18" t="s">
        <v>15</v>
      </c>
      <c r="C214" s="15" t="s">
        <v>18</v>
      </c>
      <c r="D214" s="16">
        <v>1</v>
      </c>
      <c r="E214" s="16">
        <f>E213*D214</f>
        <v>2</v>
      </c>
      <c r="F214" s="14"/>
      <c r="G214" s="142">
        <f>F214*E214</f>
        <v>0</v>
      </c>
      <c r="H214" s="11"/>
      <c r="I214" s="130">
        <f>H214*E214</f>
        <v>0</v>
      </c>
      <c r="J214" s="130">
        <f t="shared" si="3"/>
        <v>0</v>
      </c>
    </row>
    <row r="215" spans="1:10" s="5" customFormat="1" x14ac:dyDescent="0.35">
      <c r="A215" s="84"/>
      <c r="B215" s="13" t="s">
        <v>20</v>
      </c>
      <c r="C215" s="12" t="s">
        <v>2</v>
      </c>
      <c r="D215" s="61">
        <v>7.0000000000000007E-2</v>
      </c>
      <c r="E215" s="14">
        <f>D215*E213</f>
        <v>0.14000000000000001</v>
      </c>
      <c r="F215" s="14"/>
      <c r="G215" s="142">
        <f>F215*E215</f>
        <v>0</v>
      </c>
      <c r="H215" s="14"/>
      <c r="I215" s="130">
        <f>H215*E215</f>
        <v>0</v>
      </c>
      <c r="J215" s="130">
        <f t="shared" si="3"/>
        <v>0</v>
      </c>
    </row>
    <row r="216" spans="1:10" s="5" customFormat="1" ht="27" x14ac:dyDescent="0.35">
      <c r="A216" s="84"/>
      <c r="B216" s="13" t="s">
        <v>213</v>
      </c>
      <c r="C216" s="139" t="s">
        <v>18</v>
      </c>
      <c r="D216" s="85" t="s">
        <v>91</v>
      </c>
      <c r="E216" s="14">
        <f>E213</f>
        <v>2</v>
      </c>
      <c r="F216" s="14"/>
      <c r="G216" s="142">
        <f>F216*E216</f>
        <v>0</v>
      </c>
      <c r="H216" s="14"/>
      <c r="I216" s="130">
        <f>H216*E216</f>
        <v>0</v>
      </c>
      <c r="J216" s="130">
        <f t="shared" si="3"/>
        <v>0</v>
      </c>
    </row>
    <row r="217" spans="1:10" s="5" customFormat="1" x14ac:dyDescent="0.35">
      <c r="A217" s="84"/>
      <c r="B217" s="32" t="s">
        <v>23</v>
      </c>
      <c r="C217" s="23" t="s">
        <v>2</v>
      </c>
      <c r="D217" s="65">
        <v>0.37</v>
      </c>
      <c r="E217" s="16">
        <f>D217*E213</f>
        <v>0.74</v>
      </c>
      <c r="F217" s="16"/>
      <c r="G217" s="142">
        <f>F217*E217</f>
        <v>0</v>
      </c>
      <c r="H217" s="16"/>
      <c r="I217" s="130">
        <f>H217*E217</f>
        <v>0</v>
      </c>
      <c r="J217" s="130">
        <f t="shared" si="3"/>
        <v>0</v>
      </c>
    </row>
    <row r="218" spans="1:10" s="5" customFormat="1" ht="27" x14ac:dyDescent="0.35">
      <c r="A218" s="70">
        <v>24</v>
      </c>
      <c r="B218" s="7" t="s">
        <v>159</v>
      </c>
      <c r="C218" s="8" t="s">
        <v>18</v>
      </c>
      <c r="D218" s="8"/>
      <c r="E218" s="9">
        <v>2</v>
      </c>
      <c r="F218" s="30"/>
      <c r="G218" s="142">
        <f>F218*E218</f>
        <v>0</v>
      </c>
      <c r="H218" s="30"/>
      <c r="I218" s="130">
        <f>H218*E218</f>
        <v>0</v>
      </c>
      <c r="J218" s="130">
        <f t="shared" si="3"/>
        <v>0</v>
      </c>
    </row>
    <row r="219" spans="1:10" s="5" customFormat="1" x14ac:dyDescent="0.35">
      <c r="A219" s="84"/>
      <c r="B219" s="18" t="s">
        <v>15</v>
      </c>
      <c r="C219" s="15" t="s">
        <v>18</v>
      </c>
      <c r="D219" s="16">
        <v>1</v>
      </c>
      <c r="E219" s="16">
        <f>E218*D219</f>
        <v>2</v>
      </c>
      <c r="F219" s="14"/>
      <c r="G219" s="142">
        <f>F219*E219</f>
        <v>0</v>
      </c>
      <c r="H219" s="11"/>
      <c r="I219" s="130">
        <f>H219*E219</f>
        <v>0</v>
      </c>
      <c r="J219" s="130">
        <f t="shared" si="3"/>
        <v>0</v>
      </c>
    </row>
    <row r="220" spans="1:10" s="5" customFormat="1" x14ac:dyDescent="0.35">
      <c r="A220" s="84"/>
      <c r="B220" s="13" t="s">
        <v>20</v>
      </c>
      <c r="C220" s="12" t="s">
        <v>2</v>
      </c>
      <c r="D220" s="61">
        <v>7.0000000000000007E-2</v>
      </c>
      <c r="E220" s="14">
        <f>D220*E218</f>
        <v>0.14000000000000001</v>
      </c>
      <c r="F220" s="14"/>
      <c r="G220" s="142">
        <f>F220*E220</f>
        <v>0</v>
      </c>
      <c r="H220" s="14"/>
      <c r="I220" s="130">
        <f>H220*E220</f>
        <v>0</v>
      </c>
      <c r="J220" s="130">
        <f t="shared" si="3"/>
        <v>0</v>
      </c>
    </row>
    <row r="221" spans="1:10" s="5" customFormat="1" ht="27" x14ac:dyDescent="0.35">
      <c r="A221" s="84"/>
      <c r="B221" s="13" t="s">
        <v>160</v>
      </c>
      <c r="C221" s="139" t="s">
        <v>18</v>
      </c>
      <c r="D221" s="85" t="s">
        <v>91</v>
      </c>
      <c r="E221" s="14">
        <f>E218</f>
        <v>2</v>
      </c>
      <c r="F221" s="14"/>
      <c r="G221" s="142">
        <f>F221*E221</f>
        <v>0</v>
      </c>
      <c r="H221" s="14"/>
      <c r="I221" s="130">
        <f>H221*E221</f>
        <v>0</v>
      </c>
      <c r="J221" s="130">
        <f t="shared" si="3"/>
        <v>0</v>
      </c>
    </row>
    <row r="222" spans="1:10" s="5" customFormat="1" x14ac:dyDescent="0.35">
      <c r="A222" s="84"/>
      <c r="B222" s="32" t="s">
        <v>23</v>
      </c>
      <c r="C222" s="23" t="s">
        <v>2</v>
      </c>
      <c r="D222" s="65">
        <v>0.37</v>
      </c>
      <c r="E222" s="16">
        <f>D222*E218</f>
        <v>0.74</v>
      </c>
      <c r="F222" s="16"/>
      <c r="G222" s="142">
        <f>F222*E222</f>
        <v>0</v>
      </c>
      <c r="H222" s="16"/>
      <c r="I222" s="130">
        <f>H222*E222</f>
        <v>0</v>
      </c>
      <c r="J222" s="130">
        <f t="shared" si="3"/>
        <v>0</v>
      </c>
    </row>
    <row r="223" spans="1:10" s="5" customFormat="1" ht="27" x14ac:dyDescent="0.35">
      <c r="A223" s="66">
        <v>25</v>
      </c>
      <c r="B223" s="74" t="s">
        <v>90</v>
      </c>
      <c r="C223" s="27" t="s">
        <v>18</v>
      </c>
      <c r="D223" s="27"/>
      <c r="E223" s="35">
        <v>2</v>
      </c>
      <c r="F223" s="11"/>
      <c r="G223" s="142">
        <f>F223*E223</f>
        <v>0</v>
      </c>
      <c r="H223" s="11"/>
      <c r="I223" s="130">
        <f>H223*E223</f>
        <v>0</v>
      </c>
      <c r="J223" s="130">
        <f t="shared" si="3"/>
        <v>0</v>
      </c>
    </row>
    <row r="224" spans="1:10" s="5" customFormat="1" x14ac:dyDescent="0.35">
      <c r="A224" s="83"/>
      <c r="B224" s="18" t="s">
        <v>15</v>
      </c>
      <c r="C224" s="15" t="s">
        <v>18</v>
      </c>
      <c r="D224" s="16">
        <v>1</v>
      </c>
      <c r="E224" s="16">
        <f>E223*D224</f>
        <v>2</v>
      </c>
      <c r="F224" s="14"/>
      <c r="G224" s="142">
        <f>F224*E224</f>
        <v>0</v>
      </c>
      <c r="H224" s="11"/>
      <c r="I224" s="130">
        <f>H224*E224</f>
        <v>0</v>
      </c>
      <c r="J224" s="130">
        <f t="shared" si="3"/>
        <v>0</v>
      </c>
    </row>
    <row r="225" spans="1:10" s="5" customFormat="1" x14ac:dyDescent="0.35">
      <c r="A225" s="83"/>
      <c r="B225" s="13" t="s">
        <v>20</v>
      </c>
      <c r="C225" s="12" t="s">
        <v>2</v>
      </c>
      <c r="D225" s="86">
        <v>0.13</v>
      </c>
      <c r="E225" s="14">
        <f>D225*E223</f>
        <v>0.26</v>
      </c>
      <c r="F225" s="14"/>
      <c r="G225" s="142">
        <f>F225*E225</f>
        <v>0</v>
      </c>
      <c r="H225" s="14"/>
      <c r="I225" s="130">
        <f>H225*E225</f>
        <v>0</v>
      </c>
      <c r="J225" s="130">
        <f t="shared" si="3"/>
        <v>0</v>
      </c>
    </row>
    <row r="226" spans="1:10" s="5" customFormat="1" ht="27" x14ac:dyDescent="0.35">
      <c r="A226" s="83"/>
      <c r="B226" s="13" t="s">
        <v>292</v>
      </c>
      <c r="C226" s="139" t="s">
        <v>18</v>
      </c>
      <c r="D226" s="85" t="s">
        <v>91</v>
      </c>
      <c r="E226" s="14">
        <f>E223</f>
        <v>2</v>
      </c>
      <c r="F226" s="14"/>
      <c r="G226" s="142">
        <f>F226*E226</f>
        <v>0</v>
      </c>
      <c r="H226" s="14"/>
      <c r="I226" s="130">
        <f>H226*E226</f>
        <v>0</v>
      </c>
      <c r="J226" s="130">
        <f t="shared" si="3"/>
        <v>0</v>
      </c>
    </row>
    <row r="227" spans="1:10" s="5" customFormat="1" x14ac:dyDescent="0.35">
      <c r="A227" s="83"/>
      <c r="B227" s="32" t="s">
        <v>23</v>
      </c>
      <c r="C227" s="23" t="s">
        <v>2</v>
      </c>
      <c r="D227" s="65">
        <v>0.94</v>
      </c>
      <c r="E227" s="16">
        <f>D227*E223</f>
        <v>1.88</v>
      </c>
      <c r="F227" s="16"/>
      <c r="G227" s="142">
        <f>F227*E227</f>
        <v>0</v>
      </c>
      <c r="H227" s="16"/>
      <c r="I227" s="130">
        <f>H227*E227</f>
        <v>0</v>
      </c>
      <c r="J227" s="130">
        <f t="shared" si="3"/>
        <v>0</v>
      </c>
    </row>
    <row r="228" spans="1:10" s="5" customFormat="1" ht="27" x14ac:dyDescent="0.35">
      <c r="A228" s="87">
        <v>26</v>
      </c>
      <c r="B228" s="39" t="s">
        <v>266</v>
      </c>
      <c r="C228" s="34" t="s">
        <v>14</v>
      </c>
      <c r="D228" s="34"/>
      <c r="E228" s="58">
        <v>7</v>
      </c>
      <c r="F228" s="37"/>
      <c r="G228" s="142">
        <f>F228*E228</f>
        <v>0</v>
      </c>
      <c r="H228" s="37"/>
      <c r="I228" s="130">
        <f>H228*E228</f>
        <v>0</v>
      </c>
      <c r="J228" s="130">
        <f t="shared" si="3"/>
        <v>0</v>
      </c>
    </row>
    <row r="229" spans="1:10" s="5" customFormat="1" x14ac:dyDescent="0.35">
      <c r="A229" s="87"/>
      <c r="B229" s="18" t="s">
        <v>15</v>
      </c>
      <c r="C229" s="15" t="s">
        <v>18</v>
      </c>
      <c r="D229" s="16">
        <v>1</v>
      </c>
      <c r="E229" s="16">
        <f>E228*D229</f>
        <v>7</v>
      </c>
      <c r="F229" s="14"/>
      <c r="G229" s="142">
        <f>F229*E229</f>
        <v>0</v>
      </c>
      <c r="H229" s="16"/>
      <c r="I229" s="130">
        <f>H229*E229</f>
        <v>0</v>
      </c>
      <c r="J229" s="130">
        <f t="shared" si="3"/>
        <v>0</v>
      </c>
    </row>
    <row r="230" spans="1:10" s="5" customFormat="1" x14ac:dyDescent="0.35">
      <c r="A230" s="87"/>
      <c r="B230" s="75" t="s">
        <v>20</v>
      </c>
      <c r="C230" s="76" t="s">
        <v>2</v>
      </c>
      <c r="D230" s="14">
        <v>0.16</v>
      </c>
      <c r="E230" s="14">
        <f>E228*D230</f>
        <v>1.1200000000000001</v>
      </c>
      <c r="F230" s="14"/>
      <c r="G230" s="142">
        <f>F230*E230</f>
        <v>0</v>
      </c>
      <c r="H230" s="14"/>
      <c r="I230" s="130">
        <f>H230*E230</f>
        <v>0</v>
      </c>
      <c r="J230" s="130">
        <f t="shared" si="3"/>
        <v>0</v>
      </c>
    </row>
    <row r="231" spans="1:10" s="5" customFormat="1" x14ac:dyDescent="0.35">
      <c r="A231" s="87"/>
      <c r="B231" s="75" t="s">
        <v>53</v>
      </c>
      <c r="C231" s="76" t="s">
        <v>18</v>
      </c>
      <c r="D231" s="85" t="s">
        <v>91</v>
      </c>
      <c r="E231" s="14">
        <v>12</v>
      </c>
      <c r="F231" s="14"/>
      <c r="G231" s="142">
        <f>F231*E231</f>
        <v>0</v>
      </c>
      <c r="H231" s="14"/>
      <c r="I231" s="130">
        <f>H231*E231</f>
        <v>0</v>
      </c>
      <c r="J231" s="130">
        <f t="shared" si="3"/>
        <v>0</v>
      </c>
    </row>
    <row r="232" spans="1:10" s="5" customFormat="1" x14ac:dyDescent="0.35">
      <c r="A232" s="87"/>
      <c r="B232" s="75" t="s">
        <v>23</v>
      </c>
      <c r="C232" s="76" t="s">
        <v>2</v>
      </c>
      <c r="D232" s="14">
        <v>0.47</v>
      </c>
      <c r="E232" s="14">
        <f>E228*D232</f>
        <v>3.29</v>
      </c>
      <c r="F232" s="14"/>
      <c r="G232" s="142">
        <f>F232*E232</f>
        <v>0</v>
      </c>
      <c r="H232" s="14"/>
      <c r="I232" s="130">
        <f>H232*E232</f>
        <v>0</v>
      </c>
      <c r="J232" s="130">
        <f t="shared" si="3"/>
        <v>0</v>
      </c>
    </row>
    <row r="233" spans="1:10" s="5" customFormat="1" x14ac:dyDescent="0.35">
      <c r="A233" s="96">
        <v>27</v>
      </c>
      <c r="B233" s="39" t="s">
        <v>61</v>
      </c>
      <c r="C233" s="34" t="s">
        <v>33</v>
      </c>
      <c r="D233" s="34"/>
      <c r="E233" s="58">
        <v>24</v>
      </c>
      <c r="F233" s="37"/>
      <c r="G233" s="142">
        <f>F233*E233</f>
        <v>0</v>
      </c>
      <c r="H233" s="37"/>
      <c r="I233" s="130">
        <f>H233*E233</f>
        <v>0</v>
      </c>
      <c r="J233" s="130">
        <f t="shared" si="3"/>
        <v>0</v>
      </c>
    </row>
    <row r="234" spans="1:10" s="5" customFormat="1" x14ac:dyDescent="0.35">
      <c r="A234" s="96"/>
      <c r="B234" s="18" t="s">
        <v>15</v>
      </c>
      <c r="C234" s="15" t="s">
        <v>18</v>
      </c>
      <c r="D234" s="16">
        <v>1</v>
      </c>
      <c r="E234" s="16">
        <f>E233*D234</f>
        <v>24</v>
      </c>
      <c r="F234" s="37"/>
      <c r="G234" s="142">
        <f>F234*E234</f>
        <v>0</v>
      </c>
      <c r="H234" s="16"/>
      <c r="I234" s="130">
        <f>H234*E234</f>
        <v>0</v>
      </c>
      <c r="J234" s="130">
        <f t="shared" si="3"/>
        <v>0</v>
      </c>
    </row>
    <row r="235" spans="1:10" s="5" customFormat="1" x14ac:dyDescent="0.35">
      <c r="A235" s="96"/>
      <c r="B235" s="75" t="s">
        <v>20</v>
      </c>
      <c r="C235" s="76" t="s">
        <v>2</v>
      </c>
      <c r="D235" s="86">
        <v>2.0999999999999999E-3</v>
      </c>
      <c r="E235" s="14">
        <f>E233*D235</f>
        <v>5.04E-2</v>
      </c>
      <c r="F235" s="14"/>
      <c r="G235" s="142">
        <f>F235*E235</f>
        <v>0</v>
      </c>
      <c r="H235" s="14"/>
      <c r="I235" s="130">
        <f>H235*E235</f>
        <v>0</v>
      </c>
      <c r="J235" s="130">
        <f t="shared" si="3"/>
        <v>0</v>
      </c>
    </row>
    <row r="236" spans="1:10" s="5" customFormat="1" x14ac:dyDescent="0.35">
      <c r="A236" s="96"/>
      <c r="B236" s="75" t="s">
        <v>62</v>
      </c>
      <c r="C236" s="76" t="s">
        <v>18</v>
      </c>
      <c r="D236" s="14">
        <v>1</v>
      </c>
      <c r="E236" s="14">
        <f>E233*D236</f>
        <v>24</v>
      </c>
      <c r="F236" s="14"/>
      <c r="G236" s="142">
        <f>F236*E236</f>
        <v>0</v>
      </c>
      <c r="H236" s="14"/>
      <c r="I236" s="130">
        <f>H236*E236</f>
        <v>0</v>
      </c>
      <c r="J236" s="130">
        <f t="shared" si="3"/>
        <v>0</v>
      </c>
    </row>
    <row r="237" spans="1:10" s="5" customFormat="1" x14ac:dyDescent="0.35">
      <c r="A237" s="96"/>
      <c r="B237" s="75" t="s">
        <v>23</v>
      </c>
      <c r="C237" s="76" t="s">
        <v>2</v>
      </c>
      <c r="D237" s="61">
        <v>0.156</v>
      </c>
      <c r="E237" s="14">
        <f>E233*D237</f>
        <v>3.7439999999999998</v>
      </c>
      <c r="F237" s="14"/>
      <c r="G237" s="142">
        <f>F237*E237</f>
        <v>0</v>
      </c>
      <c r="H237" s="14"/>
      <c r="I237" s="130">
        <f>H237*E237</f>
        <v>0</v>
      </c>
      <c r="J237" s="130">
        <f t="shared" si="3"/>
        <v>0</v>
      </c>
    </row>
    <row r="238" spans="1:10" s="5" customFormat="1" x14ac:dyDescent="0.35">
      <c r="A238" s="97">
        <v>28</v>
      </c>
      <c r="B238" s="39" t="s">
        <v>54</v>
      </c>
      <c r="C238" s="34" t="s">
        <v>33</v>
      </c>
      <c r="D238" s="34"/>
      <c r="E238" s="58">
        <v>6</v>
      </c>
      <c r="F238" s="37"/>
      <c r="G238" s="142">
        <f>F238*E238</f>
        <v>0</v>
      </c>
      <c r="H238" s="37"/>
      <c r="I238" s="130">
        <f>H238*E238</f>
        <v>0</v>
      </c>
      <c r="J238" s="130">
        <f t="shared" si="3"/>
        <v>0</v>
      </c>
    </row>
    <row r="239" spans="1:10" s="5" customFormat="1" x14ac:dyDescent="0.35">
      <c r="A239" s="97"/>
      <c r="B239" s="18" t="s">
        <v>15</v>
      </c>
      <c r="C239" s="15" t="s">
        <v>18</v>
      </c>
      <c r="D239" s="16">
        <v>1</v>
      </c>
      <c r="E239" s="16">
        <f>E238*D239</f>
        <v>6</v>
      </c>
      <c r="F239" s="37"/>
      <c r="G239" s="142">
        <f>F239*E239</f>
        <v>0</v>
      </c>
      <c r="H239" s="16"/>
      <c r="I239" s="130">
        <f>H239*E239</f>
        <v>0</v>
      </c>
      <c r="J239" s="130">
        <f t="shared" si="3"/>
        <v>0</v>
      </c>
    </row>
    <row r="240" spans="1:10" s="5" customFormat="1" x14ac:dyDescent="0.35">
      <c r="A240" s="97"/>
      <c r="B240" s="75" t="s">
        <v>20</v>
      </c>
      <c r="C240" s="76" t="s">
        <v>2</v>
      </c>
      <c r="D240" s="61">
        <v>9.1999999999999998E-2</v>
      </c>
      <c r="E240" s="14">
        <f>E238*D240</f>
        <v>0.55200000000000005</v>
      </c>
      <c r="F240" s="14"/>
      <c r="G240" s="142">
        <f>F240*E240</f>
        <v>0</v>
      </c>
      <c r="H240" s="14"/>
      <c r="I240" s="130">
        <f>H240*E240</f>
        <v>0</v>
      </c>
      <c r="J240" s="130">
        <f t="shared" si="3"/>
        <v>0</v>
      </c>
    </row>
    <row r="241" spans="1:10" s="5" customFormat="1" x14ac:dyDescent="0.35">
      <c r="A241" s="97"/>
      <c r="B241" s="75" t="s">
        <v>63</v>
      </c>
      <c r="C241" s="76" t="s">
        <v>18</v>
      </c>
      <c r="D241" s="14">
        <v>1.01</v>
      </c>
      <c r="E241" s="14">
        <f>E238*D241</f>
        <v>6.0600000000000005</v>
      </c>
      <c r="F241" s="14"/>
      <c r="G241" s="142">
        <f>F241*E241</f>
        <v>0</v>
      </c>
      <c r="H241" s="14"/>
      <c r="I241" s="130">
        <f>H241*E241</f>
        <v>0</v>
      </c>
      <c r="J241" s="130">
        <f t="shared" si="3"/>
        <v>0</v>
      </c>
    </row>
    <row r="242" spans="1:10" s="5" customFormat="1" x14ac:dyDescent="0.35">
      <c r="A242" s="97"/>
      <c r="B242" s="75" t="s">
        <v>23</v>
      </c>
      <c r="C242" s="76" t="s">
        <v>2</v>
      </c>
      <c r="D242" s="61">
        <v>0.20799999999999999</v>
      </c>
      <c r="E242" s="14">
        <f>E238*D242</f>
        <v>1.248</v>
      </c>
      <c r="F242" s="14"/>
      <c r="G242" s="142">
        <f>F242*E242</f>
        <v>0</v>
      </c>
      <c r="H242" s="14"/>
      <c r="I242" s="130">
        <f>H242*E242</f>
        <v>0</v>
      </c>
      <c r="J242" s="130">
        <f t="shared" si="3"/>
        <v>0</v>
      </c>
    </row>
    <row r="243" spans="1:10" s="5" customFormat="1" x14ac:dyDescent="0.35">
      <c r="A243" s="97">
        <v>29</v>
      </c>
      <c r="B243" s="89" t="s">
        <v>64</v>
      </c>
      <c r="C243" s="27" t="s">
        <v>14</v>
      </c>
      <c r="D243" s="98"/>
      <c r="E243" s="58">
        <f>E246+E247+E248+E249+E250+E251</f>
        <v>35</v>
      </c>
      <c r="F243" s="14"/>
      <c r="G243" s="142">
        <f>F243*E243</f>
        <v>0</v>
      </c>
      <c r="H243" s="14"/>
      <c r="I243" s="130">
        <f>H243*E243</f>
        <v>0</v>
      </c>
      <c r="J243" s="130">
        <f t="shared" si="3"/>
        <v>0</v>
      </c>
    </row>
    <row r="244" spans="1:10" s="5" customFormat="1" x14ac:dyDescent="0.35">
      <c r="A244" s="97"/>
      <c r="B244" s="18" t="s">
        <v>15</v>
      </c>
      <c r="C244" s="15" t="s">
        <v>18</v>
      </c>
      <c r="D244" s="16">
        <v>1</v>
      </c>
      <c r="E244" s="16">
        <f>E243*D244</f>
        <v>35</v>
      </c>
      <c r="F244" s="37"/>
      <c r="G244" s="142">
        <f>F244*E244</f>
        <v>0</v>
      </c>
      <c r="H244" s="16"/>
      <c r="I244" s="130">
        <f>H244*E244</f>
        <v>0</v>
      </c>
      <c r="J244" s="130">
        <f t="shared" si="3"/>
        <v>0</v>
      </c>
    </row>
    <row r="245" spans="1:10" s="5" customFormat="1" x14ac:dyDescent="0.35">
      <c r="A245" s="97"/>
      <c r="B245" s="75" t="s">
        <v>20</v>
      </c>
      <c r="C245" s="76" t="s">
        <v>2</v>
      </c>
      <c r="D245" s="86">
        <v>0.151</v>
      </c>
      <c r="E245" s="14">
        <f>E243*D245</f>
        <v>5.2850000000000001</v>
      </c>
      <c r="F245" s="14"/>
      <c r="G245" s="142">
        <f>F245*E245</f>
        <v>0</v>
      </c>
      <c r="H245" s="14"/>
      <c r="I245" s="130">
        <f>H245*E245</f>
        <v>0</v>
      </c>
      <c r="J245" s="130">
        <f t="shared" si="3"/>
        <v>0</v>
      </c>
    </row>
    <row r="246" spans="1:10" s="5" customFormat="1" x14ac:dyDescent="0.35">
      <c r="A246" s="97"/>
      <c r="B246" s="75" t="s">
        <v>65</v>
      </c>
      <c r="C246" s="76" t="s">
        <v>14</v>
      </c>
      <c r="D246" s="99"/>
      <c r="E246" s="14">
        <v>2</v>
      </c>
      <c r="F246" s="69"/>
      <c r="G246" s="142">
        <f>F246*E246</f>
        <v>0</v>
      </c>
      <c r="H246" s="69"/>
      <c r="I246" s="130">
        <f>H246*E246</f>
        <v>0</v>
      </c>
      <c r="J246" s="130">
        <f t="shared" si="3"/>
        <v>0</v>
      </c>
    </row>
    <row r="247" spans="1:10" s="5" customFormat="1" x14ac:dyDescent="0.35">
      <c r="A247" s="97"/>
      <c r="B247" s="75" t="s">
        <v>66</v>
      </c>
      <c r="C247" s="76" t="s">
        <v>14</v>
      </c>
      <c r="D247" s="99"/>
      <c r="E247" s="14">
        <v>6</v>
      </c>
      <c r="F247" s="69"/>
      <c r="G247" s="142">
        <f>F247*E247</f>
        <v>0</v>
      </c>
      <c r="H247" s="69"/>
      <c r="I247" s="130">
        <f>H247*E247</f>
        <v>0</v>
      </c>
      <c r="J247" s="130">
        <f t="shared" si="3"/>
        <v>0</v>
      </c>
    </row>
    <row r="248" spans="1:10" s="5" customFormat="1" x14ac:dyDescent="0.35">
      <c r="A248" s="97"/>
      <c r="B248" s="75" t="s">
        <v>67</v>
      </c>
      <c r="C248" s="76" t="s">
        <v>14</v>
      </c>
      <c r="D248" s="99"/>
      <c r="E248" s="14">
        <v>4</v>
      </c>
      <c r="F248" s="69"/>
      <c r="G248" s="142">
        <f>F248*E248</f>
        <v>0</v>
      </c>
      <c r="H248" s="69"/>
      <c r="I248" s="130">
        <f>H248*E248</f>
        <v>0</v>
      </c>
      <c r="J248" s="130">
        <f t="shared" si="3"/>
        <v>0</v>
      </c>
    </row>
    <row r="249" spans="1:10" s="5" customFormat="1" x14ac:dyDescent="0.35">
      <c r="A249" s="97"/>
      <c r="B249" s="75" t="s">
        <v>68</v>
      </c>
      <c r="C249" s="76" t="s">
        <v>14</v>
      </c>
      <c r="D249" s="99"/>
      <c r="E249" s="14">
        <v>4</v>
      </c>
      <c r="F249" s="69"/>
      <c r="G249" s="142">
        <f>F249*E249</f>
        <v>0</v>
      </c>
      <c r="H249" s="69"/>
      <c r="I249" s="130">
        <f>H249*E249</f>
        <v>0</v>
      </c>
      <c r="J249" s="130">
        <f t="shared" si="3"/>
        <v>0</v>
      </c>
    </row>
    <row r="250" spans="1:10" s="5" customFormat="1" x14ac:dyDescent="0.35">
      <c r="A250" s="97"/>
      <c r="B250" s="75" t="s">
        <v>267</v>
      </c>
      <c r="C250" s="76" t="s">
        <v>14</v>
      </c>
      <c r="D250" s="99"/>
      <c r="E250" s="14">
        <v>7</v>
      </c>
      <c r="F250" s="69"/>
      <c r="G250" s="142">
        <f>F250*E250</f>
        <v>0</v>
      </c>
      <c r="H250" s="69"/>
      <c r="I250" s="130">
        <f>H250*E250</f>
        <v>0</v>
      </c>
      <c r="J250" s="130">
        <f t="shared" si="3"/>
        <v>0</v>
      </c>
    </row>
    <row r="251" spans="1:10" s="5" customFormat="1" x14ac:dyDescent="0.35">
      <c r="A251" s="97"/>
      <c r="B251" s="75" t="s">
        <v>69</v>
      </c>
      <c r="C251" s="76" t="s">
        <v>14</v>
      </c>
      <c r="D251" s="99"/>
      <c r="E251" s="14">
        <v>12</v>
      </c>
      <c r="F251" s="69"/>
      <c r="G251" s="142">
        <f>F251*E251</f>
        <v>0</v>
      </c>
      <c r="H251" s="69"/>
      <c r="I251" s="130">
        <f>H251*E251</f>
        <v>0</v>
      </c>
      <c r="J251" s="130">
        <f t="shared" si="3"/>
        <v>0</v>
      </c>
    </row>
    <row r="252" spans="1:10" s="5" customFormat="1" x14ac:dyDescent="0.35">
      <c r="A252" s="97"/>
      <c r="B252" s="75" t="s">
        <v>87</v>
      </c>
      <c r="C252" s="76" t="s">
        <v>14</v>
      </c>
      <c r="D252" s="99"/>
      <c r="E252" s="14">
        <v>10</v>
      </c>
      <c r="F252" s="69"/>
      <c r="G252" s="142">
        <f>F252*E252</f>
        <v>0</v>
      </c>
      <c r="H252" s="69"/>
      <c r="I252" s="130">
        <f>H252*E252</f>
        <v>0</v>
      </c>
      <c r="J252" s="130">
        <f t="shared" si="3"/>
        <v>0</v>
      </c>
    </row>
    <row r="253" spans="1:10" s="5" customFormat="1" x14ac:dyDescent="0.35">
      <c r="A253" s="97"/>
      <c r="B253" s="75" t="s">
        <v>86</v>
      </c>
      <c r="C253" s="76" t="s">
        <v>14</v>
      </c>
      <c r="D253" s="99"/>
      <c r="E253" s="14">
        <v>12</v>
      </c>
      <c r="F253" s="69"/>
      <c r="G253" s="142">
        <f>F253*E253</f>
        <v>0</v>
      </c>
      <c r="H253" s="69"/>
      <c r="I253" s="130">
        <f>H253*E253</f>
        <v>0</v>
      </c>
      <c r="J253" s="130">
        <f t="shared" si="3"/>
        <v>0</v>
      </c>
    </row>
    <row r="254" spans="1:10" s="5" customFormat="1" ht="27" x14ac:dyDescent="0.35">
      <c r="A254" s="100">
        <v>30</v>
      </c>
      <c r="B254" s="39" t="s">
        <v>70</v>
      </c>
      <c r="C254" s="34" t="s">
        <v>71</v>
      </c>
      <c r="D254" s="34"/>
      <c r="E254" s="58">
        <v>24</v>
      </c>
      <c r="F254" s="37"/>
      <c r="G254" s="142">
        <f>F254*E254</f>
        <v>0</v>
      </c>
      <c r="H254" s="37"/>
      <c r="I254" s="130">
        <f>H254*E254</f>
        <v>0</v>
      </c>
      <c r="J254" s="130">
        <f t="shared" si="3"/>
        <v>0</v>
      </c>
    </row>
    <row r="255" spans="1:10" s="5" customFormat="1" x14ac:dyDescent="0.35">
      <c r="A255" s="96"/>
      <c r="B255" s="18" t="s">
        <v>15</v>
      </c>
      <c r="C255" s="15" t="s">
        <v>18</v>
      </c>
      <c r="D255" s="16">
        <v>1</v>
      </c>
      <c r="E255" s="16">
        <f>E254*D255</f>
        <v>24</v>
      </c>
      <c r="F255" s="37"/>
      <c r="G255" s="142">
        <f>F255*E255</f>
        <v>0</v>
      </c>
      <c r="H255" s="16"/>
      <c r="I255" s="130">
        <f>H255*E255</f>
        <v>0</v>
      </c>
      <c r="J255" s="130">
        <f t="shared" si="3"/>
        <v>0</v>
      </c>
    </row>
    <row r="256" spans="1:10" s="5" customFormat="1" x14ac:dyDescent="0.35">
      <c r="A256" s="96"/>
      <c r="B256" s="75" t="s">
        <v>20</v>
      </c>
      <c r="C256" s="43" t="s">
        <v>72</v>
      </c>
      <c r="D256" s="42">
        <v>2.5700000000000001E-2</v>
      </c>
      <c r="E256" s="11">
        <f>D256*E254</f>
        <v>0.61680000000000001</v>
      </c>
      <c r="F256" s="16"/>
      <c r="G256" s="142">
        <f>F256*E256</f>
        <v>0</v>
      </c>
      <c r="H256" s="16"/>
      <c r="I256" s="130">
        <f>H256*E256</f>
        <v>0</v>
      </c>
      <c r="J256" s="130">
        <f t="shared" si="3"/>
        <v>0</v>
      </c>
    </row>
    <row r="257" spans="1:10" s="5" customFormat="1" x14ac:dyDescent="0.35">
      <c r="A257" s="96"/>
      <c r="B257" s="75" t="s">
        <v>73</v>
      </c>
      <c r="C257" s="43" t="s">
        <v>17</v>
      </c>
      <c r="D257" s="44">
        <v>1</v>
      </c>
      <c r="E257" s="11">
        <f>E254</f>
        <v>24</v>
      </c>
      <c r="F257" s="16"/>
      <c r="G257" s="142">
        <f>F257*E257</f>
        <v>0</v>
      </c>
      <c r="H257" s="16"/>
      <c r="I257" s="130">
        <f>H257*E257</f>
        <v>0</v>
      </c>
      <c r="J257" s="130">
        <f t="shared" si="3"/>
        <v>0</v>
      </c>
    </row>
    <row r="258" spans="1:10" s="5" customFormat="1" x14ac:dyDescent="0.35">
      <c r="A258" s="96"/>
      <c r="B258" s="75" t="s">
        <v>23</v>
      </c>
      <c r="C258" s="43" t="s">
        <v>2</v>
      </c>
      <c r="D258" s="41">
        <v>4.5699999999999998E-2</v>
      </c>
      <c r="E258" s="11">
        <f>D258*E254</f>
        <v>1.0968</v>
      </c>
      <c r="F258" s="16"/>
      <c r="G258" s="142">
        <f>F258*E258</f>
        <v>0</v>
      </c>
      <c r="H258" s="16"/>
      <c r="I258" s="130">
        <f>H258*E258</f>
        <v>0</v>
      </c>
      <c r="J258" s="130">
        <f t="shared" si="3"/>
        <v>0</v>
      </c>
    </row>
    <row r="259" spans="1:10" s="5" customFormat="1" ht="27" x14ac:dyDescent="0.35">
      <c r="A259" s="100">
        <v>31</v>
      </c>
      <c r="B259" s="39" t="s">
        <v>74</v>
      </c>
      <c r="C259" s="27" t="s">
        <v>33</v>
      </c>
      <c r="D259" s="35"/>
      <c r="E259" s="35">
        <v>36</v>
      </c>
      <c r="F259" s="16"/>
      <c r="G259" s="142">
        <f>F259*E259</f>
        <v>0</v>
      </c>
      <c r="H259" s="16"/>
      <c r="I259" s="130">
        <f>H259*E259</f>
        <v>0</v>
      </c>
      <c r="J259" s="130">
        <f t="shared" si="3"/>
        <v>0</v>
      </c>
    </row>
    <row r="260" spans="1:10" s="5" customFormat="1" x14ac:dyDescent="0.35">
      <c r="A260" s="96"/>
      <c r="B260" s="18" t="s">
        <v>15</v>
      </c>
      <c r="C260" s="15" t="s">
        <v>18</v>
      </c>
      <c r="D260" s="16">
        <v>1</v>
      </c>
      <c r="E260" s="16">
        <f>E259*D260</f>
        <v>36</v>
      </c>
      <c r="F260" s="37"/>
      <c r="G260" s="142">
        <f>F260*E260</f>
        <v>0</v>
      </c>
      <c r="H260" s="16"/>
      <c r="I260" s="130">
        <f>H260*E260</f>
        <v>0</v>
      </c>
      <c r="J260" s="130">
        <f t="shared" si="3"/>
        <v>0</v>
      </c>
    </row>
    <row r="261" spans="1:10" s="5" customFormat="1" x14ac:dyDescent="0.35">
      <c r="A261" s="96"/>
      <c r="B261" s="75" t="s">
        <v>20</v>
      </c>
      <c r="C261" s="43" t="s">
        <v>2</v>
      </c>
      <c r="D261" s="42">
        <v>1.72E-2</v>
      </c>
      <c r="E261" s="11">
        <f>D261*E259</f>
        <v>0.61919999999999997</v>
      </c>
      <c r="F261" s="16"/>
      <c r="G261" s="142">
        <f>F261*E261</f>
        <v>0</v>
      </c>
      <c r="H261" s="16"/>
      <c r="I261" s="130">
        <f>H261*E261</f>
        <v>0</v>
      </c>
      <c r="J261" s="130">
        <f t="shared" si="3"/>
        <v>0</v>
      </c>
    </row>
    <row r="262" spans="1:10" s="5" customFormat="1" x14ac:dyDescent="0.35">
      <c r="A262" s="96"/>
      <c r="B262" s="75" t="s">
        <v>75</v>
      </c>
      <c r="C262" s="43" t="s">
        <v>33</v>
      </c>
      <c r="D262" s="44">
        <v>1</v>
      </c>
      <c r="E262" s="11">
        <f>E259</f>
        <v>36</v>
      </c>
      <c r="F262" s="16"/>
      <c r="G262" s="142">
        <f>F262*E262</f>
        <v>0</v>
      </c>
      <c r="H262" s="16"/>
      <c r="I262" s="130">
        <f>H262*E262</f>
        <v>0</v>
      </c>
      <c r="J262" s="130">
        <f t="shared" si="3"/>
        <v>0</v>
      </c>
    </row>
    <row r="263" spans="1:10" s="5" customFormat="1" x14ac:dyDescent="0.35">
      <c r="A263" s="96"/>
      <c r="B263" s="75" t="s">
        <v>23</v>
      </c>
      <c r="C263" s="43" t="s">
        <v>2</v>
      </c>
      <c r="D263" s="42">
        <v>3.9300000000000002E-2</v>
      </c>
      <c r="E263" s="11">
        <f>D263*E259</f>
        <v>1.4148000000000001</v>
      </c>
      <c r="F263" s="16"/>
      <c r="G263" s="142">
        <f>F263*E263</f>
        <v>0</v>
      </c>
      <c r="H263" s="16"/>
      <c r="I263" s="130">
        <f>H263*E263</f>
        <v>0</v>
      </c>
      <c r="J263" s="130">
        <f t="shared" si="3"/>
        <v>0</v>
      </c>
    </row>
    <row r="264" spans="1:10" s="5" customFormat="1" ht="27" x14ac:dyDescent="0.35">
      <c r="A264" s="100">
        <v>32</v>
      </c>
      <c r="B264" s="39" t="s">
        <v>268</v>
      </c>
      <c r="C264" s="27" t="s">
        <v>33</v>
      </c>
      <c r="D264" s="35"/>
      <c r="E264" s="35">
        <v>25</v>
      </c>
      <c r="F264" s="16"/>
      <c r="G264" s="142">
        <f>F264*E264</f>
        <v>0</v>
      </c>
      <c r="H264" s="16"/>
      <c r="I264" s="130">
        <f>H264*E264</f>
        <v>0</v>
      </c>
      <c r="J264" s="130">
        <f t="shared" si="3"/>
        <v>0</v>
      </c>
    </row>
    <row r="265" spans="1:10" s="5" customFormat="1" x14ac:dyDescent="0.35">
      <c r="A265" s="96"/>
      <c r="B265" s="18" t="s">
        <v>15</v>
      </c>
      <c r="C265" s="15" t="s">
        <v>18</v>
      </c>
      <c r="D265" s="16">
        <v>1</v>
      </c>
      <c r="E265" s="16">
        <f>E264*D265</f>
        <v>25</v>
      </c>
      <c r="F265" s="37"/>
      <c r="G265" s="142">
        <f>F265*E265</f>
        <v>0</v>
      </c>
      <c r="H265" s="16"/>
      <c r="I265" s="130">
        <f>H265*E265</f>
        <v>0</v>
      </c>
      <c r="J265" s="130">
        <f t="shared" si="3"/>
        <v>0</v>
      </c>
    </row>
    <row r="266" spans="1:10" s="5" customFormat="1" x14ac:dyDescent="0.35">
      <c r="A266" s="96"/>
      <c r="B266" s="75" t="s">
        <v>20</v>
      </c>
      <c r="C266" s="43" t="s">
        <v>2</v>
      </c>
      <c r="D266" s="42">
        <v>1.72E-2</v>
      </c>
      <c r="E266" s="11">
        <f>D266*E264</f>
        <v>0.43</v>
      </c>
      <c r="F266" s="16"/>
      <c r="G266" s="142">
        <f>F266*E266</f>
        <v>0</v>
      </c>
      <c r="H266" s="16"/>
      <c r="I266" s="130">
        <f>H266*E266</f>
        <v>0</v>
      </c>
      <c r="J266" s="130">
        <f t="shared" si="3"/>
        <v>0</v>
      </c>
    </row>
    <row r="267" spans="1:10" s="5" customFormat="1" x14ac:dyDescent="0.35">
      <c r="A267" s="96"/>
      <c r="B267" s="75" t="s">
        <v>75</v>
      </c>
      <c r="C267" s="43" t="s">
        <v>33</v>
      </c>
      <c r="D267" s="44">
        <v>1</v>
      </c>
      <c r="E267" s="11">
        <f>E264</f>
        <v>25</v>
      </c>
      <c r="F267" s="16"/>
      <c r="G267" s="142">
        <f>F267*E267</f>
        <v>0</v>
      </c>
      <c r="H267" s="16"/>
      <c r="I267" s="130">
        <f>H267*E267</f>
        <v>0</v>
      </c>
      <c r="J267" s="130">
        <f t="shared" ref="J267:J330" si="4">I267+G267</f>
        <v>0</v>
      </c>
    </row>
    <row r="268" spans="1:10" s="5" customFormat="1" x14ac:dyDescent="0.35">
      <c r="A268" s="96"/>
      <c r="B268" s="75" t="s">
        <v>23</v>
      </c>
      <c r="C268" s="43" t="s">
        <v>2</v>
      </c>
      <c r="D268" s="42">
        <v>3.9300000000000002E-2</v>
      </c>
      <c r="E268" s="11">
        <f>D268*E264</f>
        <v>0.98250000000000004</v>
      </c>
      <c r="F268" s="16"/>
      <c r="G268" s="142">
        <f>F268*E268</f>
        <v>0</v>
      </c>
      <c r="H268" s="16"/>
      <c r="I268" s="130">
        <f>H268*E268</f>
        <v>0</v>
      </c>
      <c r="J268" s="130">
        <f t="shared" si="4"/>
        <v>0</v>
      </c>
    </row>
    <row r="269" spans="1:10" s="5" customFormat="1" x14ac:dyDescent="0.35">
      <c r="A269" s="100"/>
      <c r="B269" s="27" t="s">
        <v>64</v>
      </c>
      <c r="C269" s="139"/>
      <c r="D269" s="139"/>
      <c r="E269" s="14"/>
      <c r="F269" s="37"/>
      <c r="G269" s="142">
        <f>F269*E269</f>
        <v>0</v>
      </c>
      <c r="H269" s="37"/>
      <c r="I269" s="130">
        <f>H269*E269</f>
        <v>0</v>
      </c>
      <c r="J269" s="130">
        <f t="shared" si="4"/>
        <v>0</v>
      </c>
    </row>
    <row r="270" spans="1:10" s="5" customFormat="1" x14ac:dyDescent="0.35">
      <c r="A270" s="139"/>
      <c r="B270" s="75" t="s">
        <v>76</v>
      </c>
      <c r="C270" s="43" t="s">
        <v>14</v>
      </c>
      <c r="D270" s="44"/>
      <c r="E270" s="11">
        <v>16</v>
      </c>
      <c r="F270" s="11"/>
      <c r="G270" s="142">
        <f>F270*E270</f>
        <v>0</v>
      </c>
      <c r="H270" s="16"/>
      <c r="I270" s="130">
        <f>H270*E270</f>
        <v>0</v>
      </c>
      <c r="J270" s="130">
        <f t="shared" si="4"/>
        <v>0</v>
      </c>
    </row>
    <row r="271" spans="1:10" s="5" customFormat="1" x14ac:dyDescent="0.35">
      <c r="A271" s="139"/>
      <c r="B271" s="75" t="s">
        <v>77</v>
      </c>
      <c r="C271" s="43" t="s">
        <v>14</v>
      </c>
      <c r="D271" s="44"/>
      <c r="E271" s="11">
        <v>8</v>
      </c>
      <c r="F271" s="11"/>
      <c r="G271" s="142">
        <f>F271*E271</f>
        <v>0</v>
      </c>
      <c r="H271" s="16"/>
      <c r="I271" s="130">
        <f>H271*E271</f>
        <v>0</v>
      </c>
      <c r="J271" s="130">
        <f t="shared" si="4"/>
        <v>0</v>
      </c>
    </row>
    <row r="272" spans="1:10" s="5" customFormat="1" x14ac:dyDescent="0.35">
      <c r="A272" s="139"/>
      <c r="B272" s="75" t="s">
        <v>78</v>
      </c>
      <c r="C272" s="43" t="s">
        <v>14</v>
      </c>
      <c r="D272" s="44"/>
      <c r="E272" s="11">
        <v>16</v>
      </c>
      <c r="F272" s="11"/>
      <c r="G272" s="142">
        <f>F272*E272</f>
        <v>0</v>
      </c>
      <c r="H272" s="16"/>
      <c r="I272" s="130">
        <f>H272*E272</f>
        <v>0</v>
      </c>
      <c r="J272" s="130">
        <f t="shared" si="4"/>
        <v>0</v>
      </c>
    </row>
    <row r="273" spans="1:10" s="5" customFormat="1" x14ac:dyDescent="0.35">
      <c r="A273" s="139"/>
      <c r="B273" s="75" t="s">
        <v>79</v>
      </c>
      <c r="C273" s="43" t="s">
        <v>14</v>
      </c>
      <c r="D273" s="44"/>
      <c r="E273" s="11">
        <v>16</v>
      </c>
      <c r="F273" s="11"/>
      <c r="G273" s="142">
        <f>F273*E273</f>
        <v>0</v>
      </c>
      <c r="H273" s="16"/>
      <c r="I273" s="130">
        <f>H273*E273</f>
        <v>0</v>
      </c>
      <c r="J273" s="130">
        <f t="shared" si="4"/>
        <v>0</v>
      </c>
    </row>
    <row r="274" spans="1:10" s="5" customFormat="1" x14ac:dyDescent="0.35">
      <c r="A274" s="139"/>
      <c r="B274" s="75" t="s">
        <v>80</v>
      </c>
      <c r="C274" s="43" t="s">
        <v>14</v>
      </c>
      <c r="D274" s="44"/>
      <c r="E274" s="11">
        <v>16</v>
      </c>
      <c r="F274" s="16"/>
      <c r="G274" s="142">
        <f>F274*E274</f>
        <v>0</v>
      </c>
      <c r="H274" s="16"/>
      <c r="I274" s="130">
        <f>H274*E274</f>
        <v>0</v>
      </c>
      <c r="J274" s="130">
        <f t="shared" si="4"/>
        <v>0</v>
      </c>
    </row>
    <row r="275" spans="1:10" s="5" customFormat="1" x14ac:dyDescent="0.35">
      <c r="A275" s="139"/>
      <c r="B275" s="75" t="s">
        <v>81</v>
      </c>
      <c r="C275" s="43" t="s">
        <v>14</v>
      </c>
      <c r="D275" s="44"/>
      <c r="E275" s="11">
        <v>8</v>
      </c>
      <c r="F275" s="16"/>
      <c r="G275" s="142">
        <f>F275*E275</f>
        <v>0</v>
      </c>
      <c r="H275" s="16"/>
      <c r="I275" s="130">
        <f>H275*E275</f>
        <v>0</v>
      </c>
      <c r="J275" s="130">
        <f t="shared" si="4"/>
        <v>0</v>
      </c>
    </row>
    <row r="276" spans="1:10" s="5" customFormat="1" x14ac:dyDescent="0.35">
      <c r="A276" s="139"/>
      <c r="B276" s="75" t="s">
        <v>82</v>
      </c>
      <c r="C276" s="43" t="s">
        <v>14</v>
      </c>
      <c r="D276" s="101"/>
      <c r="E276" s="16">
        <v>7</v>
      </c>
      <c r="F276" s="16"/>
      <c r="G276" s="142">
        <f>F276*E276</f>
        <v>0</v>
      </c>
      <c r="H276" s="16"/>
      <c r="I276" s="130">
        <f>H276*E276</f>
        <v>0</v>
      </c>
      <c r="J276" s="130">
        <f t="shared" si="4"/>
        <v>0</v>
      </c>
    </row>
    <row r="277" spans="1:10" s="5" customFormat="1" x14ac:dyDescent="0.35">
      <c r="A277" s="139"/>
      <c r="B277" s="75" t="s">
        <v>83</v>
      </c>
      <c r="C277" s="43" t="s">
        <v>14</v>
      </c>
      <c r="D277" s="101"/>
      <c r="E277" s="16">
        <v>6</v>
      </c>
      <c r="F277" s="16"/>
      <c r="G277" s="142">
        <f>F277*E277</f>
        <v>0</v>
      </c>
      <c r="H277" s="16"/>
      <c r="I277" s="130">
        <f>H277*E277</f>
        <v>0</v>
      </c>
      <c r="J277" s="130">
        <f t="shared" si="4"/>
        <v>0</v>
      </c>
    </row>
    <row r="278" spans="1:10" s="5" customFormat="1" x14ac:dyDescent="0.35">
      <c r="A278" s="102"/>
      <c r="B278" s="51" t="s">
        <v>217</v>
      </c>
      <c r="C278" s="80"/>
      <c r="D278" s="16"/>
      <c r="E278" s="16"/>
      <c r="F278" s="16"/>
      <c r="G278" s="142">
        <f>F278*E278</f>
        <v>0</v>
      </c>
      <c r="H278" s="16"/>
      <c r="I278" s="130">
        <f>H278*E278</f>
        <v>0</v>
      </c>
      <c r="J278" s="130">
        <f t="shared" si="4"/>
        <v>0</v>
      </c>
    </row>
    <row r="279" spans="1:10" s="5" customFormat="1" ht="27" x14ac:dyDescent="0.35">
      <c r="A279" s="70">
        <v>33</v>
      </c>
      <c r="B279" s="28" t="s">
        <v>55</v>
      </c>
      <c r="C279" s="139" t="s">
        <v>14</v>
      </c>
      <c r="D279" s="139"/>
      <c r="E279" s="14">
        <f>6+2</f>
        <v>8</v>
      </c>
      <c r="F279" s="14"/>
      <c r="G279" s="142">
        <f>F279*E279</f>
        <v>0</v>
      </c>
      <c r="H279" s="14"/>
      <c r="I279" s="130">
        <f>H279*E279</f>
        <v>0</v>
      </c>
      <c r="J279" s="130">
        <f t="shared" si="4"/>
        <v>0</v>
      </c>
    </row>
    <row r="280" spans="1:10" s="5" customFormat="1" ht="27" x14ac:dyDescent="0.35">
      <c r="A280" s="70">
        <v>34</v>
      </c>
      <c r="B280" s="28" t="s">
        <v>93</v>
      </c>
      <c r="C280" s="139" t="s">
        <v>14</v>
      </c>
      <c r="D280" s="139"/>
      <c r="E280" s="14">
        <v>4</v>
      </c>
      <c r="F280" s="14"/>
      <c r="G280" s="142">
        <f>F280*E280</f>
        <v>0</v>
      </c>
      <c r="H280" s="14"/>
      <c r="I280" s="130">
        <f>H280*E280</f>
        <v>0</v>
      </c>
      <c r="J280" s="130">
        <f t="shared" si="4"/>
        <v>0</v>
      </c>
    </row>
    <row r="281" spans="1:10" s="5" customFormat="1" x14ac:dyDescent="0.35">
      <c r="A281" s="70">
        <v>35</v>
      </c>
      <c r="B281" s="103" t="s">
        <v>85</v>
      </c>
      <c r="C281" s="139" t="s">
        <v>14</v>
      </c>
      <c r="D281" s="140"/>
      <c r="E281" s="91">
        <f>6+2</f>
        <v>8</v>
      </c>
      <c r="F281" s="91"/>
      <c r="G281" s="142">
        <f>F281*E281</f>
        <v>0</v>
      </c>
      <c r="H281" s="91"/>
      <c r="I281" s="130">
        <f>H281*E281</f>
        <v>0</v>
      </c>
      <c r="J281" s="130">
        <f t="shared" si="4"/>
        <v>0</v>
      </c>
    </row>
    <row r="282" spans="1:10" s="5" customFormat="1" x14ac:dyDescent="0.35">
      <c r="A282" s="70">
        <v>36</v>
      </c>
      <c r="B282" s="103" t="s">
        <v>94</v>
      </c>
      <c r="C282" s="139" t="s">
        <v>14</v>
      </c>
      <c r="D282" s="140"/>
      <c r="E282" s="91">
        <f>2+2</f>
        <v>4</v>
      </c>
      <c r="F282" s="91"/>
      <c r="G282" s="142">
        <f>F282*E282</f>
        <v>0</v>
      </c>
      <c r="H282" s="91"/>
      <c r="I282" s="130">
        <f>H282*E282</f>
        <v>0</v>
      </c>
      <c r="J282" s="130">
        <f t="shared" si="4"/>
        <v>0</v>
      </c>
    </row>
    <row r="283" spans="1:10" s="5" customFormat="1" ht="27" x14ac:dyDescent="0.35">
      <c r="A283" s="70">
        <v>37</v>
      </c>
      <c r="B283" s="104" t="s">
        <v>46</v>
      </c>
      <c r="C283" s="31" t="s">
        <v>71</v>
      </c>
      <c r="D283" s="105"/>
      <c r="E283" s="106">
        <v>32</v>
      </c>
      <c r="F283" s="91"/>
      <c r="G283" s="142">
        <f>F283*E283</f>
        <v>0</v>
      </c>
      <c r="H283" s="91"/>
      <c r="I283" s="130">
        <f>H283*E283</f>
        <v>0</v>
      </c>
      <c r="J283" s="130">
        <f t="shared" si="4"/>
        <v>0</v>
      </c>
    </row>
    <row r="284" spans="1:10" s="5" customFormat="1" x14ac:dyDescent="0.35">
      <c r="A284" s="70">
        <v>38</v>
      </c>
      <c r="B284" s="104" t="s">
        <v>47</v>
      </c>
      <c r="C284" s="31" t="s">
        <v>71</v>
      </c>
      <c r="D284" s="105"/>
      <c r="E284" s="106">
        <v>30</v>
      </c>
      <c r="F284" s="91"/>
      <c r="G284" s="142">
        <f>F284*E284</f>
        <v>0</v>
      </c>
      <c r="H284" s="91"/>
      <c r="I284" s="130">
        <f>H284*E284</f>
        <v>0</v>
      </c>
      <c r="J284" s="130">
        <f t="shared" si="4"/>
        <v>0</v>
      </c>
    </row>
    <row r="285" spans="1:10" s="5" customFormat="1" x14ac:dyDescent="0.35">
      <c r="A285" s="70">
        <v>39</v>
      </c>
      <c r="B285" s="104" t="s">
        <v>48</v>
      </c>
      <c r="C285" s="31" t="s">
        <v>71</v>
      </c>
      <c r="D285" s="105"/>
      <c r="E285" s="106">
        <f>E283+E284</f>
        <v>62</v>
      </c>
      <c r="F285" s="91"/>
      <c r="G285" s="142">
        <f>F285*E285</f>
        <v>0</v>
      </c>
      <c r="H285" s="91"/>
      <c r="I285" s="130">
        <f>H285*E285</f>
        <v>0</v>
      </c>
      <c r="J285" s="130">
        <f t="shared" si="4"/>
        <v>0</v>
      </c>
    </row>
    <row r="286" spans="1:10" s="5" customFormat="1" x14ac:dyDescent="0.35">
      <c r="A286" s="70">
        <v>40</v>
      </c>
      <c r="B286" s="103" t="s">
        <v>84</v>
      </c>
      <c r="C286" s="139" t="s">
        <v>2</v>
      </c>
      <c r="D286" s="140"/>
      <c r="E286" s="91">
        <f>SUM(E281:E285)*0.05</f>
        <v>6.8000000000000007</v>
      </c>
      <c r="F286" s="91"/>
      <c r="G286" s="142">
        <f>F286*E286</f>
        <v>0</v>
      </c>
      <c r="H286" s="91"/>
      <c r="I286" s="130">
        <f>H286*E286</f>
        <v>0</v>
      </c>
      <c r="J286" s="130">
        <f t="shared" si="4"/>
        <v>0</v>
      </c>
    </row>
    <row r="287" spans="1:10" s="5" customFormat="1" x14ac:dyDescent="0.35">
      <c r="A287" s="81"/>
      <c r="B287" s="107" t="s">
        <v>222</v>
      </c>
      <c r="C287" s="139"/>
      <c r="D287" s="140"/>
      <c r="E287" s="91"/>
      <c r="F287" s="91"/>
      <c r="G287" s="142">
        <f>F287*E287</f>
        <v>0</v>
      </c>
      <c r="H287" s="91"/>
      <c r="I287" s="130">
        <f>H287*E287</f>
        <v>0</v>
      </c>
      <c r="J287" s="130">
        <f t="shared" si="4"/>
        <v>0</v>
      </c>
    </row>
    <row r="288" spans="1:10" s="5" customFormat="1" ht="40.5" x14ac:dyDescent="0.35">
      <c r="A288" s="81">
        <v>41</v>
      </c>
      <c r="B288" s="132" t="s">
        <v>225</v>
      </c>
      <c r="C288" s="133" t="s">
        <v>42</v>
      </c>
      <c r="D288" s="134"/>
      <c r="E288" s="135">
        <v>2</v>
      </c>
      <c r="F288" s="91"/>
      <c r="G288" s="142">
        <f>F288*E288</f>
        <v>0</v>
      </c>
      <c r="H288" s="91"/>
      <c r="I288" s="130">
        <f>H288*E288</f>
        <v>0</v>
      </c>
      <c r="J288" s="130">
        <f t="shared" si="4"/>
        <v>0</v>
      </c>
    </row>
    <row r="289" spans="1:10" s="5" customFormat="1" x14ac:dyDescent="0.35">
      <c r="A289" s="81">
        <v>42</v>
      </c>
      <c r="B289" s="132" t="s">
        <v>161</v>
      </c>
      <c r="C289" s="133" t="s">
        <v>18</v>
      </c>
      <c r="D289" s="134"/>
      <c r="E289" s="135">
        <v>1</v>
      </c>
      <c r="F289" s="91"/>
      <c r="G289" s="142">
        <f>F289*E289</f>
        <v>0</v>
      </c>
      <c r="H289" s="91"/>
      <c r="I289" s="130">
        <f>H289*E289</f>
        <v>0</v>
      </c>
      <c r="J289" s="130">
        <f t="shared" si="4"/>
        <v>0</v>
      </c>
    </row>
    <row r="290" spans="1:10" s="5" customFormat="1" x14ac:dyDescent="0.35">
      <c r="A290" s="81">
        <v>43</v>
      </c>
      <c r="B290" s="136" t="s">
        <v>98</v>
      </c>
      <c r="C290" s="137" t="s">
        <v>17</v>
      </c>
      <c r="D290" s="137"/>
      <c r="E290" s="118">
        <v>12</v>
      </c>
      <c r="F290" s="16"/>
      <c r="G290" s="142">
        <f>F290*E290</f>
        <v>0</v>
      </c>
      <c r="H290" s="16"/>
      <c r="I290" s="130">
        <f>H290*E290</f>
        <v>0</v>
      </c>
      <c r="J290" s="130">
        <f t="shared" si="4"/>
        <v>0</v>
      </c>
    </row>
    <row r="291" spans="1:10" s="5" customFormat="1" x14ac:dyDescent="0.35">
      <c r="A291" s="81">
        <v>44</v>
      </c>
      <c r="B291" s="136" t="s">
        <v>99</v>
      </c>
      <c r="C291" s="137" t="s">
        <v>17</v>
      </c>
      <c r="D291" s="137"/>
      <c r="E291" s="118">
        <v>10</v>
      </c>
      <c r="F291" s="16"/>
      <c r="G291" s="142">
        <f>F291*E291</f>
        <v>0</v>
      </c>
      <c r="H291" s="16"/>
      <c r="I291" s="130">
        <f>H291*E291</f>
        <v>0</v>
      </c>
      <c r="J291" s="130">
        <f t="shared" si="4"/>
        <v>0</v>
      </c>
    </row>
    <row r="292" spans="1:10" s="5" customFormat="1" x14ac:dyDescent="0.35">
      <c r="A292" s="81">
        <v>45</v>
      </c>
      <c r="B292" s="136" t="s">
        <v>100</v>
      </c>
      <c r="C292" s="15" t="s">
        <v>14</v>
      </c>
      <c r="D292" s="15"/>
      <c r="E292" s="118">
        <v>4</v>
      </c>
      <c r="F292" s="16"/>
      <c r="G292" s="142">
        <f>F292*E292</f>
        <v>0</v>
      </c>
      <c r="H292" s="16"/>
      <c r="I292" s="130">
        <f>H292*E292</f>
        <v>0</v>
      </c>
      <c r="J292" s="130">
        <f t="shared" si="4"/>
        <v>0</v>
      </c>
    </row>
    <row r="293" spans="1:10" s="5" customFormat="1" x14ac:dyDescent="0.35">
      <c r="A293" s="81">
        <v>46</v>
      </c>
      <c r="B293" s="103" t="s">
        <v>101</v>
      </c>
      <c r="C293" s="139" t="s">
        <v>2</v>
      </c>
      <c r="D293" s="140"/>
      <c r="E293" s="10">
        <v>1</v>
      </c>
      <c r="F293" s="91"/>
      <c r="G293" s="142">
        <f>F293*E293</f>
        <v>0</v>
      </c>
      <c r="H293" s="91"/>
      <c r="I293" s="130">
        <f>H293*E293</f>
        <v>0</v>
      </c>
      <c r="J293" s="130">
        <f t="shared" si="4"/>
        <v>0</v>
      </c>
    </row>
    <row r="294" spans="1:10" s="5" customFormat="1" x14ac:dyDescent="0.35">
      <c r="A294" s="141"/>
      <c r="B294" s="107" t="s">
        <v>223</v>
      </c>
      <c r="C294" s="141"/>
      <c r="D294" s="141"/>
      <c r="E294" s="141"/>
      <c r="F294" s="141"/>
      <c r="G294" s="142">
        <f>F294*E294</f>
        <v>0</v>
      </c>
      <c r="H294" s="141"/>
      <c r="I294" s="130">
        <f>H294*E294</f>
        <v>0</v>
      </c>
      <c r="J294" s="130">
        <f t="shared" si="4"/>
        <v>0</v>
      </c>
    </row>
    <row r="295" spans="1:10" s="5" customFormat="1" x14ac:dyDescent="0.35">
      <c r="A295" s="151">
        <v>47</v>
      </c>
      <c r="B295" s="7" t="s">
        <v>224</v>
      </c>
      <c r="C295" s="8" t="s">
        <v>14</v>
      </c>
      <c r="D295" s="9"/>
      <c r="E295" s="9">
        <v>3</v>
      </c>
      <c r="F295" s="106"/>
      <c r="G295" s="142">
        <f>F295*E295</f>
        <v>0</v>
      </c>
      <c r="H295" s="106"/>
      <c r="I295" s="130">
        <f>H295*E295</f>
        <v>0</v>
      </c>
      <c r="J295" s="130">
        <f t="shared" si="4"/>
        <v>0</v>
      </c>
    </row>
    <row r="296" spans="1:10" s="5" customFormat="1" x14ac:dyDescent="0.35">
      <c r="A296" s="115"/>
      <c r="B296" s="18" t="s">
        <v>15</v>
      </c>
      <c r="C296" s="12" t="s">
        <v>14</v>
      </c>
      <c r="D296" s="101">
        <v>1</v>
      </c>
      <c r="E296" s="101">
        <f>E295*D296</f>
        <v>3</v>
      </c>
      <c r="F296" s="11"/>
      <c r="G296" s="142">
        <f>F296*E296</f>
        <v>0</v>
      </c>
      <c r="H296" s="101"/>
      <c r="I296" s="130">
        <f>H296*E296</f>
        <v>0</v>
      </c>
      <c r="J296" s="130">
        <f t="shared" si="4"/>
        <v>0</v>
      </c>
    </row>
    <row r="297" spans="1:10" s="5" customFormat="1" x14ac:dyDescent="0.35">
      <c r="A297" s="115"/>
      <c r="B297" s="92" t="s">
        <v>20</v>
      </c>
      <c r="C297" s="12" t="s">
        <v>2</v>
      </c>
      <c r="D297" s="162">
        <v>0.97</v>
      </c>
      <c r="E297" s="163">
        <f>D297*E295</f>
        <v>2.91</v>
      </c>
      <c r="F297" s="163"/>
      <c r="G297" s="142">
        <f>F297*E297</f>
        <v>0</v>
      </c>
      <c r="H297" s="163"/>
      <c r="I297" s="130">
        <f>H297*E297</f>
        <v>0</v>
      </c>
      <c r="J297" s="130">
        <f t="shared" si="4"/>
        <v>0</v>
      </c>
    </row>
    <row r="298" spans="1:10" s="5" customFormat="1" x14ac:dyDescent="0.35">
      <c r="A298" s="115"/>
      <c r="B298" s="40" t="s">
        <v>111</v>
      </c>
      <c r="C298" s="15" t="s">
        <v>14</v>
      </c>
      <c r="D298" s="11">
        <v>1</v>
      </c>
      <c r="E298" s="11">
        <f>D298*E295</f>
        <v>3</v>
      </c>
      <c r="F298" s="11"/>
      <c r="G298" s="142">
        <f>F298*E298</f>
        <v>0</v>
      </c>
      <c r="H298" s="11"/>
      <c r="I298" s="130">
        <f>H298*E298</f>
        <v>0</v>
      </c>
      <c r="J298" s="130">
        <f t="shared" si="4"/>
        <v>0</v>
      </c>
    </row>
    <row r="299" spans="1:10" s="5" customFormat="1" x14ac:dyDescent="0.35">
      <c r="A299" s="115"/>
      <c r="B299" s="40" t="s">
        <v>23</v>
      </c>
      <c r="C299" s="12" t="s">
        <v>2</v>
      </c>
      <c r="D299" s="16">
        <v>1.7</v>
      </c>
      <c r="E299" s="16">
        <f>D299*E295</f>
        <v>5.0999999999999996</v>
      </c>
      <c r="F299" s="138"/>
      <c r="G299" s="142">
        <f>F299*E299</f>
        <v>0</v>
      </c>
      <c r="H299" s="138"/>
      <c r="I299" s="130">
        <f>H299*E299</f>
        <v>0</v>
      </c>
      <c r="J299" s="130">
        <f t="shared" si="4"/>
        <v>0</v>
      </c>
    </row>
    <row r="300" spans="1:10" s="5" customFormat="1" ht="40.5" x14ac:dyDescent="0.35">
      <c r="A300" s="151">
        <v>48</v>
      </c>
      <c r="B300" s="148" t="s">
        <v>244</v>
      </c>
      <c r="C300" s="29" t="s">
        <v>118</v>
      </c>
      <c r="D300" s="9"/>
      <c r="E300" s="9">
        <v>1</v>
      </c>
      <c r="F300" s="110"/>
      <c r="G300" s="142">
        <f>F300*E300</f>
        <v>0</v>
      </c>
      <c r="H300" s="110"/>
      <c r="I300" s="130">
        <f>H300*E300</f>
        <v>0</v>
      </c>
      <c r="J300" s="130">
        <f t="shared" si="4"/>
        <v>0</v>
      </c>
    </row>
    <row r="301" spans="1:10" s="5" customFormat="1" ht="24.9" customHeight="1" x14ac:dyDescent="0.35">
      <c r="A301" s="151"/>
      <c r="B301" s="201" t="s">
        <v>164</v>
      </c>
      <c r="C301" s="200"/>
      <c r="D301" s="184"/>
      <c r="E301" s="184"/>
      <c r="F301" s="183"/>
      <c r="G301" s="142">
        <f>F301*E301</f>
        <v>0</v>
      </c>
      <c r="H301" s="183"/>
      <c r="I301" s="198"/>
      <c r="J301" s="130">
        <f t="shared" si="4"/>
        <v>0</v>
      </c>
    </row>
    <row r="302" spans="1:10" s="5" customFormat="1" x14ac:dyDescent="0.35">
      <c r="A302" s="70">
        <v>1</v>
      </c>
      <c r="B302" s="204" t="s">
        <v>191</v>
      </c>
      <c r="C302" s="205" t="s">
        <v>154</v>
      </c>
      <c r="D302" s="206"/>
      <c r="E302" s="207">
        <f>9*0.4*0.8</f>
        <v>2.8800000000000003</v>
      </c>
      <c r="F302" s="208"/>
      <c r="G302" s="142">
        <f>F302*E302</f>
        <v>0</v>
      </c>
      <c r="H302" s="208"/>
      <c r="I302" s="208"/>
      <c r="J302" s="130">
        <f t="shared" si="4"/>
        <v>0</v>
      </c>
    </row>
    <row r="303" spans="1:10" s="5" customFormat="1" x14ac:dyDescent="0.35">
      <c r="A303" s="70"/>
      <c r="B303" s="174" t="s">
        <v>169</v>
      </c>
      <c r="C303" s="209" t="s">
        <v>170</v>
      </c>
      <c r="D303" s="208">
        <v>2.78</v>
      </c>
      <c r="E303" s="208">
        <f>E302*D303</f>
        <v>8.0064000000000011</v>
      </c>
      <c r="F303" s="208"/>
      <c r="G303" s="142">
        <f>F303*E303</f>
        <v>0</v>
      </c>
      <c r="H303" s="208"/>
      <c r="I303" s="210">
        <f>H303*E303</f>
        <v>0</v>
      </c>
      <c r="J303" s="130">
        <f t="shared" si="4"/>
        <v>0</v>
      </c>
    </row>
    <row r="304" spans="1:10" s="5" customFormat="1" x14ac:dyDescent="0.35">
      <c r="A304" s="70">
        <v>2</v>
      </c>
      <c r="B304" s="7" t="s">
        <v>192</v>
      </c>
      <c r="C304" s="8" t="s">
        <v>28</v>
      </c>
      <c r="D304" s="8"/>
      <c r="E304" s="207">
        <f>9*0.5*0.2</f>
        <v>0.9</v>
      </c>
      <c r="F304" s="16"/>
      <c r="G304" s="142">
        <f>F304*E304</f>
        <v>0</v>
      </c>
      <c r="H304" s="16"/>
      <c r="I304" s="50">
        <f>H304*E304</f>
        <v>0</v>
      </c>
      <c r="J304" s="130">
        <f t="shared" si="4"/>
        <v>0</v>
      </c>
    </row>
    <row r="305" spans="1:10" s="5" customFormat="1" x14ac:dyDescent="0.35">
      <c r="A305" s="70"/>
      <c r="B305" s="144" t="s">
        <v>15</v>
      </c>
      <c r="C305" s="145" t="s">
        <v>170</v>
      </c>
      <c r="D305" s="16">
        <v>3.16</v>
      </c>
      <c r="E305" s="16">
        <f>E304*D305</f>
        <v>2.8440000000000003</v>
      </c>
      <c r="F305" s="16"/>
      <c r="G305" s="142">
        <f>F305*E305</f>
        <v>0</v>
      </c>
      <c r="H305" s="16"/>
      <c r="I305" s="50">
        <f>H305*E305</f>
        <v>0</v>
      </c>
      <c r="J305" s="130">
        <f t="shared" si="4"/>
        <v>0</v>
      </c>
    </row>
    <row r="306" spans="1:10" s="5" customFormat="1" x14ac:dyDescent="0.35">
      <c r="A306" s="70"/>
      <c r="B306" s="40" t="s">
        <v>171</v>
      </c>
      <c r="C306" s="23" t="s">
        <v>28</v>
      </c>
      <c r="D306" s="23">
        <v>1.25</v>
      </c>
      <c r="E306" s="16">
        <f>E304*D306</f>
        <v>1.125</v>
      </c>
      <c r="F306" s="16"/>
      <c r="G306" s="142">
        <f>F306*E306</f>
        <v>0</v>
      </c>
      <c r="H306" s="16"/>
      <c r="I306" s="50">
        <f>H306*E306</f>
        <v>0</v>
      </c>
      <c r="J306" s="130">
        <f t="shared" si="4"/>
        <v>0</v>
      </c>
    </row>
    <row r="307" spans="1:10" s="5" customFormat="1" x14ac:dyDescent="0.35">
      <c r="A307" s="70"/>
      <c r="B307" s="40" t="s">
        <v>172</v>
      </c>
      <c r="C307" s="23" t="s">
        <v>22</v>
      </c>
      <c r="D307" s="16">
        <v>1.6</v>
      </c>
      <c r="E307" s="16">
        <f>D307*E306</f>
        <v>1.8</v>
      </c>
      <c r="F307" s="16"/>
      <c r="G307" s="142">
        <f>F307*E307</f>
        <v>0</v>
      </c>
      <c r="H307" s="16"/>
      <c r="I307" s="50">
        <f>H307*E307</f>
        <v>0</v>
      </c>
      <c r="J307" s="130">
        <f t="shared" si="4"/>
        <v>0</v>
      </c>
    </row>
    <row r="308" spans="1:10" s="5" customFormat="1" x14ac:dyDescent="0.35">
      <c r="A308" s="70"/>
      <c r="B308" s="40" t="s">
        <v>120</v>
      </c>
      <c r="C308" s="23" t="s">
        <v>2</v>
      </c>
      <c r="D308" s="23">
        <v>0.01</v>
      </c>
      <c r="E308" s="16">
        <f>E304*D308</f>
        <v>9.0000000000000011E-3</v>
      </c>
      <c r="F308" s="16"/>
      <c r="G308" s="142">
        <f>F308*E308</f>
        <v>0</v>
      </c>
      <c r="H308" s="16"/>
      <c r="I308" s="50">
        <f>H308*E308</f>
        <v>0</v>
      </c>
      <c r="J308" s="130">
        <f t="shared" si="4"/>
        <v>0</v>
      </c>
    </row>
    <row r="309" spans="1:10" s="5" customFormat="1" ht="27" x14ac:dyDescent="0.35">
      <c r="A309" s="70">
        <v>3</v>
      </c>
      <c r="B309" s="7" t="s">
        <v>173</v>
      </c>
      <c r="C309" s="8" t="s">
        <v>28</v>
      </c>
      <c r="D309" s="8"/>
      <c r="E309" s="207">
        <v>2.2000000000000002</v>
      </c>
      <c r="F309" s="16"/>
      <c r="G309" s="142">
        <f>F309*E309</f>
        <v>0</v>
      </c>
      <c r="H309" s="16"/>
      <c r="I309" s="50">
        <f>H309*E309</f>
        <v>0</v>
      </c>
      <c r="J309" s="130">
        <f t="shared" si="4"/>
        <v>0</v>
      </c>
    </row>
    <row r="310" spans="1:10" s="5" customFormat="1" x14ac:dyDescent="0.35">
      <c r="A310" s="176"/>
      <c r="B310" s="144" t="s">
        <v>15</v>
      </c>
      <c r="C310" s="145" t="s">
        <v>170</v>
      </c>
      <c r="D310" s="16">
        <v>3.78</v>
      </c>
      <c r="E310" s="16">
        <f>E309*D310</f>
        <v>8.3160000000000007</v>
      </c>
      <c r="F310" s="16"/>
      <c r="G310" s="142">
        <f>F310*E310</f>
        <v>0</v>
      </c>
      <c r="H310" s="16"/>
      <c r="I310" s="50">
        <f>H310*E310</f>
        <v>0</v>
      </c>
      <c r="J310" s="130">
        <f t="shared" si="4"/>
        <v>0</v>
      </c>
    </row>
    <row r="311" spans="1:10" s="5" customFormat="1" x14ac:dyDescent="0.35">
      <c r="A311" s="176"/>
      <c r="B311" s="40" t="s">
        <v>102</v>
      </c>
      <c r="C311" s="23" t="s">
        <v>2</v>
      </c>
      <c r="D311" s="23">
        <v>0.92</v>
      </c>
      <c r="E311" s="16">
        <f>E309*D311</f>
        <v>2.0240000000000005</v>
      </c>
      <c r="F311" s="16"/>
      <c r="G311" s="142">
        <f>F311*E311</f>
        <v>0</v>
      </c>
      <c r="H311" s="16"/>
      <c r="I311" s="50">
        <f>H311*E311</f>
        <v>0</v>
      </c>
      <c r="J311" s="130">
        <f t="shared" si="4"/>
        <v>0</v>
      </c>
    </row>
    <row r="312" spans="1:10" s="5" customFormat="1" x14ac:dyDescent="0.35">
      <c r="A312" s="176"/>
      <c r="B312" s="40" t="s">
        <v>174</v>
      </c>
      <c r="C312" s="23" t="s">
        <v>28</v>
      </c>
      <c r="D312" s="23">
        <v>1.0149999999999999</v>
      </c>
      <c r="E312" s="16">
        <f>D312*E309</f>
        <v>2.2330000000000001</v>
      </c>
      <c r="F312" s="16"/>
      <c r="G312" s="142">
        <f>F312*E312</f>
        <v>0</v>
      </c>
      <c r="H312" s="16"/>
      <c r="I312" s="50">
        <f>H312*E312</f>
        <v>0</v>
      </c>
      <c r="J312" s="130">
        <f t="shared" si="4"/>
        <v>0</v>
      </c>
    </row>
    <row r="313" spans="1:10" s="5" customFormat="1" x14ac:dyDescent="0.35">
      <c r="A313" s="176"/>
      <c r="B313" s="40" t="s">
        <v>175</v>
      </c>
      <c r="C313" s="23" t="s">
        <v>22</v>
      </c>
      <c r="D313" s="16" t="s">
        <v>91</v>
      </c>
      <c r="E313" s="63">
        <v>0.17</v>
      </c>
      <c r="F313" s="16"/>
      <c r="G313" s="142">
        <f>F313*E313</f>
        <v>0</v>
      </c>
      <c r="H313" s="16"/>
      <c r="I313" s="50">
        <f>H313*E313</f>
        <v>0</v>
      </c>
      <c r="J313" s="130">
        <f t="shared" si="4"/>
        <v>0</v>
      </c>
    </row>
    <row r="314" spans="1:10" s="5" customFormat="1" x14ac:dyDescent="0.35">
      <c r="A314" s="176"/>
      <c r="B314" s="211" t="s">
        <v>176</v>
      </c>
      <c r="C314" s="23" t="s">
        <v>22</v>
      </c>
      <c r="D314" s="16" t="s">
        <v>177</v>
      </c>
      <c r="E314" s="63">
        <v>2.5999999999999999E-2</v>
      </c>
      <c r="F314" s="16"/>
      <c r="G314" s="142">
        <f>F314*E314</f>
        <v>0</v>
      </c>
      <c r="H314" s="16"/>
      <c r="I314" s="50">
        <f>H314*E314</f>
        <v>0</v>
      </c>
      <c r="J314" s="130">
        <f t="shared" si="4"/>
        <v>0</v>
      </c>
    </row>
    <row r="315" spans="1:10" s="5" customFormat="1" x14ac:dyDescent="0.35">
      <c r="A315" s="176"/>
      <c r="B315" s="40" t="s">
        <v>178</v>
      </c>
      <c r="C315" s="23" t="s">
        <v>19</v>
      </c>
      <c r="D315" s="63">
        <v>0.70299999999999996</v>
      </c>
      <c r="E315" s="16">
        <f>D315*E309</f>
        <v>1.5466</v>
      </c>
      <c r="F315" s="16"/>
      <c r="G315" s="142">
        <f>F315*E315</f>
        <v>0</v>
      </c>
      <c r="H315" s="16"/>
      <c r="I315" s="50">
        <f>H315*E315</f>
        <v>0</v>
      </c>
      <c r="J315" s="130">
        <f t="shared" si="4"/>
        <v>0</v>
      </c>
    </row>
    <row r="316" spans="1:10" s="5" customFormat="1" x14ac:dyDescent="0.35">
      <c r="A316" s="176"/>
      <c r="B316" s="40" t="s">
        <v>179</v>
      </c>
      <c r="C316" s="23" t="s">
        <v>28</v>
      </c>
      <c r="D316" s="23">
        <v>1.14E-2</v>
      </c>
      <c r="E316" s="63">
        <f>D316*E309</f>
        <v>2.5080000000000002E-2</v>
      </c>
      <c r="F316" s="16"/>
      <c r="G316" s="142">
        <f>F316*E316</f>
        <v>0</v>
      </c>
      <c r="H316" s="16"/>
      <c r="I316" s="50">
        <f>H316*E316</f>
        <v>0</v>
      </c>
      <c r="J316" s="130">
        <f t="shared" si="4"/>
        <v>0</v>
      </c>
    </row>
    <row r="317" spans="1:10" s="5" customFormat="1" x14ac:dyDescent="0.35">
      <c r="A317" s="176"/>
      <c r="B317" s="40" t="s">
        <v>120</v>
      </c>
      <c r="C317" s="23" t="s">
        <v>2</v>
      </c>
      <c r="D317" s="16">
        <v>0.6</v>
      </c>
      <c r="E317" s="16">
        <f>D317*E309</f>
        <v>1.32</v>
      </c>
      <c r="F317" s="16"/>
      <c r="G317" s="142">
        <f>F317*E317</f>
        <v>0</v>
      </c>
      <c r="H317" s="16"/>
      <c r="I317" s="50">
        <f>H317*E317</f>
        <v>0</v>
      </c>
      <c r="J317" s="130">
        <f t="shared" si="4"/>
        <v>0</v>
      </c>
    </row>
    <row r="318" spans="1:10" s="5" customFormat="1" ht="27" x14ac:dyDescent="0.35">
      <c r="A318" s="70">
        <v>4</v>
      </c>
      <c r="B318" s="7" t="s">
        <v>180</v>
      </c>
      <c r="C318" s="8" t="s">
        <v>28</v>
      </c>
      <c r="D318" s="8"/>
      <c r="E318" s="9">
        <f>8.7*3.2*0.4</f>
        <v>11.136000000000001</v>
      </c>
      <c r="F318" s="16"/>
      <c r="G318" s="142">
        <f>F318*E318</f>
        <v>0</v>
      </c>
      <c r="H318" s="16"/>
      <c r="I318" s="50">
        <f>H318*E318</f>
        <v>0</v>
      </c>
      <c r="J318" s="130">
        <f t="shared" si="4"/>
        <v>0</v>
      </c>
    </row>
    <row r="319" spans="1:10" s="5" customFormat="1" x14ac:dyDescent="0.35">
      <c r="A319" s="70"/>
      <c r="B319" s="144" t="s">
        <v>181</v>
      </c>
      <c r="C319" s="145" t="s">
        <v>170</v>
      </c>
      <c r="D319" s="212">
        <f>0.0295+0.134</f>
        <v>0.16350000000000001</v>
      </c>
      <c r="E319" s="16">
        <f>E318*D319</f>
        <v>1.8207360000000001</v>
      </c>
      <c r="F319" s="16"/>
      <c r="G319" s="142">
        <f>F319*E319</f>
        <v>0</v>
      </c>
      <c r="H319" s="16"/>
      <c r="I319" s="50">
        <f>H319*E319</f>
        <v>0</v>
      </c>
      <c r="J319" s="130">
        <f t="shared" si="4"/>
        <v>0</v>
      </c>
    </row>
    <row r="320" spans="1:10" s="5" customFormat="1" x14ac:dyDescent="0.35">
      <c r="A320" s="70"/>
      <c r="B320" s="213" t="s">
        <v>182</v>
      </c>
      <c r="C320" s="23" t="s">
        <v>183</v>
      </c>
      <c r="D320" s="23">
        <v>2.9499999999999998E-2</v>
      </c>
      <c r="E320" s="214">
        <f>E318*D320</f>
        <v>0.32851200000000003</v>
      </c>
      <c r="F320" s="16"/>
      <c r="G320" s="142">
        <f>F320*E320</f>
        <v>0</v>
      </c>
      <c r="H320" s="16"/>
      <c r="I320" s="50">
        <f>H320*E320</f>
        <v>0</v>
      </c>
      <c r="J320" s="130">
        <f t="shared" si="4"/>
        <v>0</v>
      </c>
    </row>
    <row r="321" spans="1:10" s="5" customFormat="1" x14ac:dyDescent="0.35">
      <c r="A321" s="70"/>
      <c r="B321" s="213" t="s">
        <v>184</v>
      </c>
      <c r="C321" s="23" t="s">
        <v>2</v>
      </c>
      <c r="D321" s="23">
        <v>2.0999999999999999E-3</v>
      </c>
      <c r="E321" s="214">
        <f>E318*D321</f>
        <v>2.3385599999999999E-2</v>
      </c>
      <c r="F321" s="16"/>
      <c r="G321" s="142">
        <f>F321*E321</f>
        <v>0</v>
      </c>
      <c r="H321" s="16"/>
      <c r="I321" s="50">
        <f>H321*E321</f>
        <v>0</v>
      </c>
      <c r="J321" s="130">
        <f t="shared" si="4"/>
        <v>0</v>
      </c>
    </row>
    <row r="322" spans="1:10" s="5" customFormat="1" x14ac:dyDescent="0.35">
      <c r="A322" s="70"/>
      <c r="B322" s="40" t="s">
        <v>185</v>
      </c>
      <c r="C322" s="23" t="s">
        <v>28</v>
      </c>
      <c r="D322" s="23">
        <v>1.22</v>
      </c>
      <c r="E322" s="16">
        <f>D322*E318</f>
        <v>13.585920000000002</v>
      </c>
      <c r="F322" s="16"/>
      <c r="G322" s="142">
        <f>F322*E322</f>
        <v>0</v>
      </c>
      <c r="H322" s="16"/>
      <c r="I322" s="50">
        <f>H322*E322</f>
        <v>0</v>
      </c>
      <c r="J322" s="130">
        <f t="shared" si="4"/>
        <v>0</v>
      </c>
    </row>
    <row r="323" spans="1:10" s="5" customFormat="1" x14ac:dyDescent="0.35">
      <c r="A323" s="70"/>
      <c r="B323" s="40" t="s">
        <v>186</v>
      </c>
      <c r="C323" s="23" t="s">
        <v>22</v>
      </c>
      <c r="D323" s="16">
        <v>1.6</v>
      </c>
      <c r="E323" s="16">
        <f>D323*E322</f>
        <v>21.737472000000004</v>
      </c>
      <c r="F323" s="16"/>
      <c r="G323" s="142">
        <f>F323*E323</f>
        <v>0</v>
      </c>
      <c r="H323" s="16"/>
      <c r="I323" s="50">
        <f>H323*E323</f>
        <v>0</v>
      </c>
      <c r="J323" s="130">
        <f t="shared" si="4"/>
        <v>0</v>
      </c>
    </row>
    <row r="324" spans="1:10" s="5" customFormat="1" x14ac:dyDescent="0.35">
      <c r="A324" s="70">
        <v>5</v>
      </c>
      <c r="B324" s="7" t="s">
        <v>193</v>
      </c>
      <c r="C324" s="8" t="s">
        <v>19</v>
      </c>
      <c r="D324" s="8"/>
      <c r="E324" s="9">
        <f>8.7*3.2</f>
        <v>27.84</v>
      </c>
      <c r="F324" s="16"/>
      <c r="G324" s="142">
        <f>F324*E324</f>
        <v>0</v>
      </c>
      <c r="H324" s="16"/>
      <c r="I324" s="50">
        <f>H324*E324</f>
        <v>0</v>
      </c>
      <c r="J324" s="130">
        <f t="shared" si="4"/>
        <v>0</v>
      </c>
    </row>
    <row r="325" spans="1:10" s="5" customFormat="1" x14ac:dyDescent="0.35">
      <c r="A325" s="70"/>
      <c r="B325" s="144" t="s">
        <v>15</v>
      </c>
      <c r="C325" s="145" t="s">
        <v>19</v>
      </c>
      <c r="D325" s="16">
        <v>1</v>
      </c>
      <c r="E325" s="16">
        <f>D325*E324</f>
        <v>27.84</v>
      </c>
      <c r="F325" s="106"/>
      <c r="G325" s="142">
        <f>F325*E325</f>
        <v>0</v>
      </c>
      <c r="H325" s="106"/>
      <c r="I325" s="50">
        <f>H325*E325</f>
        <v>0</v>
      </c>
      <c r="J325" s="130">
        <f t="shared" si="4"/>
        <v>0</v>
      </c>
    </row>
    <row r="326" spans="1:10" s="5" customFormat="1" x14ac:dyDescent="0.35">
      <c r="A326" s="70"/>
      <c r="B326" s="82" t="s">
        <v>187</v>
      </c>
      <c r="C326" s="105" t="s">
        <v>19</v>
      </c>
      <c r="D326" s="131">
        <v>1.1200000000000001</v>
      </c>
      <c r="E326" s="106">
        <f>D326*E324</f>
        <v>31.180800000000001</v>
      </c>
      <c r="F326" s="106"/>
      <c r="G326" s="142">
        <f>F326*E326</f>
        <v>0</v>
      </c>
      <c r="H326" s="106"/>
      <c r="I326" s="50">
        <f>H326*E326</f>
        <v>0</v>
      </c>
      <c r="J326" s="130">
        <f t="shared" si="4"/>
        <v>0</v>
      </c>
    </row>
    <row r="327" spans="1:10" s="5" customFormat="1" x14ac:dyDescent="0.35">
      <c r="A327" s="70"/>
      <c r="B327" s="82" t="s">
        <v>23</v>
      </c>
      <c r="C327" s="31" t="s">
        <v>2</v>
      </c>
      <c r="D327" s="131">
        <v>0.1</v>
      </c>
      <c r="E327" s="69">
        <f>E324*D327</f>
        <v>2.7840000000000003</v>
      </c>
      <c r="F327" s="69"/>
      <c r="G327" s="142">
        <f>F327*E327</f>
        <v>0</v>
      </c>
      <c r="H327" s="69"/>
      <c r="I327" s="50">
        <f>H327*E327</f>
        <v>0</v>
      </c>
      <c r="J327" s="130">
        <f t="shared" si="4"/>
        <v>0</v>
      </c>
    </row>
    <row r="328" spans="1:10" s="5" customFormat="1" x14ac:dyDescent="0.35">
      <c r="A328" s="70">
        <v>6</v>
      </c>
      <c r="B328" s="7" t="s">
        <v>195</v>
      </c>
      <c r="C328" s="8" t="s">
        <v>28</v>
      </c>
      <c r="D328" s="8"/>
      <c r="E328" s="9">
        <v>4.5</v>
      </c>
      <c r="F328" s="16"/>
      <c r="G328" s="142">
        <f>F328*E328</f>
        <v>0</v>
      </c>
      <c r="H328" s="16"/>
      <c r="I328" s="50">
        <f>H328*E328</f>
        <v>0</v>
      </c>
      <c r="J328" s="130">
        <f t="shared" si="4"/>
        <v>0</v>
      </c>
    </row>
    <row r="329" spans="1:10" s="5" customFormat="1" x14ac:dyDescent="0.35">
      <c r="A329" s="70"/>
      <c r="B329" s="144" t="s">
        <v>15</v>
      </c>
      <c r="C329" s="145" t="s">
        <v>28</v>
      </c>
      <c r="D329" s="16">
        <v>1</v>
      </c>
      <c r="E329" s="16">
        <f>E328*D329</f>
        <v>4.5</v>
      </c>
      <c r="F329" s="16"/>
      <c r="G329" s="142">
        <f>F329*E329</f>
        <v>0</v>
      </c>
      <c r="H329" s="16"/>
      <c r="I329" s="50">
        <f>H329*E329</f>
        <v>0</v>
      </c>
      <c r="J329" s="130">
        <f t="shared" si="4"/>
        <v>0</v>
      </c>
    </row>
    <row r="330" spans="1:10" s="5" customFormat="1" x14ac:dyDescent="0.35">
      <c r="A330" s="70"/>
      <c r="B330" s="40" t="s">
        <v>102</v>
      </c>
      <c r="C330" s="23" t="s">
        <v>2</v>
      </c>
      <c r="D330" s="23">
        <v>0.77</v>
      </c>
      <c r="E330" s="16">
        <f>D330*E328</f>
        <v>3.4649999999999999</v>
      </c>
      <c r="F330" s="16"/>
      <c r="G330" s="142">
        <f>F330*E330</f>
        <v>0</v>
      </c>
      <c r="H330" s="16"/>
      <c r="I330" s="50">
        <f>H330*E330</f>
        <v>0</v>
      </c>
      <c r="J330" s="130">
        <f t="shared" si="4"/>
        <v>0</v>
      </c>
    </row>
    <row r="331" spans="1:10" s="5" customFormat="1" x14ac:dyDescent="0.35">
      <c r="A331" s="70"/>
      <c r="B331" s="40" t="s">
        <v>194</v>
      </c>
      <c r="C331" s="23" t="s">
        <v>28</v>
      </c>
      <c r="D331" s="23">
        <v>1.0149999999999999</v>
      </c>
      <c r="E331" s="16">
        <f>D331*E328</f>
        <v>4.5674999999999999</v>
      </c>
      <c r="F331" s="16"/>
      <c r="G331" s="142">
        <f>F331*E331</f>
        <v>0</v>
      </c>
      <c r="H331" s="16"/>
      <c r="I331" s="50">
        <f>H331*E331</f>
        <v>0</v>
      </c>
      <c r="J331" s="130">
        <f t="shared" ref="J331:J335" si="5">I331+G331</f>
        <v>0</v>
      </c>
    </row>
    <row r="332" spans="1:10" s="5" customFormat="1" x14ac:dyDescent="0.35">
      <c r="A332" s="70"/>
      <c r="B332" s="211" t="s">
        <v>188</v>
      </c>
      <c r="C332" s="23" t="s">
        <v>22</v>
      </c>
      <c r="D332" s="16" t="s">
        <v>91</v>
      </c>
      <c r="E332" s="63">
        <v>0.3</v>
      </c>
      <c r="F332" s="16"/>
      <c r="G332" s="142">
        <f>F332*E332</f>
        <v>0</v>
      </c>
      <c r="H332" s="16"/>
      <c r="I332" s="50">
        <f>H332*E332</f>
        <v>0</v>
      </c>
      <c r="J332" s="130">
        <f t="shared" si="5"/>
        <v>0</v>
      </c>
    </row>
    <row r="333" spans="1:10" s="5" customFormat="1" x14ac:dyDescent="0.35">
      <c r="A333" s="70"/>
      <c r="B333" s="40" t="s">
        <v>189</v>
      </c>
      <c r="C333" s="23" t="s">
        <v>19</v>
      </c>
      <c r="D333" s="23">
        <v>7.5399999999999995E-2</v>
      </c>
      <c r="E333" s="16">
        <f>D333*E328</f>
        <v>0.33929999999999999</v>
      </c>
      <c r="F333" s="16"/>
      <c r="G333" s="142">
        <f>F333*E333</f>
        <v>0</v>
      </c>
      <c r="H333" s="16"/>
      <c r="I333" s="50">
        <f>H333*E333</f>
        <v>0</v>
      </c>
      <c r="J333" s="130">
        <f t="shared" si="5"/>
        <v>0</v>
      </c>
    </row>
    <row r="334" spans="1:10" s="5" customFormat="1" x14ac:dyDescent="0.35">
      <c r="A334" s="70"/>
      <c r="B334" s="40" t="s">
        <v>190</v>
      </c>
      <c r="C334" s="23" t="s">
        <v>28</v>
      </c>
      <c r="D334" s="23">
        <v>8.0000000000000004E-4</v>
      </c>
      <c r="E334" s="63">
        <f>D334*E328</f>
        <v>3.6000000000000003E-3</v>
      </c>
      <c r="F334" s="16"/>
      <c r="G334" s="142">
        <f>F334*E334</f>
        <v>0</v>
      </c>
      <c r="H334" s="16"/>
      <c r="I334" s="50">
        <f>H334*E334</f>
        <v>0</v>
      </c>
      <c r="J334" s="130">
        <f t="shared" si="5"/>
        <v>0</v>
      </c>
    </row>
    <row r="335" spans="1:10" s="5" customFormat="1" x14ac:dyDescent="0.35">
      <c r="A335" s="70"/>
      <c r="B335" s="40" t="s">
        <v>120</v>
      </c>
      <c r="C335" s="23" t="s">
        <v>2</v>
      </c>
      <c r="D335" s="23">
        <v>7.0000000000000007E-2</v>
      </c>
      <c r="E335" s="16">
        <f>D335*E328</f>
        <v>0.31500000000000006</v>
      </c>
      <c r="F335" s="16"/>
      <c r="G335" s="142">
        <f>F335*E335</f>
        <v>0</v>
      </c>
      <c r="H335" s="16"/>
      <c r="I335" s="50">
        <f>H335*E335</f>
        <v>0</v>
      </c>
      <c r="J335" s="130">
        <f t="shared" si="5"/>
        <v>0</v>
      </c>
    </row>
    <row r="336" spans="1:10" s="5" customFormat="1" x14ac:dyDescent="0.35">
      <c r="A336" s="70"/>
      <c r="B336" s="45" t="s">
        <v>12</v>
      </c>
      <c r="C336" s="46"/>
      <c r="D336" s="46"/>
      <c r="E336" s="10"/>
      <c r="F336" s="77"/>
      <c r="G336" s="77">
        <f>SUM(G11:G335)</f>
        <v>0</v>
      </c>
      <c r="H336" s="77"/>
      <c r="I336" s="77">
        <f>SUM(I11:I335)</f>
        <v>0</v>
      </c>
      <c r="J336" s="77">
        <f>SUM(J11:J335)</f>
        <v>0</v>
      </c>
    </row>
    <row r="337" spans="1:10" s="5" customFormat="1" x14ac:dyDescent="0.35">
      <c r="A337" s="70"/>
      <c r="B337" s="48" t="s">
        <v>126</v>
      </c>
      <c r="C337" s="120">
        <v>7.0000000000000007E-2</v>
      </c>
      <c r="D337" s="117"/>
      <c r="E337" s="118"/>
      <c r="F337" s="119"/>
      <c r="G337" s="119"/>
      <c r="H337" s="119"/>
      <c r="I337" s="119"/>
      <c r="J337" s="119">
        <f>J336*C337</f>
        <v>0</v>
      </c>
    </row>
    <row r="338" spans="1:10" s="5" customFormat="1" x14ac:dyDescent="0.35">
      <c r="A338" s="70"/>
      <c r="B338" s="49" t="s">
        <v>12</v>
      </c>
      <c r="C338" s="123"/>
      <c r="D338" s="123"/>
      <c r="E338" s="118"/>
      <c r="F338" s="119"/>
      <c r="G338" s="119"/>
      <c r="H338" s="119"/>
      <c r="I338" s="119"/>
      <c r="J338" s="119">
        <f>SUM(J336:J337)</f>
        <v>0</v>
      </c>
    </row>
    <row r="339" spans="1:10" s="5" customFormat="1" x14ac:dyDescent="0.35">
      <c r="A339" s="70"/>
      <c r="B339" s="48" t="s">
        <v>127</v>
      </c>
      <c r="C339" s="120">
        <v>0.05</v>
      </c>
      <c r="D339" s="117"/>
      <c r="E339" s="118"/>
      <c r="F339" s="119"/>
      <c r="G339" s="119"/>
      <c r="H339" s="119"/>
      <c r="I339" s="119"/>
      <c r="J339" s="119">
        <f>J338*C339</f>
        <v>0</v>
      </c>
    </row>
    <row r="340" spans="1:10" s="5" customFormat="1" x14ac:dyDescent="0.35">
      <c r="A340" s="70"/>
      <c r="B340" s="31" t="s">
        <v>34</v>
      </c>
      <c r="C340" s="123"/>
      <c r="D340" s="123"/>
      <c r="E340" s="118"/>
      <c r="F340" s="119"/>
      <c r="G340" s="119"/>
      <c r="H340" s="119"/>
      <c r="I340" s="119"/>
      <c r="J340" s="119">
        <f>J339+J338</f>
        <v>0</v>
      </c>
    </row>
    <row r="341" spans="1:10" s="5" customFormat="1" x14ac:dyDescent="0.35">
      <c r="A341" s="66"/>
      <c r="B341" s="121" t="s">
        <v>35</v>
      </c>
      <c r="C341" s="122">
        <v>0.01</v>
      </c>
      <c r="D341" s="122"/>
      <c r="E341" s="122"/>
      <c r="F341" s="124"/>
      <c r="G341" s="124"/>
      <c r="H341" s="124"/>
      <c r="I341" s="124"/>
      <c r="J341" s="119">
        <f>J340*C341</f>
        <v>0</v>
      </c>
    </row>
    <row r="342" spans="1:10" s="5" customFormat="1" x14ac:dyDescent="0.35">
      <c r="A342" s="66"/>
      <c r="B342" s="66" t="s">
        <v>12</v>
      </c>
      <c r="C342" s="23"/>
      <c r="D342" s="23"/>
      <c r="E342" s="23"/>
      <c r="F342" s="50"/>
      <c r="G342" s="50"/>
      <c r="H342" s="50"/>
      <c r="I342" s="47"/>
      <c r="J342" s="50">
        <f>SUM(J340:J341)</f>
        <v>0</v>
      </c>
    </row>
    <row r="343" spans="1:10" s="5" customFormat="1" x14ac:dyDescent="0.35">
      <c r="A343" s="66"/>
      <c r="B343" s="32" t="s">
        <v>36</v>
      </c>
      <c r="C343" s="122">
        <v>0.18</v>
      </c>
      <c r="D343" s="32"/>
      <c r="E343" s="76"/>
      <c r="F343" s="76"/>
      <c r="G343" s="76"/>
      <c r="H343" s="76"/>
      <c r="I343" s="76"/>
      <c r="J343" s="125">
        <f>J342*C343</f>
        <v>0</v>
      </c>
    </row>
    <row r="344" spans="1:10" s="5" customFormat="1" ht="20.149999999999999" customHeight="1" x14ac:dyDescent="0.35">
      <c r="A344" s="78"/>
      <c r="B344" s="51" t="s">
        <v>162</v>
      </c>
      <c r="C344" s="52"/>
      <c r="D344" s="52"/>
      <c r="E344" s="53"/>
      <c r="F344" s="53"/>
      <c r="G344" s="53"/>
      <c r="H344" s="53"/>
      <c r="I344" s="53"/>
      <c r="J344" s="54">
        <f>SUM(J342:J343)</f>
        <v>0</v>
      </c>
    </row>
  </sheetData>
  <mergeCells count="14">
    <mergeCell ref="A5:B5"/>
    <mergeCell ref="F5:H5"/>
    <mergeCell ref="A1:E1"/>
    <mergeCell ref="A2:J2"/>
    <mergeCell ref="A3:J3"/>
    <mergeCell ref="C4:E4"/>
    <mergeCell ref="F6:G6"/>
    <mergeCell ref="H6:I6"/>
    <mergeCell ref="J6:J7"/>
    <mergeCell ref="A6:A7"/>
    <mergeCell ref="B6:B7"/>
    <mergeCell ref="C6:C7"/>
    <mergeCell ref="D6:D7"/>
    <mergeCell ref="E6:E7"/>
  </mergeCells>
  <conditionalFormatting sqref="B57">
    <cfRule type="cellIs" dxfId="46" priority="80" stopIfTrue="1" operator="equal">
      <formula>8223.307275</formula>
    </cfRule>
  </conditionalFormatting>
  <conditionalFormatting sqref="B314">
    <cfRule type="cellIs" dxfId="45" priority="12" stopIfTrue="1" operator="equal">
      <formula>8223.307275</formula>
    </cfRule>
  </conditionalFormatting>
  <conditionalFormatting sqref="B332">
    <cfRule type="cellIs" dxfId="44" priority="5" stopIfTrue="1" operator="equal">
      <formula>8223.307275</formula>
    </cfRule>
  </conditionalFormatting>
  <conditionalFormatting sqref="B12:C12">
    <cfRule type="cellIs" dxfId="43" priority="36" stopIfTrue="1" operator="equal">
      <formula>8223.307275</formula>
    </cfRule>
  </conditionalFormatting>
  <conditionalFormatting sqref="B15:C15">
    <cfRule type="cellIs" dxfId="42" priority="34" stopIfTrue="1" operator="equal">
      <formula>8223.307275</formula>
    </cfRule>
  </conditionalFormatting>
  <conditionalFormatting sqref="B18:C18">
    <cfRule type="cellIs" dxfId="41" priority="32" stopIfTrue="1" operator="equal">
      <formula>8223.307275</formula>
    </cfRule>
  </conditionalFormatting>
  <conditionalFormatting sqref="B33:C33">
    <cfRule type="cellIs" dxfId="40" priority="22" stopIfTrue="1" operator="equal">
      <formula>8223.307275</formula>
    </cfRule>
  </conditionalFormatting>
  <conditionalFormatting sqref="B36:C36">
    <cfRule type="cellIs" dxfId="39" priority="20" stopIfTrue="1" operator="equal">
      <formula>8223.307275</formula>
    </cfRule>
  </conditionalFormatting>
  <conditionalFormatting sqref="B39:C39">
    <cfRule type="cellIs" dxfId="38" priority="24" stopIfTrue="1" operator="equal">
      <formula>8223.307275</formula>
    </cfRule>
  </conditionalFormatting>
  <conditionalFormatting sqref="B42:C42">
    <cfRule type="cellIs" dxfId="37" priority="1" stopIfTrue="1" operator="equal">
      <formula>8223.307275</formula>
    </cfRule>
  </conditionalFormatting>
  <conditionalFormatting sqref="B45:C45">
    <cfRule type="cellIs" dxfId="36" priority="30" stopIfTrue="1" operator="equal">
      <formula>8223.307275</formula>
    </cfRule>
  </conditionalFormatting>
  <conditionalFormatting sqref="B48:C48">
    <cfRule type="cellIs" dxfId="35" priority="27" stopIfTrue="1" operator="equal">
      <formula>8223.307275</formula>
    </cfRule>
  </conditionalFormatting>
  <conditionalFormatting sqref="B51:C51">
    <cfRule type="cellIs" dxfId="34" priority="18" stopIfTrue="1" operator="equal">
      <formula>8223.307275</formula>
    </cfRule>
  </conditionalFormatting>
  <conditionalFormatting sqref="B54:C54">
    <cfRule type="cellIs" dxfId="33" priority="16" stopIfTrue="1" operator="equal">
      <formula>8223.307275</formula>
    </cfRule>
  </conditionalFormatting>
  <conditionalFormatting sqref="B58:C58">
    <cfRule type="cellIs" dxfId="32" priority="79" stopIfTrue="1" operator="equal">
      <formula>8223.307275</formula>
    </cfRule>
  </conditionalFormatting>
  <conditionalFormatting sqref="B60:C60">
    <cfRule type="cellIs" dxfId="31" priority="78" stopIfTrue="1" operator="equal">
      <formula>8223.307275</formula>
    </cfRule>
  </conditionalFormatting>
  <conditionalFormatting sqref="B201:C201">
    <cfRule type="cellIs" dxfId="30" priority="3" stopIfTrue="1" operator="equal">
      <formula>8223.307275</formula>
    </cfRule>
  </conditionalFormatting>
  <conditionalFormatting sqref="B305:C305">
    <cfRule type="cellIs" dxfId="29" priority="14" stopIfTrue="1" operator="equal">
      <formula>8223.307275</formula>
    </cfRule>
  </conditionalFormatting>
  <conditionalFormatting sqref="B310:C310">
    <cfRule type="cellIs" dxfId="28" priority="11" stopIfTrue="1" operator="equal">
      <formula>8223.307275</formula>
    </cfRule>
  </conditionalFormatting>
  <conditionalFormatting sqref="B325:C325">
    <cfRule type="cellIs" dxfId="27" priority="4" stopIfTrue="1" operator="equal">
      <formula>8223.307275</formula>
    </cfRule>
  </conditionalFormatting>
  <conditionalFormatting sqref="B329:C329">
    <cfRule type="cellIs" dxfId="26" priority="6" stopIfTrue="1" operator="equal">
      <formula>8223.307275</formula>
    </cfRule>
  </conditionalFormatting>
  <conditionalFormatting sqref="B319:D319">
    <cfRule type="cellIs" dxfId="25" priority="7" stopIfTrue="1" operator="equal">
      <formula>8223.307275</formula>
    </cfRule>
  </conditionalFormatting>
  <pageMargins left="0.7" right="0.7" top="0.75" bottom="0.75" header="0.3" footer="0.3"/>
  <pageSetup paperSize="9" orientation="portrait" horizontalDpi="0" verticalDpi="0" r:id="rId1"/>
  <ignoredErrors>
    <ignoredError sqref="E59 J339:J343 E324" formula="1"/>
    <ignoredError sqref="E65:E69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92"/>
  <sheetViews>
    <sheetView zoomScaleNormal="100" workbookViewId="0">
      <selection activeCell="H9" sqref="H9:H284"/>
    </sheetView>
  </sheetViews>
  <sheetFormatPr defaultColWidth="9.08984375" defaultRowHeight="13.5" x14ac:dyDescent="0.35"/>
  <cols>
    <col min="1" max="1" width="4.453125" style="79" customWidth="1"/>
    <col min="2" max="2" width="71.6328125" style="1" customWidth="1"/>
    <col min="3" max="3" width="8" style="55" customWidth="1"/>
    <col min="4" max="4" width="9.90625" style="1" customWidth="1"/>
    <col min="5" max="5" width="10.453125" style="56" customWidth="1"/>
    <col min="6" max="6" width="8.90625" style="56" customWidth="1"/>
    <col min="7" max="7" width="14" style="56" customWidth="1"/>
    <col min="8" max="8" width="7.453125" style="56" customWidth="1"/>
    <col min="9" max="9" width="13.453125" style="56" customWidth="1"/>
    <col min="10" max="10" width="15.453125" style="1" customWidth="1"/>
    <col min="11" max="16384" width="9.08984375" style="1"/>
  </cols>
  <sheetData>
    <row r="1" spans="1:10" x14ac:dyDescent="0.35">
      <c r="A1" s="239" t="s">
        <v>128</v>
      </c>
      <c r="B1" s="239"/>
      <c r="C1" s="239"/>
      <c r="D1" s="239"/>
      <c r="E1" s="239"/>
    </row>
    <row r="2" spans="1:10" ht="20.149999999999999" customHeight="1" x14ac:dyDescent="0.35">
      <c r="A2" s="247" t="s">
        <v>129</v>
      </c>
      <c r="B2" s="247"/>
      <c r="C2" s="247"/>
      <c r="D2" s="247"/>
      <c r="E2" s="247"/>
      <c r="F2" s="247"/>
      <c r="G2" s="247"/>
      <c r="H2" s="247"/>
      <c r="I2" s="247"/>
      <c r="J2" s="247"/>
    </row>
    <row r="3" spans="1:10" ht="20.149999999999999" customHeight="1" x14ac:dyDescent="0.35">
      <c r="A3" s="247" t="s">
        <v>0</v>
      </c>
      <c r="B3" s="247"/>
      <c r="C3" s="247"/>
      <c r="D3" s="247"/>
      <c r="E3" s="247"/>
      <c r="F3" s="247"/>
      <c r="G3" s="247"/>
      <c r="H3" s="247"/>
      <c r="I3" s="247"/>
      <c r="J3" s="247"/>
    </row>
    <row r="4" spans="1:10" ht="20.149999999999999" customHeight="1" x14ac:dyDescent="0.35">
      <c r="A4" s="172"/>
      <c r="B4" s="172"/>
      <c r="C4" s="247" t="s">
        <v>125</v>
      </c>
      <c r="D4" s="247"/>
      <c r="E4" s="247"/>
      <c r="F4" s="172"/>
      <c r="G4" s="172"/>
      <c r="H4" s="172"/>
      <c r="I4" s="172"/>
      <c r="J4" s="172"/>
    </row>
    <row r="5" spans="1:10" ht="20.149999999999999" customHeight="1" x14ac:dyDescent="0.35">
      <c r="A5" s="245"/>
      <c r="B5" s="245"/>
      <c r="C5" s="2"/>
      <c r="D5" s="2"/>
      <c r="E5" s="2"/>
      <c r="F5" s="246" t="s">
        <v>1</v>
      </c>
      <c r="G5" s="246"/>
      <c r="H5" s="246"/>
      <c r="I5" s="3">
        <f>J292</f>
        <v>0</v>
      </c>
      <c r="J5" s="4" t="s">
        <v>2</v>
      </c>
    </row>
    <row r="6" spans="1:10" s="5" customFormat="1" ht="20.149999999999999" customHeight="1" x14ac:dyDescent="0.35">
      <c r="A6" s="242" t="s">
        <v>3</v>
      </c>
      <c r="B6" s="241" t="s">
        <v>4</v>
      </c>
      <c r="C6" s="241" t="s">
        <v>5</v>
      </c>
      <c r="D6" s="243" t="s">
        <v>6</v>
      </c>
      <c r="E6" s="241" t="s">
        <v>7</v>
      </c>
      <c r="F6" s="241" t="s">
        <v>8</v>
      </c>
      <c r="G6" s="241"/>
      <c r="H6" s="241" t="s">
        <v>9</v>
      </c>
      <c r="I6" s="241"/>
      <c r="J6" s="241" t="s">
        <v>10</v>
      </c>
    </row>
    <row r="7" spans="1:10" s="5" customFormat="1" ht="30" customHeight="1" x14ac:dyDescent="0.35">
      <c r="A7" s="242"/>
      <c r="B7" s="241"/>
      <c r="C7" s="241"/>
      <c r="D7" s="244"/>
      <c r="E7" s="241"/>
      <c r="F7" s="139" t="s">
        <v>13</v>
      </c>
      <c r="G7" s="139" t="s">
        <v>12</v>
      </c>
      <c r="H7" s="139" t="s">
        <v>11</v>
      </c>
      <c r="I7" s="139" t="s">
        <v>12</v>
      </c>
      <c r="J7" s="241"/>
    </row>
    <row r="8" spans="1:10" s="5" customFormat="1" ht="14" thickBot="1" x14ac:dyDescent="0.4">
      <c r="A8" s="167">
        <v>1</v>
      </c>
      <c r="B8" s="168">
        <v>2</v>
      </c>
      <c r="C8" s="168">
        <v>3</v>
      </c>
      <c r="D8" s="168"/>
      <c r="E8" s="168">
        <v>4</v>
      </c>
      <c r="F8" s="168">
        <v>7</v>
      </c>
      <c r="G8" s="168">
        <v>8</v>
      </c>
      <c r="H8" s="168">
        <v>9</v>
      </c>
      <c r="I8" s="168">
        <v>10</v>
      </c>
      <c r="J8" s="168">
        <v>11</v>
      </c>
    </row>
    <row r="9" spans="1:10" s="5" customFormat="1" ht="20.149999999999999" customHeight="1" x14ac:dyDescent="0.35">
      <c r="A9" s="57"/>
      <c r="B9" s="203" t="s">
        <v>56</v>
      </c>
      <c r="C9" s="6"/>
      <c r="D9" s="6"/>
      <c r="E9" s="6"/>
      <c r="F9" s="6"/>
      <c r="G9" s="6"/>
      <c r="H9" s="6"/>
      <c r="I9" s="6"/>
      <c r="J9" s="6"/>
    </row>
    <row r="10" spans="1:10" s="5" customFormat="1" ht="27" x14ac:dyDescent="0.35">
      <c r="A10" s="70">
        <v>1</v>
      </c>
      <c r="B10" s="7" t="s">
        <v>203</v>
      </c>
      <c r="C10" s="8" t="s">
        <v>19</v>
      </c>
      <c r="D10" s="8"/>
      <c r="E10" s="9">
        <f>0.9*2.15*7+1.5*2.15*2</f>
        <v>19.994999999999997</v>
      </c>
      <c r="F10" s="141"/>
      <c r="G10" s="142">
        <f>F10*E10</f>
        <v>0</v>
      </c>
      <c r="H10" s="141"/>
      <c r="I10" s="130">
        <f>H10*E10</f>
        <v>0</v>
      </c>
      <c r="J10" s="130">
        <f>I10+G10</f>
        <v>0</v>
      </c>
    </row>
    <row r="11" spans="1:10" s="5" customFormat="1" x14ac:dyDescent="0.35">
      <c r="A11" s="141"/>
      <c r="B11" s="144" t="s">
        <v>15</v>
      </c>
      <c r="C11" s="145" t="s">
        <v>19</v>
      </c>
      <c r="D11" s="16">
        <v>1</v>
      </c>
      <c r="E11" s="16">
        <f>D11*E10</f>
        <v>19.994999999999997</v>
      </c>
      <c r="F11" s="69"/>
      <c r="G11" s="142">
        <f>F11*E11</f>
        <v>0</v>
      </c>
      <c r="H11" s="69"/>
      <c r="I11" s="130">
        <f>H11*E11</f>
        <v>0</v>
      </c>
      <c r="J11" s="130">
        <f t="shared" ref="J11:J74" si="0">I11+G11</f>
        <v>0</v>
      </c>
    </row>
    <row r="12" spans="1:10" s="5" customFormat="1" x14ac:dyDescent="0.35">
      <c r="A12" s="141"/>
      <c r="B12" s="40" t="s">
        <v>102</v>
      </c>
      <c r="C12" s="23" t="s">
        <v>2</v>
      </c>
      <c r="D12" s="131">
        <v>9.8400000000000001E-2</v>
      </c>
      <c r="E12" s="106">
        <f>D12*E10</f>
        <v>1.9675079999999998</v>
      </c>
      <c r="F12" s="69"/>
      <c r="G12" s="142">
        <f>F12*E12</f>
        <v>0</v>
      </c>
      <c r="H12" s="69"/>
      <c r="I12" s="130">
        <f>H12*E12</f>
        <v>0</v>
      </c>
      <c r="J12" s="130">
        <f t="shared" si="0"/>
        <v>0</v>
      </c>
    </row>
    <row r="13" spans="1:10" s="5" customFormat="1" ht="27" x14ac:dyDescent="0.35">
      <c r="A13" s="70">
        <v>2</v>
      </c>
      <c r="B13" s="7" t="s">
        <v>270</v>
      </c>
      <c r="C13" s="8" t="s">
        <v>105</v>
      </c>
      <c r="D13" s="8"/>
      <c r="E13" s="9">
        <f>45.3*0.15</f>
        <v>6.794999999999999</v>
      </c>
      <c r="F13" s="141"/>
      <c r="G13" s="142">
        <f>F13*E13</f>
        <v>0</v>
      </c>
      <c r="H13" s="141"/>
      <c r="I13" s="130">
        <f>H13*E13</f>
        <v>0</v>
      </c>
      <c r="J13" s="130">
        <f t="shared" si="0"/>
        <v>0</v>
      </c>
    </row>
    <row r="14" spans="1:10" s="5" customFormat="1" x14ac:dyDescent="0.35">
      <c r="A14" s="141"/>
      <c r="B14" s="64" t="s">
        <v>15</v>
      </c>
      <c r="C14" s="23" t="s">
        <v>19</v>
      </c>
      <c r="D14" s="16">
        <v>1</v>
      </c>
      <c r="E14" s="16">
        <f>E13*D14</f>
        <v>6.794999999999999</v>
      </c>
      <c r="F14" s="16"/>
      <c r="G14" s="142">
        <f>F14*E14</f>
        <v>0</v>
      </c>
      <c r="H14" s="16"/>
      <c r="I14" s="130">
        <f>H14*E14</f>
        <v>0</v>
      </c>
      <c r="J14" s="130">
        <f t="shared" si="0"/>
        <v>0</v>
      </c>
    </row>
    <row r="15" spans="1:10" s="5" customFormat="1" x14ac:dyDescent="0.35">
      <c r="A15" s="141"/>
      <c r="B15" s="126" t="s">
        <v>20</v>
      </c>
      <c r="C15" s="31" t="s">
        <v>2</v>
      </c>
      <c r="D15" s="143">
        <v>1.8</v>
      </c>
      <c r="E15" s="106">
        <f>D15*E13</f>
        <v>12.230999999999998</v>
      </c>
      <c r="F15" s="106"/>
      <c r="G15" s="142">
        <f>F15*E15</f>
        <v>0</v>
      </c>
      <c r="H15" s="106"/>
      <c r="I15" s="130">
        <f>H15*E15</f>
        <v>0</v>
      </c>
      <c r="J15" s="130">
        <f t="shared" si="0"/>
        <v>0</v>
      </c>
    </row>
    <row r="16" spans="1:10" s="5" customFormat="1" ht="27" x14ac:dyDescent="0.35">
      <c r="A16" s="70">
        <v>3</v>
      </c>
      <c r="B16" s="7" t="s">
        <v>271</v>
      </c>
      <c r="C16" s="8" t="s">
        <v>105</v>
      </c>
      <c r="D16" s="8"/>
      <c r="E16" s="8">
        <v>3.4</v>
      </c>
      <c r="F16" s="141"/>
      <c r="G16" s="142">
        <f>F16*E16</f>
        <v>0</v>
      </c>
      <c r="H16" s="141"/>
      <c r="I16" s="130">
        <f>H16*E16</f>
        <v>0</v>
      </c>
      <c r="J16" s="130">
        <f t="shared" si="0"/>
        <v>0</v>
      </c>
    </row>
    <row r="17" spans="1:10" s="5" customFormat="1" x14ac:dyDescent="0.35">
      <c r="A17" s="141"/>
      <c r="B17" s="64" t="s">
        <v>15</v>
      </c>
      <c r="C17" s="23" t="s">
        <v>28</v>
      </c>
      <c r="D17" s="16">
        <v>1</v>
      </c>
      <c r="E17" s="16">
        <f>E16*D17</f>
        <v>3.4</v>
      </c>
      <c r="F17" s="16"/>
      <c r="G17" s="142">
        <f>F17*E17</f>
        <v>0</v>
      </c>
      <c r="H17" s="16"/>
      <c r="I17" s="130">
        <f>H17*E17</f>
        <v>0</v>
      </c>
      <c r="J17" s="130">
        <f t="shared" si="0"/>
        <v>0</v>
      </c>
    </row>
    <row r="18" spans="1:10" s="5" customFormat="1" x14ac:dyDescent="0.35">
      <c r="A18" s="141"/>
      <c r="B18" s="126" t="s">
        <v>20</v>
      </c>
      <c r="C18" s="31" t="s">
        <v>2</v>
      </c>
      <c r="D18" s="143">
        <f>1.1</f>
        <v>1.1000000000000001</v>
      </c>
      <c r="E18" s="106">
        <f>D18*E16</f>
        <v>3.74</v>
      </c>
      <c r="F18" s="106"/>
      <c r="G18" s="142">
        <f>F18*E18</f>
        <v>0</v>
      </c>
      <c r="H18" s="106"/>
      <c r="I18" s="130">
        <f>H18*E18</f>
        <v>0</v>
      </c>
      <c r="J18" s="130">
        <f t="shared" si="0"/>
        <v>0</v>
      </c>
    </row>
    <row r="19" spans="1:10" s="5" customFormat="1" ht="27" x14ac:dyDescent="0.35">
      <c r="A19" s="70">
        <v>4</v>
      </c>
      <c r="B19" s="7" t="s">
        <v>290</v>
      </c>
      <c r="C19" s="8" t="s">
        <v>19</v>
      </c>
      <c r="D19" s="8"/>
      <c r="E19" s="9">
        <v>66.5</v>
      </c>
      <c r="F19" s="141"/>
      <c r="G19" s="142">
        <f>F19*E19</f>
        <v>0</v>
      </c>
      <c r="H19" s="141"/>
      <c r="I19" s="130">
        <f>H19*E19</f>
        <v>0</v>
      </c>
      <c r="J19" s="130">
        <f t="shared" si="0"/>
        <v>0</v>
      </c>
    </row>
    <row r="20" spans="1:10" s="5" customFormat="1" x14ac:dyDescent="0.35">
      <c r="A20" s="141"/>
      <c r="B20" s="64" t="s">
        <v>15</v>
      </c>
      <c r="C20" s="23" t="s">
        <v>19</v>
      </c>
      <c r="D20" s="16">
        <v>1</v>
      </c>
      <c r="E20" s="16">
        <f>E19*D20</f>
        <v>66.5</v>
      </c>
      <c r="F20" s="16"/>
      <c r="G20" s="142">
        <f>F20*E20</f>
        <v>0</v>
      </c>
      <c r="H20" s="16"/>
      <c r="I20" s="130">
        <f>H20*E20</f>
        <v>0</v>
      </c>
      <c r="J20" s="130">
        <f t="shared" si="0"/>
        <v>0</v>
      </c>
    </row>
    <row r="21" spans="1:10" s="5" customFormat="1" x14ac:dyDescent="0.35">
      <c r="A21" s="141"/>
      <c r="B21" s="126" t="s">
        <v>20</v>
      </c>
      <c r="C21" s="31" t="s">
        <v>2</v>
      </c>
      <c r="D21" s="143">
        <v>4.9700000000000001E-2</v>
      </c>
      <c r="E21" s="106">
        <f>D21*E19</f>
        <v>3.30505</v>
      </c>
      <c r="F21" s="106"/>
      <c r="G21" s="142">
        <f>F21*E21</f>
        <v>0</v>
      </c>
      <c r="H21" s="106"/>
      <c r="I21" s="130">
        <f>H21*E21</f>
        <v>0</v>
      </c>
      <c r="J21" s="130">
        <f t="shared" si="0"/>
        <v>0</v>
      </c>
    </row>
    <row r="22" spans="1:10" s="5" customFormat="1" ht="27" x14ac:dyDescent="0.35">
      <c r="A22" s="57">
        <v>5</v>
      </c>
      <c r="B22" s="148" t="s">
        <v>272</v>
      </c>
      <c r="C22" s="147" t="s">
        <v>104</v>
      </c>
      <c r="D22" s="147"/>
      <c r="E22" s="149">
        <v>20</v>
      </c>
      <c r="F22" s="69"/>
      <c r="G22" s="142">
        <f>F22*E22</f>
        <v>0</v>
      </c>
      <c r="H22" s="69"/>
      <c r="I22" s="130">
        <f>H22*E22</f>
        <v>0</v>
      </c>
      <c r="J22" s="130">
        <f t="shared" si="0"/>
        <v>0</v>
      </c>
    </row>
    <row r="23" spans="1:10" s="5" customFormat="1" x14ac:dyDescent="0.35">
      <c r="A23" s="6"/>
      <c r="B23" s="144" t="s">
        <v>15</v>
      </c>
      <c r="C23" s="145" t="s">
        <v>19</v>
      </c>
      <c r="D23" s="16">
        <v>1</v>
      </c>
      <c r="E23" s="16">
        <f>D23*E22</f>
        <v>20</v>
      </c>
      <c r="F23" s="69"/>
      <c r="G23" s="142">
        <f>F23*E23</f>
        <v>0</v>
      </c>
      <c r="H23" s="69"/>
      <c r="I23" s="130">
        <f>H23*E23</f>
        <v>0</v>
      </c>
      <c r="J23" s="130">
        <f t="shared" si="0"/>
        <v>0</v>
      </c>
    </row>
    <row r="24" spans="1:10" s="5" customFormat="1" x14ac:dyDescent="0.35">
      <c r="A24" s="6"/>
      <c r="B24" s="40" t="s">
        <v>102</v>
      </c>
      <c r="C24" s="23" t="s">
        <v>2</v>
      </c>
      <c r="D24" s="131">
        <v>0.02</v>
      </c>
      <c r="E24" s="106">
        <f>D24*E22</f>
        <v>0.4</v>
      </c>
      <c r="F24" s="69"/>
      <c r="G24" s="142">
        <f>F24*E24</f>
        <v>0</v>
      </c>
      <c r="H24" s="69"/>
      <c r="I24" s="130">
        <f>H24*E24</f>
        <v>0</v>
      </c>
      <c r="J24" s="130">
        <f t="shared" si="0"/>
        <v>0</v>
      </c>
    </row>
    <row r="25" spans="1:10" s="5" customFormat="1" ht="27" x14ac:dyDescent="0.35">
      <c r="A25" s="57">
        <v>6</v>
      </c>
      <c r="B25" s="148" t="s">
        <v>204</v>
      </c>
      <c r="C25" s="8" t="s">
        <v>19</v>
      </c>
      <c r="D25" s="8"/>
      <c r="E25" s="108">
        <f>18+4.9</f>
        <v>22.9</v>
      </c>
      <c r="F25" s="150"/>
      <c r="G25" s="142">
        <f>F25*E25</f>
        <v>0</v>
      </c>
      <c r="H25" s="150"/>
      <c r="I25" s="130">
        <f>H25*E25</f>
        <v>0</v>
      </c>
      <c r="J25" s="130">
        <f t="shared" si="0"/>
        <v>0</v>
      </c>
    </row>
    <row r="26" spans="1:10" s="5" customFormat="1" x14ac:dyDescent="0.35">
      <c r="A26" s="57"/>
      <c r="B26" s="144" t="s">
        <v>15</v>
      </c>
      <c r="C26" s="145" t="s">
        <v>19</v>
      </c>
      <c r="D26" s="16">
        <v>1</v>
      </c>
      <c r="E26" s="16">
        <f>D26*E25</f>
        <v>22.9</v>
      </c>
      <c r="F26" s="11"/>
      <c r="G26" s="142">
        <f>F26*E26</f>
        <v>0</v>
      </c>
      <c r="H26" s="69"/>
      <c r="I26" s="130">
        <f>H26*E26</f>
        <v>0</v>
      </c>
      <c r="J26" s="130">
        <f t="shared" si="0"/>
        <v>0</v>
      </c>
    </row>
    <row r="27" spans="1:10" s="5" customFormat="1" x14ac:dyDescent="0.35">
      <c r="A27" s="57"/>
      <c r="B27" s="40" t="s">
        <v>102</v>
      </c>
      <c r="C27" s="23" t="s">
        <v>2</v>
      </c>
      <c r="D27" s="23">
        <v>2.1499999999999998E-2</v>
      </c>
      <c r="E27" s="69">
        <f>D27*E25</f>
        <v>0.49234999999999995</v>
      </c>
      <c r="F27" s="69"/>
      <c r="G27" s="142">
        <f>F27*E27</f>
        <v>0</v>
      </c>
      <c r="H27" s="69"/>
      <c r="I27" s="130">
        <f>H27*E27</f>
        <v>0</v>
      </c>
      <c r="J27" s="130">
        <f t="shared" si="0"/>
        <v>0</v>
      </c>
    </row>
    <row r="28" spans="1:10" s="5" customFormat="1" ht="27" x14ac:dyDescent="0.35">
      <c r="A28" s="57">
        <v>7</v>
      </c>
      <c r="B28" s="148" t="s">
        <v>273</v>
      </c>
      <c r="C28" s="8" t="s">
        <v>19</v>
      </c>
      <c r="D28" s="8"/>
      <c r="E28" s="108">
        <v>19.7</v>
      </c>
      <c r="F28" s="150"/>
      <c r="G28" s="142">
        <f>F28*E28</f>
        <v>0</v>
      </c>
      <c r="H28" s="150"/>
      <c r="I28" s="130">
        <f>H28*E28</f>
        <v>0</v>
      </c>
      <c r="J28" s="130">
        <f t="shared" si="0"/>
        <v>0</v>
      </c>
    </row>
    <row r="29" spans="1:10" s="5" customFormat="1" x14ac:dyDescent="0.35">
      <c r="A29" s="57"/>
      <c r="B29" s="144" t="s">
        <v>15</v>
      </c>
      <c r="C29" s="145" t="s">
        <v>19</v>
      </c>
      <c r="D29" s="16">
        <v>1</v>
      </c>
      <c r="E29" s="16">
        <f>D29*E28</f>
        <v>19.7</v>
      </c>
      <c r="F29" s="11"/>
      <c r="G29" s="142">
        <f>F29*E29</f>
        <v>0</v>
      </c>
      <c r="H29" s="69"/>
      <c r="I29" s="130">
        <f>H29*E29</f>
        <v>0</v>
      </c>
      <c r="J29" s="130">
        <f t="shared" si="0"/>
        <v>0</v>
      </c>
    </row>
    <row r="30" spans="1:10" s="5" customFormat="1" x14ac:dyDescent="0.35">
      <c r="A30" s="57"/>
      <c r="B30" s="40" t="s">
        <v>102</v>
      </c>
      <c r="C30" s="23" t="s">
        <v>2</v>
      </c>
      <c r="D30" s="23">
        <v>2.1499999999999998E-2</v>
      </c>
      <c r="E30" s="69">
        <f>D30*E28</f>
        <v>0.42354999999999993</v>
      </c>
      <c r="F30" s="69"/>
      <c r="G30" s="142">
        <f>F30*E30</f>
        <v>0</v>
      </c>
      <c r="H30" s="69"/>
      <c r="I30" s="130">
        <f>H30*E30</f>
        <v>0</v>
      </c>
      <c r="J30" s="130">
        <f t="shared" si="0"/>
        <v>0</v>
      </c>
    </row>
    <row r="31" spans="1:10" s="5" customFormat="1" x14ac:dyDescent="0.35">
      <c r="A31" s="57">
        <v>8</v>
      </c>
      <c r="B31" s="154" t="s">
        <v>134</v>
      </c>
      <c r="C31" s="152" t="s">
        <v>104</v>
      </c>
      <c r="D31" s="152"/>
      <c r="E31" s="153">
        <f>E25+E28</f>
        <v>42.599999999999994</v>
      </c>
      <c r="F31" s="6"/>
      <c r="G31" s="142">
        <f>F31*E31</f>
        <v>0</v>
      </c>
      <c r="H31" s="6"/>
      <c r="I31" s="130">
        <f>H31*E31</f>
        <v>0</v>
      </c>
      <c r="J31" s="130">
        <f t="shared" si="0"/>
        <v>0</v>
      </c>
    </row>
    <row r="32" spans="1:10" s="5" customFormat="1" x14ac:dyDescent="0.35">
      <c r="A32" s="6"/>
      <c r="B32" s="144" t="s">
        <v>15</v>
      </c>
      <c r="C32" s="145" t="s">
        <v>19</v>
      </c>
      <c r="D32" s="16">
        <v>1</v>
      </c>
      <c r="E32" s="16">
        <f>D32*E31</f>
        <v>42.599999999999994</v>
      </c>
      <c r="F32" s="11"/>
      <c r="G32" s="142">
        <f>F32*E32</f>
        <v>0</v>
      </c>
      <c r="H32" s="69"/>
      <c r="I32" s="130">
        <f>H32*E32</f>
        <v>0</v>
      </c>
      <c r="J32" s="130">
        <f t="shared" si="0"/>
        <v>0</v>
      </c>
    </row>
    <row r="33" spans="1:10" s="5" customFormat="1" x14ac:dyDescent="0.35">
      <c r="A33" s="6"/>
      <c r="B33" s="40" t="s">
        <v>102</v>
      </c>
      <c r="C33" s="23" t="s">
        <v>2</v>
      </c>
      <c r="D33" s="23">
        <v>8.9999999999999993E-3</v>
      </c>
      <c r="E33" s="69">
        <f>D33*E31</f>
        <v>0.38339999999999991</v>
      </c>
      <c r="F33" s="69"/>
      <c r="G33" s="142">
        <f>F33*E33</f>
        <v>0</v>
      </c>
      <c r="H33" s="69"/>
      <c r="I33" s="130">
        <f>H33*E33</f>
        <v>0</v>
      </c>
      <c r="J33" s="130">
        <f t="shared" si="0"/>
        <v>0</v>
      </c>
    </row>
    <row r="34" spans="1:10" s="5" customFormat="1" x14ac:dyDescent="0.35">
      <c r="A34" s="57">
        <v>9</v>
      </c>
      <c r="B34" s="146" t="s">
        <v>231</v>
      </c>
      <c r="C34" s="152" t="s">
        <v>104</v>
      </c>
      <c r="D34" s="27"/>
      <c r="E34" s="35">
        <v>12.3</v>
      </c>
      <c r="F34" s="69"/>
      <c r="G34" s="142"/>
      <c r="H34" s="69"/>
      <c r="I34" s="130"/>
      <c r="J34" s="130">
        <f t="shared" si="0"/>
        <v>0</v>
      </c>
    </row>
    <row r="35" spans="1:10" s="5" customFormat="1" x14ac:dyDescent="0.35">
      <c r="A35" s="6"/>
      <c r="B35" s="144" t="s">
        <v>15</v>
      </c>
      <c r="C35" s="145" t="s">
        <v>19</v>
      </c>
      <c r="D35" s="16">
        <v>1</v>
      </c>
      <c r="E35" s="16">
        <f>D35*E34</f>
        <v>12.3</v>
      </c>
      <c r="F35" s="11"/>
      <c r="G35" s="142">
        <f>F35*E35</f>
        <v>0</v>
      </c>
      <c r="H35" s="69"/>
      <c r="I35" s="130">
        <f>H35*E35</f>
        <v>0</v>
      </c>
      <c r="J35" s="130">
        <f t="shared" si="0"/>
        <v>0</v>
      </c>
    </row>
    <row r="36" spans="1:10" s="5" customFormat="1" x14ac:dyDescent="0.35">
      <c r="A36" s="6"/>
      <c r="B36" s="40" t="s">
        <v>102</v>
      </c>
      <c r="C36" s="23" t="s">
        <v>2</v>
      </c>
      <c r="D36" s="23">
        <v>0.02</v>
      </c>
      <c r="E36" s="69">
        <f>D36*E34</f>
        <v>0.24600000000000002</v>
      </c>
      <c r="F36" s="69"/>
      <c r="G36" s="142">
        <f>F36*E36</f>
        <v>0</v>
      </c>
      <c r="H36" s="69"/>
      <c r="I36" s="130">
        <f>H36*E36</f>
        <v>0</v>
      </c>
      <c r="J36" s="130">
        <f t="shared" si="0"/>
        <v>0</v>
      </c>
    </row>
    <row r="37" spans="1:10" s="5" customFormat="1" x14ac:dyDescent="0.35">
      <c r="A37" s="57">
        <v>10</v>
      </c>
      <c r="B37" s="146" t="s">
        <v>103</v>
      </c>
      <c r="C37" s="147" t="s">
        <v>18</v>
      </c>
      <c r="D37" s="8"/>
      <c r="E37" s="108">
        <v>3</v>
      </c>
      <c r="F37" s="69"/>
      <c r="G37" s="142">
        <f>F37*E37</f>
        <v>0</v>
      </c>
      <c r="H37" s="69"/>
      <c r="I37" s="130">
        <f>H37*E37</f>
        <v>0</v>
      </c>
      <c r="J37" s="130">
        <f t="shared" si="0"/>
        <v>0</v>
      </c>
    </row>
    <row r="38" spans="1:10" s="5" customFormat="1" x14ac:dyDescent="0.35">
      <c r="A38" s="6"/>
      <c r="B38" s="144" t="s">
        <v>15</v>
      </c>
      <c r="C38" s="145" t="s">
        <v>18</v>
      </c>
      <c r="D38" s="16">
        <v>1</v>
      </c>
      <c r="E38" s="16">
        <f>D38*E37</f>
        <v>3</v>
      </c>
      <c r="F38" s="116"/>
      <c r="G38" s="142">
        <f>F38*E38</f>
        <v>0</v>
      </c>
      <c r="H38" s="69"/>
      <c r="I38" s="130">
        <f>H38*E38</f>
        <v>0</v>
      </c>
      <c r="J38" s="130">
        <f t="shared" si="0"/>
        <v>0</v>
      </c>
    </row>
    <row r="39" spans="1:10" s="5" customFormat="1" x14ac:dyDescent="0.35">
      <c r="A39" s="6"/>
      <c r="B39" s="40" t="s">
        <v>102</v>
      </c>
      <c r="C39" s="23" t="s">
        <v>2</v>
      </c>
      <c r="D39" s="23">
        <v>0.5</v>
      </c>
      <c r="E39" s="69">
        <f>D39*E37</f>
        <v>1.5</v>
      </c>
      <c r="F39" s="69"/>
      <c r="G39" s="142">
        <f>F39*E39</f>
        <v>0</v>
      </c>
      <c r="H39" s="69"/>
      <c r="I39" s="130">
        <f>H39*E39</f>
        <v>0</v>
      </c>
      <c r="J39" s="130">
        <f t="shared" si="0"/>
        <v>0</v>
      </c>
    </row>
    <row r="40" spans="1:10" s="5" customFormat="1" x14ac:dyDescent="0.35">
      <c r="A40" s="57">
        <v>11</v>
      </c>
      <c r="B40" s="146" t="s">
        <v>132</v>
      </c>
      <c r="C40" s="147" t="s">
        <v>18</v>
      </c>
      <c r="D40" s="8"/>
      <c r="E40" s="108">
        <v>3</v>
      </c>
      <c r="F40" s="69"/>
      <c r="G40" s="142">
        <f>F40*E40</f>
        <v>0</v>
      </c>
      <c r="H40" s="69"/>
      <c r="I40" s="130">
        <f>H40*E40</f>
        <v>0</v>
      </c>
      <c r="J40" s="130">
        <f t="shared" si="0"/>
        <v>0</v>
      </c>
    </row>
    <row r="41" spans="1:10" s="5" customFormat="1" x14ac:dyDescent="0.35">
      <c r="A41" s="6"/>
      <c r="B41" s="144" t="s">
        <v>15</v>
      </c>
      <c r="C41" s="145" t="s">
        <v>18</v>
      </c>
      <c r="D41" s="16">
        <v>1</v>
      </c>
      <c r="E41" s="16">
        <f>D41*E40</f>
        <v>3</v>
      </c>
      <c r="F41" s="116"/>
      <c r="G41" s="142">
        <f>F41*E41</f>
        <v>0</v>
      </c>
      <c r="H41" s="69"/>
      <c r="I41" s="130">
        <f>H41*E41</f>
        <v>0</v>
      </c>
      <c r="J41" s="130">
        <f t="shared" si="0"/>
        <v>0</v>
      </c>
    </row>
    <row r="42" spans="1:10" s="5" customFormat="1" x14ac:dyDescent="0.35">
      <c r="A42" s="30"/>
      <c r="B42" s="40" t="s">
        <v>102</v>
      </c>
      <c r="C42" s="23" t="s">
        <v>2</v>
      </c>
      <c r="D42" s="23">
        <v>0.5</v>
      </c>
      <c r="E42" s="69">
        <f>D42*E40</f>
        <v>1.5</v>
      </c>
      <c r="F42" s="69"/>
      <c r="G42" s="142">
        <f>F42*E42</f>
        <v>0</v>
      </c>
      <c r="H42" s="69"/>
      <c r="I42" s="130">
        <f>H42*E42</f>
        <v>0</v>
      </c>
      <c r="J42" s="130">
        <f t="shared" si="0"/>
        <v>0</v>
      </c>
    </row>
    <row r="43" spans="1:10" s="5" customFormat="1" ht="27" x14ac:dyDescent="0.35">
      <c r="A43" s="70">
        <v>12</v>
      </c>
      <c r="B43" s="7" t="s">
        <v>136</v>
      </c>
      <c r="C43" s="29" t="s">
        <v>135</v>
      </c>
      <c r="D43" s="7"/>
      <c r="E43" s="108">
        <v>16</v>
      </c>
      <c r="F43" s="11"/>
      <c r="G43" s="142">
        <f>F43*E43</f>
        <v>0</v>
      </c>
      <c r="H43" s="30"/>
      <c r="I43" s="130">
        <f>H43*E43</f>
        <v>0</v>
      </c>
      <c r="J43" s="130">
        <f t="shared" si="0"/>
        <v>0</v>
      </c>
    </row>
    <row r="44" spans="1:10" s="5" customFormat="1" x14ac:dyDescent="0.35">
      <c r="A44" s="70"/>
      <c r="B44" s="144" t="s">
        <v>15</v>
      </c>
      <c r="C44" s="145" t="s">
        <v>135</v>
      </c>
      <c r="D44" s="16">
        <v>1</v>
      </c>
      <c r="E44" s="16">
        <f>D44*E43</f>
        <v>16</v>
      </c>
      <c r="F44" s="11"/>
      <c r="G44" s="142">
        <f>F44*E44</f>
        <v>0</v>
      </c>
      <c r="H44" s="30"/>
      <c r="I44" s="130">
        <f>H44*E44</f>
        <v>0</v>
      </c>
      <c r="J44" s="130">
        <f t="shared" si="0"/>
        <v>0</v>
      </c>
    </row>
    <row r="45" spans="1:10" s="5" customFormat="1" x14ac:dyDescent="0.35">
      <c r="A45" s="70"/>
      <c r="B45" s="40" t="s">
        <v>102</v>
      </c>
      <c r="C45" s="23" t="s">
        <v>2</v>
      </c>
      <c r="D45" s="23">
        <v>0.01</v>
      </c>
      <c r="E45" s="69">
        <f>D45*E43</f>
        <v>0.16</v>
      </c>
      <c r="F45" s="10"/>
      <c r="G45" s="142">
        <f>F45*E45</f>
        <v>0</v>
      </c>
      <c r="H45" s="10"/>
      <c r="I45" s="130">
        <f>H45*E45</f>
        <v>0</v>
      </c>
      <c r="J45" s="130">
        <f t="shared" si="0"/>
        <v>0</v>
      </c>
    </row>
    <row r="46" spans="1:10" s="5" customFormat="1" x14ac:dyDescent="0.35">
      <c r="A46" s="70">
        <v>13</v>
      </c>
      <c r="B46" s="7" t="s">
        <v>137</v>
      </c>
      <c r="C46" s="29" t="s">
        <v>135</v>
      </c>
      <c r="D46" s="7"/>
      <c r="E46" s="108">
        <v>14</v>
      </c>
      <c r="F46" s="11"/>
      <c r="G46" s="142">
        <f>F46*E46</f>
        <v>0</v>
      </c>
      <c r="H46" s="30"/>
      <c r="I46" s="130">
        <f>H46*E46</f>
        <v>0</v>
      </c>
      <c r="J46" s="130">
        <f t="shared" si="0"/>
        <v>0</v>
      </c>
    </row>
    <row r="47" spans="1:10" s="5" customFormat="1" x14ac:dyDescent="0.35">
      <c r="A47" s="70"/>
      <c r="B47" s="144" t="s">
        <v>15</v>
      </c>
      <c r="C47" s="145" t="s">
        <v>135</v>
      </c>
      <c r="D47" s="16">
        <v>1</v>
      </c>
      <c r="E47" s="16">
        <f>D47*E46</f>
        <v>14</v>
      </c>
      <c r="F47" s="11"/>
      <c r="G47" s="142">
        <f>F47*E47</f>
        <v>0</v>
      </c>
      <c r="H47" s="10"/>
      <c r="I47" s="130">
        <f>H47*E47</f>
        <v>0</v>
      </c>
      <c r="J47" s="130">
        <f t="shared" si="0"/>
        <v>0</v>
      </c>
    </row>
    <row r="48" spans="1:10" s="5" customFormat="1" x14ac:dyDescent="0.35">
      <c r="A48" s="70"/>
      <c r="B48" s="40" t="s">
        <v>102</v>
      </c>
      <c r="C48" s="23" t="s">
        <v>2</v>
      </c>
      <c r="D48" s="23">
        <v>0.01</v>
      </c>
      <c r="E48" s="69">
        <f>D48*E46</f>
        <v>0.14000000000000001</v>
      </c>
      <c r="F48" s="10"/>
      <c r="G48" s="142">
        <f>F48*E48</f>
        <v>0</v>
      </c>
      <c r="H48" s="10"/>
      <c r="I48" s="130">
        <f>H48*E48</f>
        <v>0</v>
      </c>
      <c r="J48" s="130">
        <f t="shared" si="0"/>
        <v>0</v>
      </c>
    </row>
    <row r="49" spans="1:10" s="5" customFormat="1" x14ac:dyDescent="0.35">
      <c r="A49" s="70">
        <v>14</v>
      </c>
      <c r="B49" s="7" t="s">
        <v>138</v>
      </c>
      <c r="C49" s="8" t="s">
        <v>118</v>
      </c>
      <c r="D49" s="8"/>
      <c r="E49" s="9">
        <v>1</v>
      </c>
      <c r="F49" s="10"/>
      <c r="G49" s="142">
        <f>F49*E49</f>
        <v>0</v>
      </c>
      <c r="H49" s="10"/>
      <c r="I49" s="130">
        <f>H49*E49</f>
        <v>0</v>
      </c>
      <c r="J49" s="130">
        <f t="shared" si="0"/>
        <v>0</v>
      </c>
    </row>
    <row r="50" spans="1:10" s="5" customFormat="1" x14ac:dyDescent="0.35">
      <c r="A50" s="57">
        <v>15</v>
      </c>
      <c r="B50" s="155" t="s">
        <v>106</v>
      </c>
      <c r="C50" s="152" t="s">
        <v>105</v>
      </c>
      <c r="D50" s="153"/>
      <c r="E50" s="153">
        <v>17.8</v>
      </c>
      <c r="F50" s="150"/>
      <c r="G50" s="142">
        <f>F50*E50</f>
        <v>0</v>
      </c>
      <c r="H50" s="150"/>
      <c r="I50" s="130">
        <f>H50*E50</f>
        <v>0</v>
      </c>
      <c r="J50" s="130">
        <f t="shared" si="0"/>
        <v>0</v>
      </c>
    </row>
    <row r="51" spans="1:10" s="5" customFormat="1" x14ac:dyDescent="0.35">
      <c r="A51" s="57"/>
      <c r="B51" s="144" t="s">
        <v>15</v>
      </c>
      <c r="C51" s="145" t="s">
        <v>28</v>
      </c>
      <c r="D51" s="16">
        <v>1</v>
      </c>
      <c r="E51" s="16">
        <f>D51*E50</f>
        <v>17.8</v>
      </c>
      <c r="F51" s="69"/>
      <c r="G51" s="142">
        <f>F51*E51</f>
        <v>0</v>
      </c>
      <c r="H51" s="69"/>
      <c r="I51" s="130">
        <f>H51*E51</f>
        <v>0</v>
      </c>
      <c r="J51" s="130">
        <f t="shared" si="0"/>
        <v>0</v>
      </c>
    </row>
    <row r="52" spans="1:10" s="5" customFormat="1" x14ac:dyDescent="0.35">
      <c r="A52" s="70">
        <v>16</v>
      </c>
      <c r="B52" s="7" t="s">
        <v>59</v>
      </c>
      <c r="C52" s="147" t="s">
        <v>105</v>
      </c>
      <c r="D52" s="147"/>
      <c r="E52" s="177">
        <f>E50</f>
        <v>17.8</v>
      </c>
      <c r="F52" s="90"/>
      <c r="G52" s="142">
        <f>F52*E52</f>
        <v>0</v>
      </c>
      <c r="H52" s="90"/>
      <c r="I52" s="130">
        <f>H52*E52</f>
        <v>0</v>
      </c>
      <c r="J52" s="130">
        <f t="shared" si="0"/>
        <v>0</v>
      </c>
    </row>
    <row r="53" spans="1:10" s="5" customFormat="1" x14ac:dyDescent="0.35">
      <c r="A53" s="70"/>
      <c r="B53" s="144" t="s">
        <v>15</v>
      </c>
      <c r="C53" s="145" t="s">
        <v>28</v>
      </c>
      <c r="D53" s="16">
        <v>1</v>
      </c>
      <c r="E53" s="16">
        <f>D53*E52</f>
        <v>17.8</v>
      </c>
      <c r="F53" s="69"/>
      <c r="G53" s="142">
        <f>F53*E53</f>
        <v>0</v>
      </c>
      <c r="H53" s="69"/>
      <c r="I53" s="130">
        <f>H53*E53</f>
        <v>0</v>
      </c>
      <c r="J53" s="130">
        <f t="shared" si="0"/>
        <v>0</v>
      </c>
    </row>
    <row r="54" spans="1:10" s="5" customFormat="1" x14ac:dyDescent="0.35">
      <c r="A54" s="70">
        <v>17</v>
      </c>
      <c r="B54" s="7" t="s">
        <v>60</v>
      </c>
      <c r="C54" s="147" t="s">
        <v>22</v>
      </c>
      <c r="D54" s="177">
        <v>1.8</v>
      </c>
      <c r="E54" s="177">
        <f>D54*E52</f>
        <v>32.04</v>
      </c>
      <c r="F54" s="90"/>
      <c r="G54" s="142">
        <f>F54*E54</f>
        <v>0</v>
      </c>
      <c r="H54" s="90"/>
      <c r="I54" s="130">
        <f>H54*E54</f>
        <v>0</v>
      </c>
      <c r="J54" s="130">
        <f t="shared" si="0"/>
        <v>0</v>
      </c>
    </row>
    <row r="55" spans="1:10" s="5" customFormat="1" x14ac:dyDescent="0.35">
      <c r="A55" s="141"/>
      <c r="B55" s="173" t="s">
        <v>57</v>
      </c>
      <c r="C55" s="141"/>
      <c r="D55" s="141"/>
      <c r="E55" s="141"/>
      <c r="F55" s="141"/>
      <c r="G55" s="142">
        <f>F55*E55</f>
        <v>0</v>
      </c>
      <c r="H55" s="141"/>
      <c r="I55" s="130">
        <f>H55*E55</f>
        <v>0</v>
      </c>
      <c r="J55" s="130">
        <f t="shared" si="0"/>
        <v>0</v>
      </c>
    </row>
    <row r="56" spans="1:10" s="5" customFormat="1" x14ac:dyDescent="0.35">
      <c r="A56" s="141"/>
      <c r="B56" s="78" t="s">
        <v>166</v>
      </c>
      <c r="C56" s="141"/>
      <c r="D56" s="141"/>
      <c r="E56" s="141"/>
      <c r="F56" s="141"/>
      <c r="G56" s="142">
        <f>F56*E56</f>
        <v>0</v>
      </c>
      <c r="H56" s="141"/>
      <c r="I56" s="130">
        <f>H56*E56</f>
        <v>0</v>
      </c>
      <c r="J56" s="130">
        <f t="shared" si="0"/>
        <v>0</v>
      </c>
    </row>
    <row r="57" spans="1:10" s="5" customFormat="1" ht="27" x14ac:dyDescent="0.35">
      <c r="A57" s="38">
        <v>1</v>
      </c>
      <c r="B57" s="39" t="s">
        <v>139</v>
      </c>
      <c r="C57" s="34" t="s">
        <v>19</v>
      </c>
      <c r="D57" s="34"/>
      <c r="E57" s="73">
        <f>E31</f>
        <v>42.599999999999994</v>
      </c>
      <c r="F57" s="14"/>
      <c r="G57" s="142">
        <f>F57*E57</f>
        <v>0</v>
      </c>
      <c r="H57" s="14"/>
      <c r="I57" s="130">
        <f>H57*E57</f>
        <v>0</v>
      </c>
      <c r="J57" s="130">
        <f t="shared" si="0"/>
        <v>0</v>
      </c>
    </row>
    <row r="58" spans="1:10" s="5" customFormat="1" x14ac:dyDescent="0.35">
      <c r="A58" s="38"/>
      <c r="B58" s="18" t="s">
        <v>15</v>
      </c>
      <c r="C58" s="15" t="s">
        <v>24</v>
      </c>
      <c r="D58" s="16">
        <v>1</v>
      </c>
      <c r="E58" s="16">
        <f>E57*D58</f>
        <v>42.599999999999994</v>
      </c>
      <c r="F58" s="14"/>
      <c r="G58" s="142">
        <f>F58*E58</f>
        <v>0</v>
      </c>
      <c r="H58" s="14"/>
      <c r="I58" s="130">
        <f>H58*E58</f>
        <v>0</v>
      </c>
      <c r="J58" s="130">
        <f t="shared" si="0"/>
        <v>0</v>
      </c>
    </row>
    <row r="59" spans="1:10" s="5" customFormat="1" x14ac:dyDescent="0.35">
      <c r="A59" s="38"/>
      <c r="B59" s="13" t="s">
        <v>20</v>
      </c>
      <c r="C59" s="12" t="s">
        <v>2</v>
      </c>
      <c r="D59" s="61">
        <v>3.9E-2</v>
      </c>
      <c r="E59" s="14">
        <f>D59*E57</f>
        <v>1.6613999999999998</v>
      </c>
      <c r="F59" s="14"/>
      <c r="G59" s="142">
        <f>F59*E59</f>
        <v>0</v>
      </c>
      <c r="H59" s="14"/>
      <c r="I59" s="130">
        <f>H59*E59</f>
        <v>0</v>
      </c>
      <c r="J59" s="130">
        <f t="shared" si="0"/>
        <v>0</v>
      </c>
    </row>
    <row r="60" spans="1:10" s="5" customFormat="1" x14ac:dyDescent="0.35">
      <c r="A60" s="38"/>
      <c r="B60" s="13" t="s">
        <v>37</v>
      </c>
      <c r="C60" s="12" t="s">
        <v>28</v>
      </c>
      <c r="D60" s="61">
        <v>0.05</v>
      </c>
      <c r="E60" s="14">
        <f>D60*E57</f>
        <v>2.13</v>
      </c>
      <c r="F60" s="14"/>
      <c r="G60" s="142">
        <f>F60*E60</f>
        <v>0</v>
      </c>
      <c r="H60" s="14"/>
      <c r="I60" s="130">
        <f>H60*E60</f>
        <v>0</v>
      </c>
      <c r="J60" s="130">
        <f t="shared" si="0"/>
        <v>0</v>
      </c>
    </row>
    <row r="61" spans="1:10" s="5" customFormat="1" x14ac:dyDescent="0.35">
      <c r="A61" s="38"/>
      <c r="B61" s="13" t="s">
        <v>21</v>
      </c>
      <c r="C61" s="12" t="s">
        <v>22</v>
      </c>
      <c r="D61" s="61">
        <v>1.2999999999999999E-2</v>
      </c>
      <c r="E61" s="14">
        <f>D61*E57</f>
        <v>0.55379999999999985</v>
      </c>
      <c r="F61" s="14"/>
      <c r="G61" s="142">
        <f>F61*E61</f>
        <v>0</v>
      </c>
      <c r="H61" s="14"/>
      <c r="I61" s="130">
        <f>H61*E61</f>
        <v>0</v>
      </c>
      <c r="J61" s="130">
        <f t="shared" si="0"/>
        <v>0</v>
      </c>
    </row>
    <row r="62" spans="1:10" s="5" customFormat="1" x14ac:dyDescent="0.35">
      <c r="A62" s="38"/>
      <c r="B62" s="13" t="s">
        <v>23</v>
      </c>
      <c r="C62" s="12" t="s">
        <v>2</v>
      </c>
      <c r="D62" s="12">
        <v>0.13300000000000001</v>
      </c>
      <c r="E62" s="14">
        <f>E57*D62</f>
        <v>5.6657999999999999</v>
      </c>
      <c r="F62" s="14"/>
      <c r="G62" s="142">
        <f>F62*E62</f>
        <v>0</v>
      </c>
      <c r="H62" s="14"/>
      <c r="I62" s="130">
        <f>H62*E62</f>
        <v>0</v>
      </c>
      <c r="J62" s="130">
        <f t="shared" si="0"/>
        <v>0</v>
      </c>
    </row>
    <row r="63" spans="1:10" s="5" customFormat="1" ht="40.5" x14ac:dyDescent="0.35">
      <c r="A63" s="199">
        <v>2</v>
      </c>
      <c r="B63" s="71" t="s">
        <v>274</v>
      </c>
      <c r="C63" s="29" t="s">
        <v>19</v>
      </c>
      <c r="D63" s="29"/>
      <c r="E63" s="108">
        <v>21</v>
      </c>
      <c r="F63" s="69"/>
      <c r="G63" s="142">
        <f>F63*E63</f>
        <v>0</v>
      </c>
      <c r="H63" s="69"/>
      <c r="I63" s="130">
        <f>H63*E63</f>
        <v>0</v>
      </c>
      <c r="J63" s="130">
        <f t="shared" si="0"/>
        <v>0</v>
      </c>
    </row>
    <row r="64" spans="1:10" s="5" customFormat="1" x14ac:dyDescent="0.35">
      <c r="A64" s="199"/>
      <c r="B64" s="64" t="s">
        <v>15</v>
      </c>
      <c r="C64" s="23" t="s">
        <v>19</v>
      </c>
      <c r="D64" s="16">
        <v>1</v>
      </c>
      <c r="E64" s="16">
        <f>E63*D64</f>
        <v>21</v>
      </c>
      <c r="F64" s="16"/>
      <c r="G64" s="142">
        <f>F64*E64</f>
        <v>0</v>
      </c>
      <c r="H64" s="16"/>
      <c r="I64" s="130">
        <f>H64*E64</f>
        <v>0</v>
      </c>
      <c r="J64" s="130">
        <f t="shared" si="0"/>
        <v>0</v>
      </c>
    </row>
    <row r="65" spans="1:10" s="5" customFormat="1" x14ac:dyDescent="0.35">
      <c r="A65" s="199"/>
      <c r="B65" s="82" t="s">
        <v>20</v>
      </c>
      <c r="C65" s="31" t="s">
        <v>2</v>
      </c>
      <c r="D65" s="85">
        <v>0.02</v>
      </c>
      <c r="E65" s="69">
        <f>D65*E63</f>
        <v>0.42</v>
      </c>
      <c r="F65" s="69"/>
      <c r="G65" s="142">
        <f>F65*E65</f>
        <v>0</v>
      </c>
      <c r="H65" s="69"/>
      <c r="I65" s="130">
        <f>H65*E65</f>
        <v>0</v>
      </c>
      <c r="J65" s="130">
        <f t="shared" si="0"/>
        <v>0</v>
      </c>
    </row>
    <row r="66" spans="1:10" s="5" customFormat="1" x14ac:dyDescent="0.35">
      <c r="A66" s="199"/>
      <c r="B66" s="82" t="s">
        <v>58</v>
      </c>
      <c r="C66" s="23" t="s">
        <v>16</v>
      </c>
      <c r="D66" s="69">
        <v>4</v>
      </c>
      <c r="E66" s="69">
        <f>E63*D66</f>
        <v>84</v>
      </c>
      <c r="F66" s="69"/>
      <c r="G66" s="142">
        <f>F66*E66</f>
        <v>0</v>
      </c>
      <c r="H66" s="69"/>
      <c r="I66" s="130">
        <f>H66*E66</f>
        <v>0</v>
      </c>
      <c r="J66" s="130">
        <f t="shared" si="0"/>
        <v>0</v>
      </c>
    </row>
    <row r="67" spans="1:10" s="5" customFormat="1" x14ac:dyDescent="0.35">
      <c r="A67" s="199"/>
      <c r="B67" s="82" t="s">
        <v>23</v>
      </c>
      <c r="C67" s="31" t="s">
        <v>2</v>
      </c>
      <c r="D67" s="85">
        <v>1.9E-2</v>
      </c>
      <c r="E67" s="69">
        <f>D67*E63</f>
        <v>0.39899999999999997</v>
      </c>
      <c r="F67" s="69"/>
      <c r="G67" s="142">
        <f>F67*E67</f>
        <v>0</v>
      </c>
      <c r="H67" s="69"/>
      <c r="I67" s="130">
        <f>H67*E67</f>
        <v>0</v>
      </c>
      <c r="J67" s="130">
        <f t="shared" si="0"/>
        <v>0</v>
      </c>
    </row>
    <row r="68" spans="1:10" s="5" customFormat="1" ht="27" x14ac:dyDescent="0.35">
      <c r="A68" s="200">
        <v>3</v>
      </c>
      <c r="B68" s="71" t="s">
        <v>210</v>
      </c>
      <c r="C68" s="29" t="s">
        <v>19</v>
      </c>
      <c r="D68" s="29"/>
      <c r="E68" s="109">
        <f>E63</f>
        <v>21</v>
      </c>
      <c r="F68" s="69"/>
      <c r="G68" s="142">
        <f>F68*E68</f>
        <v>0</v>
      </c>
      <c r="H68" s="69"/>
      <c r="I68" s="130">
        <f>H68*E68</f>
        <v>0</v>
      </c>
      <c r="J68" s="130">
        <f t="shared" si="0"/>
        <v>0</v>
      </c>
    </row>
    <row r="69" spans="1:10" s="5" customFormat="1" x14ac:dyDescent="0.35">
      <c r="A69" s="87"/>
      <c r="B69" s="64" t="s">
        <v>15</v>
      </c>
      <c r="C69" s="23" t="s">
        <v>19</v>
      </c>
      <c r="D69" s="16">
        <v>1</v>
      </c>
      <c r="E69" s="16">
        <f>E68*D69</f>
        <v>21</v>
      </c>
      <c r="F69" s="69"/>
      <c r="G69" s="142">
        <f>F69*E69</f>
        <v>0</v>
      </c>
      <c r="H69" s="16"/>
      <c r="I69" s="130">
        <f>H69*E69</f>
        <v>0</v>
      </c>
      <c r="J69" s="130">
        <f t="shared" si="0"/>
        <v>0</v>
      </c>
    </row>
    <row r="70" spans="1:10" s="5" customFormat="1" x14ac:dyDescent="0.35">
      <c r="A70" s="87"/>
      <c r="B70" s="82" t="s">
        <v>20</v>
      </c>
      <c r="C70" s="31" t="s">
        <v>2</v>
      </c>
      <c r="D70" s="85">
        <v>4.5199999999999997E-2</v>
      </c>
      <c r="E70" s="69">
        <f>D70*E68</f>
        <v>0.94919999999999993</v>
      </c>
      <c r="F70" s="69"/>
      <c r="G70" s="142">
        <f>F70*E70</f>
        <v>0</v>
      </c>
      <c r="H70" s="69"/>
      <c r="I70" s="130">
        <f>H70*E70</f>
        <v>0</v>
      </c>
      <c r="J70" s="130">
        <f t="shared" si="0"/>
        <v>0</v>
      </c>
    </row>
    <row r="71" spans="1:10" s="5" customFormat="1" x14ac:dyDescent="0.35">
      <c r="A71" s="88"/>
      <c r="B71" s="68" t="s">
        <v>49</v>
      </c>
      <c r="C71" s="36" t="s">
        <v>19</v>
      </c>
      <c r="D71" s="36">
        <v>1.05</v>
      </c>
      <c r="E71" s="69">
        <f>D71*E68</f>
        <v>22.05</v>
      </c>
      <c r="F71" s="69"/>
      <c r="G71" s="142">
        <f>F71*E71</f>
        <v>0</v>
      </c>
      <c r="H71" s="69"/>
      <c r="I71" s="130">
        <f>H71*E71</f>
        <v>0</v>
      </c>
      <c r="J71" s="130">
        <f t="shared" si="0"/>
        <v>0</v>
      </c>
    </row>
    <row r="72" spans="1:10" s="5" customFormat="1" x14ac:dyDescent="0.35">
      <c r="A72" s="88"/>
      <c r="B72" s="68" t="s">
        <v>50</v>
      </c>
      <c r="C72" s="36" t="s">
        <v>16</v>
      </c>
      <c r="D72" s="72">
        <v>6</v>
      </c>
      <c r="E72" s="69">
        <f>D72*E68</f>
        <v>126</v>
      </c>
      <c r="F72" s="69"/>
      <c r="G72" s="142">
        <f>F72*E72</f>
        <v>0</v>
      </c>
      <c r="H72" s="69"/>
      <c r="I72" s="130">
        <f>H72*E72</f>
        <v>0</v>
      </c>
      <c r="J72" s="130">
        <f t="shared" si="0"/>
        <v>0</v>
      </c>
    </row>
    <row r="73" spans="1:10" s="5" customFormat="1" x14ac:dyDescent="0.35">
      <c r="A73" s="88"/>
      <c r="B73" s="40" t="s">
        <v>51</v>
      </c>
      <c r="C73" s="23" t="s">
        <v>42</v>
      </c>
      <c r="D73" s="23">
        <v>0.1</v>
      </c>
      <c r="E73" s="16">
        <f>D73*E68</f>
        <v>2.1</v>
      </c>
      <c r="F73" s="16"/>
      <c r="G73" s="142">
        <f>F73*E73</f>
        <v>0</v>
      </c>
      <c r="H73" s="16"/>
      <c r="I73" s="130">
        <f>H73*E73</f>
        <v>0</v>
      </c>
      <c r="J73" s="130">
        <f t="shared" si="0"/>
        <v>0</v>
      </c>
    </row>
    <row r="74" spans="1:10" s="5" customFormat="1" x14ac:dyDescent="0.35">
      <c r="A74" s="88"/>
      <c r="B74" s="127" t="s">
        <v>52</v>
      </c>
      <c r="C74" s="36" t="s">
        <v>16</v>
      </c>
      <c r="D74" s="36">
        <v>0.04</v>
      </c>
      <c r="E74" s="69">
        <f>D74*E68</f>
        <v>0.84</v>
      </c>
      <c r="F74" s="69"/>
      <c r="G74" s="142">
        <f>F74*E74</f>
        <v>0</v>
      </c>
      <c r="H74" s="69"/>
      <c r="I74" s="130">
        <f>H74*E74</f>
        <v>0</v>
      </c>
      <c r="J74" s="130">
        <f t="shared" si="0"/>
        <v>0</v>
      </c>
    </row>
    <row r="75" spans="1:10" s="5" customFormat="1" x14ac:dyDescent="0.35">
      <c r="A75" s="88"/>
      <c r="B75" s="68" t="s">
        <v>23</v>
      </c>
      <c r="C75" s="36" t="s">
        <v>2</v>
      </c>
      <c r="D75" s="36">
        <v>4.6600000000000003E-2</v>
      </c>
      <c r="E75" s="69">
        <f>D75*E68</f>
        <v>0.97860000000000003</v>
      </c>
      <c r="F75" s="69"/>
      <c r="G75" s="142">
        <f>F75*E75</f>
        <v>0</v>
      </c>
      <c r="H75" s="69"/>
      <c r="I75" s="130">
        <f>H75*E75</f>
        <v>0</v>
      </c>
      <c r="J75" s="130">
        <f t="shared" ref="J75:J138" si="1">I75+G75</f>
        <v>0</v>
      </c>
    </row>
    <row r="76" spans="1:10" s="5" customFormat="1" ht="27" x14ac:dyDescent="0.35">
      <c r="A76" s="111">
        <v>4</v>
      </c>
      <c r="B76" s="71" t="s">
        <v>275</v>
      </c>
      <c r="C76" s="29" t="s">
        <v>19</v>
      </c>
      <c r="D76" s="29"/>
      <c r="E76" s="109">
        <f>E57-E68</f>
        <v>21.599999999999994</v>
      </c>
      <c r="F76" s="69"/>
      <c r="G76" s="142">
        <f>F76*E76</f>
        <v>0</v>
      </c>
      <c r="H76" s="69"/>
      <c r="I76" s="130">
        <f>H76*E76</f>
        <v>0</v>
      </c>
      <c r="J76" s="130">
        <f t="shared" si="1"/>
        <v>0</v>
      </c>
    </row>
    <row r="77" spans="1:10" s="5" customFormat="1" x14ac:dyDescent="0.35">
      <c r="A77" s="87"/>
      <c r="B77" s="64" t="s">
        <v>15</v>
      </c>
      <c r="C77" s="23" t="s">
        <v>19</v>
      </c>
      <c r="D77" s="16">
        <v>1</v>
      </c>
      <c r="E77" s="16">
        <f>E76*D77</f>
        <v>21.599999999999994</v>
      </c>
      <c r="F77" s="69"/>
      <c r="G77" s="142">
        <f>F77*E77</f>
        <v>0</v>
      </c>
      <c r="H77" s="16"/>
      <c r="I77" s="130">
        <f>H77*E77</f>
        <v>0</v>
      </c>
      <c r="J77" s="130">
        <f t="shared" si="1"/>
        <v>0</v>
      </c>
    </row>
    <row r="78" spans="1:10" s="5" customFormat="1" x14ac:dyDescent="0.35">
      <c r="A78" s="87"/>
      <c r="B78" s="82" t="s">
        <v>20</v>
      </c>
      <c r="C78" s="31" t="s">
        <v>2</v>
      </c>
      <c r="D78" s="85">
        <v>4.5199999999999997E-2</v>
      </c>
      <c r="E78" s="69">
        <f>D78*E76</f>
        <v>0.97631999999999963</v>
      </c>
      <c r="F78" s="69"/>
      <c r="G78" s="142">
        <f>F78*E78</f>
        <v>0</v>
      </c>
      <c r="H78" s="69"/>
      <c r="I78" s="130">
        <f>H78*E78</f>
        <v>0</v>
      </c>
      <c r="J78" s="130">
        <f t="shared" si="1"/>
        <v>0</v>
      </c>
    </row>
    <row r="79" spans="1:10" s="5" customFormat="1" x14ac:dyDescent="0.35">
      <c r="A79" s="88"/>
      <c r="B79" s="68" t="s">
        <v>142</v>
      </c>
      <c r="C79" s="36" t="s">
        <v>19</v>
      </c>
      <c r="D79" s="36">
        <v>1.05</v>
      </c>
      <c r="E79" s="69">
        <f>D79*E76</f>
        <v>22.679999999999996</v>
      </c>
      <c r="F79" s="69"/>
      <c r="G79" s="142">
        <f>F79*E79</f>
        <v>0</v>
      </c>
      <c r="H79" s="69"/>
      <c r="I79" s="130">
        <f>H79*E79</f>
        <v>0</v>
      </c>
      <c r="J79" s="130">
        <f t="shared" si="1"/>
        <v>0</v>
      </c>
    </row>
    <row r="80" spans="1:10" s="5" customFormat="1" x14ac:dyDescent="0.35">
      <c r="A80" s="88"/>
      <c r="B80" s="68" t="s">
        <v>50</v>
      </c>
      <c r="C80" s="36" t="s">
        <v>16</v>
      </c>
      <c r="D80" s="72">
        <v>6</v>
      </c>
      <c r="E80" s="69">
        <f>D80*E76</f>
        <v>129.59999999999997</v>
      </c>
      <c r="F80" s="69"/>
      <c r="G80" s="142">
        <f>F80*E80</f>
        <v>0</v>
      </c>
      <c r="H80" s="69"/>
      <c r="I80" s="130">
        <f>H80*E80</f>
        <v>0</v>
      </c>
      <c r="J80" s="130">
        <f t="shared" si="1"/>
        <v>0</v>
      </c>
    </row>
    <row r="81" spans="1:10" s="5" customFormat="1" x14ac:dyDescent="0.35">
      <c r="A81" s="88"/>
      <c r="B81" s="40" t="s">
        <v>51</v>
      </c>
      <c r="C81" s="23" t="s">
        <v>42</v>
      </c>
      <c r="D81" s="23">
        <v>0.1</v>
      </c>
      <c r="E81" s="16">
        <f>D81*E76</f>
        <v>2.1599999999999997</v>
      </c>
      <c r="F81" s="16"/>
      <c r="G81" s="142">
        <f>F81*E81</f>
        <v>0</v>
      </c>
      <c r="H81" s="16"/>
      <c r="I81" s="130">
        <f>H81*E81</f>
        <v>0</v>
      </c>
      <c r="J81" s="130">
        <f t="shared" si="1"/>
        <v>0</v>
      </c>
    </row>
    <row r="82" spans="1:10" s="5" customFormat="1" x14ac:dyDescent="0.35">
      <c r="A82" s="88"/>
      <c r="B82" s="127" t="s">
        <v>52</v>
      </c>
      <c r="C82" s="36" t="s">
        <v>16</v>
      </c>
      <c r="D82" s="36">
        <v>0.04</v>
      </c>
      <c r="E82" s="69">
        <f>D82*E76</f>
        <v>0.86399999999999977</v>
      </c>
      <c r="F82" s="69"/>
      <c r="G82" s="142">
        <f>F82*E82</f>
        <v>0</v>
      </c>
      <c r="H82" s="69"/>
      <c r="I82" s="130">
        <f>H82*E82</f>
        <v>0</v>
      </c>
      <c r="J82" s="130">
        <f t="shared" si="1"/>
        <v>0</v>
      </c>
    </row>
    <row r="83" spans="1:10" s="5" customFormat="1" x14ac:dyDescent="0.35">
      <c r="A83" s="88"/>
      <c r="B83" s="68" t="s">
        <v>23</v>
      </c>
      <c r="C83" s="36" t="s">
        <v>2</v>
      </c>
      <c r="D83" s="36">
        <v>4.6600000000000003E-2</v>
      </c>
      <c r="E83" s="69">
        <f>D83*E76</f>
        <v>1.0065599999999999</v>
      </c>
      <c r="F83" s="69"/>
      <c r="G83" s="142">
        <f>F83*E83</f>
        <v>0</v>
      </c>
      <c r="H83" s="69"/>
      <c r="I83" s="130">
        <f>H83*E83</f>
        <v>0</v>
      </c>
      <c r="J83" s="130">
        <f t="shared" si="1"/>
        <v>0</v>
      </c>
    </row>
    <row r="84" spans="1:10" s="5" customFormat="1" x14ac:dyDescent="0.35">
      <c r="A84" s="169">
        <v>5</v>
      </c>
      <c r="B84" s="71" t="s">
        <v>276</v>
      </c>
      <c r="C84" s="29" t="s">
        <v>104</v>
      </c>
      <c r="D84" s="29"/>
      <c r="E84" s="108">
        <v>12.3</v>
      </c>
      <c r="F84" s="69"/>
      <c r="G84" s="220">
        <f>F84*E84</f>
        <v>0</v>
      </c>
      <c r="H84" s="69"/>
      <c r="I84" s="220">
        <f>H84*E84</f>
        <v>0</v>
      </c>
      <c r="J84" s="130">
        <f t="shared" si="1"/>
        <v>0</v>
      </c>
    </row>
    <row r="85" spans="1:10" s="5" customFormat="1" x14ac:dyDescent="0.35">
      <c r="A85" s="169"/>
      <c r="B85" s="18" t="s">
        <v>15</v>
      </c>
      <c r="C85" s="221" t="s">
        <v>232</v>
      </c>
      <c r="D85" s="16">
        <v>1</v>
      </c>
      <c r="E85" s="16">
        <f>D85*E84</f>
        <v>12.3</v>
      </c>
      <c r="F85" s="14"/>
      <c r="G85" s="220">
        <f>F85*E85</f>
        <v>0</v>
      </c>
      <c r="H85" s="11"/>
      <c r="I85" s="220">
        <f>H85*E85</f>
        <v>0</v>
      </c>
      <c r="J85" s="130">
        <f t="shared" si="1"/>
        <v>0</v>
      </c>
    </row>
    <row r="86" spans="1:10" s="5" customFormat="1" x14ac:dyDescent="0.35">
      <c r="A86" s="169"/>
      <c r="B86" s="92" t="s">
        <v>20</v>
      </c>
      <c r="C86" s="222" t="s">
        <v>2</v>
      </c>
      <c r="D86" s="223">
        <v>2.5000000000000001E-2</v>
      </c>
      <c r="E86" s="91">
        <f>D86*E84</f>
        <v>0.30750000000000005</v>
      </c>
      <c r="F86" s="91"/>
      <c r="G86" s="220">
        <f>F86*E86</f>
        <v>0</v>
      </c>
      <c r="H86" s="91"/>
      <c r="I86" s="220">
        <f>H86*E86</f>
        <v>0</v>
      </c>
      <c r="J86" s="130">
        <f t="shared" si="1"/>
        <v>0</v>
      </c>
    </row>
    <row r="87" spans="1:10" s="5" customFormat="1" x14ac:dyDescent="0.35">
      <c r="A87" s="170"/>
      <c r="B87" s="62" t="s">
        <v>235</v>
      </c>
      <c r="C87" s="221" t="s">
        <v>233</v>
      </c>
      <c r="D87" s="16">
        <v>1.02</v>
      </c>
      <c r="E87" s="16">
        <f>D87*E84</f>
        <v>12.546000000000001</v>
      </c>
      <c r="F87" s="16"/>
      <c r="G87" s="220">
        <f>F87*E87</f>
        <v>0</v>
      </c>
      <c r="H87" s="16"/>
      <c r="I87" s="220">
        <f>H87*E87</f>
        <v>0</v>
      </c>
      <c r="J87" s="130">
        <f t="shared" si="1"/>
        <v>0</v>
      </c>
    </row>
    <row r="88" spans="1:10" s="5" customFormat="1" x14ac:dyDescent="0.35">
      <c r="A88" s="170"/>
      <c r="B88" s="40" t="s">
        <v>234</v>
      </c>
      <c r="C88" s="221" t="s">
        <v>233</v>
      </c>
      <c r="D88" s="16">
        <v>1.01</v>
      </c>
      <c r="E88" s="16">
        <f>D88*E84</f>
        <v>12.423</v>
      </c>
      <c r="F88" s="16"/>
      <c r="G88" s="220">
        <f>F88*E88</f>
        <v>0</v>
      </c>
      <c r="H88" s="16"/>
      <c r="I88" s="220">
        <f>H88*E88</f>
        <v>0</v>
      </c>
      <c r="J88" s="130">
        <f t="shared" si="1"/>
        <v>0</v>
      </c>
    </row>
    <row r="89" spans="1:10" s="5" customFormat="1" x14ac:dyDescent="0.35">
      <c r="A89" s="170"/>
      <c r="B89" s="40" t="s">
        <v>236</v>
      </c>
      <c r="C89" s="221" t="s">
        <v>17</v>
      </c>
      <c r="D89" s="16">
        <v>1.07</v>
      </c>
      <c r="E89" s="16">
        <f>D89*E84</f>
        <v>13.161000000000001</v>
      </c>
      <c r="F89" s="16"/>
      <c r="G89" s="220"/>
      <c r="H89" s="16"/>
      <c r="I89" s="220"/>
      <c r="J89" s="130">
        <f t="shared" si="1"/>
        <v>0</v>
      </c>
    </row>
    <row r="90" spans="1:10" s="5" customFormat="1" x14ac:dyDescent="0.35">
      <c r="A90" s="170"/>
      <c r="B90" s="32" t="s">
        <v>23</v>
      </c>
      <c r="C90" s="221" t="s">
        <v>2</v>
      </c>
      <c r="D90" s="63">
        <v>0.05</v>
      </c>
      <c r="E90" s="16">
        <f>D90*E84</f>
        <v>0.6150000000000001</v>
      </c>
      <c r="F90" s="16"/>
      <c r="G90" s="220">
        <f>F90*E90</f>
        <v>0</v>
      </c>
      <c r="H90" s="16"/>
      <c r="I90" s="220">
        <f>H90*E90</f>
        <v>0</v>
      </c>
      <c r="J90" s="130">
        <f t="shared" si="1"/>
        <v>0</v>
      </c>
    </row>
    <row r="91" spans="1:10" s="5" customFormat="1" x14ac:dyDescent="0.35">
      <c r="A91" s="141"/>
      <c r="B91" s="78" t="s">
        <v>167</v>
      </c>
      <c r="C91" s="141"/>
      <c r="D91" s="141"/>
      <c r="E91" s="141"/>
      <c r="F91" s="141"/>
      <c r="G91" s="142">
        <f>F91*E91</f>
        <v>0</v>
      </c>
      <c r="H91" s="141"/>
      <c r="I91" s="130">
        <f>H91*E91</f>
        <v>0</v>
      </c>
      <c r="J91" s="130">
        <f t="shared" si="1"/>
        <v>0</v>
      </c>
    </row>
    <row r="92" spans="1:10" s="5" customFormat="1" ht="27" x14ac:dyDescent="0.35">
      <c r="A92" s="70">
        <v>6</v>
      </c>
      <c r="B92" s="7" t="s">
        <v>207</v>
      </c>
      <c r="C92" s="8" t="s">
        <v>19</v>
      </c>
      <c r="D92" s="8"/>
      <c r="E92" s="9">
        <v>34.82</v>
      </c>
      <c r="F92" s="30"/>
      <c r="G92" s="142">
        <f>F92*E92</f>
        <v>0</v>
      </c>
      <c r="H92" s="30"/>
      <c r="I92" s="130">
        <f>H92*E92</f>
        <v>0</v>
      </c>
      <c r="J92" s="130">
        <f t="shared" si="1"/>
        <v>0</v>
      </c>
    </row>
    <row r="93" spans="1:10" s="5" customFormat="1" x14ac:dyDescent="0.35">
      <c r="A93" s="84"/>
      <c r="B93" s="18" t="s">
        <v>15</v>
      </c>
      <c r="C93" s="15" t="s">
        <v>24</v>
      </c>
      <c r="D93" s="16">
        <v>1</v>
      </c>
      <c r="E93" s="16">
        <f>E92*D93</f>
        <v>34.82</v>
      </c>
      <c r="F93" s="11"/>
      <c r="G93" s="142">
        <f>F93*E93</f>
        <v>0</v>
      </c>
      <c r="H93" s="11"/>
      <c r="I93" s="130">
        <f>H93*E93</f>
        <v>0</v>
      </c>
      <c r="J93" s="130">
        <f t="shared" si="1"/>
        <v>0</v>
      </c>
    </row>
    <row r="94" spans="1:10" s="5" customFormat="1" x14ac:dyDescent="0.35">
      <c r="A94" s="84"/>
      <c r="B94" s="13" t="s">
        <v>20</v>
      </c>
      <c r="C94" s="12" t="s">
        <v>2</v>
      </c>
      <c r="D94" s="61">
        <v>5.5E-2</v>
      </c>
      <c r="E94" s="14">
        <f>D94*E92</f>
        <v>1.9151</v>
      </c>
      <c r="F94" s="14"/>
      <c r="G94" s="142">
        <f>F94*E94</f>
        <v>0</v>
      </c>
      <c r="H94" s="14"/>
      <c r="I94" s="130">
        <f>H94*E94</f>
        <v>0</v>
      </c>
      <c r="J94" s="130">
        <f t="shared" si="1"/>
        <v>0</v>
      </c>
    </row>
    <row r="95" spans="1:10" s="5" customFormat="1" x14ac:dyDescent="0.35">
      <c r="A95" s="84"/>
      <c r="B95" s="59" t="s">
        <v>96</v>
      </c>
      <c r="C95" s="139" t="s">
        <v>19</v>
      </c>
      <c r="D95" s="139">
        <v>2.1</v>
      </c>
      <c r="E95" s="11">
        <f>D95*E92</f>
        <v>73.122</v>
      </c>
      <c r="F95" s="11"/>
      <c r="G95" s="142">
        <f>F95*E95</f>
        <v>0</v>
      </c>
      <c r="H95" s="11"/>
      <c r="I95" s="130">
        <f>H95*E95</f>
        <v>0</v>
      </c>
      <c r="J95" s="130">
        <f t="shared" si="1"/>
        <v>0</v>
      </c>
    </row>
    <row r="96" spans="1:10" s="5" customFormat="1" ht="27" x14ac:dyDescent="0.35">
      <c r="A96" s="84"/>
      <c r="B96" s="18" t="s">
        <v>44</v>
      </c>
      <c r="C96" s="23" t="s">
        <v>19</v>
      </c>
      <c r="D96" s="16">
        <v>1</v>
      </c>
      <c r="E96" s="11">
        <f>E92*D96</f>
        <v>34.82</v>
      </c>
      <c r="F96" s="11"/>
      <c r="G96" s="142">
        <f>F96*E96</f>
        <v>0</v>
      </c>
      <c r="H96" s="11"/>
      <c r="I96" s="130">
        <f>H96*E96</f>
        <v>0</v>
      </c>
      <c r="J96" s="130">
        <f t="shared" si="1"/>
        <v>0</v>
      </c>
    </row>
    <row r="97" spans="1:10" s="5" customFormat="1" x14ac:dyDescent="0.35">
      <c r="A97" s="84"/>
      <c r="B97" s="60" t="s">
        <v>45</v>
      </c>
      <c r="C97" s="23" t="s">
        <v>19</v>
      </c>
      <c r="D97" s="16">
        <v>1.05</v>
      </c>
      <c r="E97" s="11">
        <f>D97*E92</f>
        <v>36.561</v>
      </c>
      <c r="F97" s="11"/>
      <c r="G97" s="142">
        <f>F97*E97</f>
        <v>0</v>
      </c>
      <c r="H97" s="11"/>
      <c r="I97" s="130">
        <f>H97*E97</f>
        <v>0</v>
      </c>
      <c r="J97" s="130">
        <f t="shared" si="1"/>
        <v>0</v>
      </c>
    </row>
    <row r="98" spans="1:10" s="5" customFormat="1" x14ac:dyDescent="0.35">
      <c r="A98" s="84"/>
      <c r="B98" s="60" t="s">
        <v>23</v>
      </c>
      <c r="C98" s="23" t="s">
        <v>2</v>
      </c>
      <c r="D98" s="16">
        <v>0.1</v>
      </c>
      <c r="E98" s="11">
        <f>E92*D98</f>
        <v>3.4820000000000002</v>
      </c>
      <c r="F98" s="11"/>
      <c r="G98" s="142">
        <f>F98*E98</f>
        <v>0</v>
      </c>
      <c r="H98" s="11"/>
      <c r="I98" s="130">
        <f>H98*E98</f>
        <v>0</v>
      </c>
      <c r="J98" s="130">
        <f t="shared" si="1"/>
        <v>0</v>
      </c>
    </row>
    <row r="99" spans="1:10" s="5" customFormat="1" x14ac:dyDescent="0.35">
      <c r="A99" s="84">
        <v>7</v>
      </c>
      <c r="B99" s="7" t="s">
        <v>155</v>
      </c>
      <c r="C99" s="8" t="s">
        <v>19</v>
      </c>
      <c r="D99" s="8"/>
      <c r="E99" s="9">
        <v>54.3</v>
      </c>
      <c r="F99" s="30"/>
      <c r="G99" s="142">
        <f>F99*E99</f>
        <v>0</v>
      </c>
      <c r="H99" s="30"/>
      <c r="I99" s="130">
        <f>H99*E99</f>
        <v>0</v>
      </c>
      <c r="J99" s="130">
        <f t="shared" si="1"/>
        <v>0</v>
      </c>
    </row>
    <row r="100" spans="1:10" s="5" customFormat="1" x14ac:dyDescent="0.35">
      <c r="A100" s="84"/>
      <c r="B100" s="18" t="s">
        <v>15</v>
      </c>
      <c r="C100" s="15" t="s">
        <v>24</v>
      </c>
      <c r="D100" s="16">
        <v>1</v>
      </c>
      <c r="E100" s="16">
        <f>E99*D100</f>
        <v>54.3</v>
      </c>
      <c r="F100" s="11"/>
      <c r="G100" s="142">
        <f>F100*E100</f>
        <v>0</v>
      </c>
      <c r="H100" s="11"/>
      <c r="I100" s="130">
        <f>H100*E100</f>
        <v>0</v>
      </c>
      <c r="J100" s="130">
        <f t="shared" si="1"/>
        <v>0</v>
      </c>
    </row>
    <row r="101" spans="1:10" s="5" customFormat="1" x14ac:dyDescent="0.35">
      <c r="A101" s="84"/>
      <c r="B101" s="13" t="s">
        <v>20</v>
      </c>
      <c r="C101" s="12" t="s">
        <v>2</v>
      </c>
      <c r="D101" s="61">
        <v>5.5E-2</v>
      </c>
      <c r="E101" s="14">
        <f>D101*E99</f>
        <v>2.9864999999999999</v>
      </c>
      <c r="F101" s="14"/>
      <c r="G101" s="142">
        <f>F101*E101</f>
        <v>0</v>
      </c>
      <c r="H101" s="14"/>
      <c r="I101" s="130">
        <f>H101*E101</f>
        <v>0</v>
      </c>
      <c r="J101" s="130">
        <f t="shared" si="1"/>
        <v>0</v>
      </c>
    </row>
    <row r="102" spans="1:10" s="5" customFormat="1" x14ac:dyDescent="0.35">
      <c r="A102" s="84"/>
      <c r="B102" s="59" t="s">
        <v>95</v>
      </c>
      <c r="C102" s="139" t="s">
        <v>19</v>
      </c>
      <c r="D102" s="139">
        <v>2.1</v>
      </c>
      <c r="E102" s="11">
        <f>E99*D102</f>
        <v>114.03</v>
      </c>
      <c r="F102" s="11"/>
      <c r="G102" s="142">
        <f>F102*E102</f>
        <v>0</v>
      </c>
      <c r="H102" s="11"/>
      <c r="I102" s="130">
        <f>H102*E102</f>
        <v>0</v>
      </c>
      <c r="J102" s="130">
        <f t="shared" si="1"/>
        <v>0</v>
      </c>
    </row>
    <row r="103" spans="1:10" s="5" customFormat="1" ht="27" x14ac:dyDescent="0.35">
      <c r="A103" s="84"/>
      <c r="B103" s="18" t="s">
        <v>44</v>
      </c>
      <c r="C103" s="23" t="s">
        <v>19</v>
      </c>
      <c r="D103" s="16">
        <v>1</v>
      </c>
      <c r="E103" s="11">
        <f>E99*D103</f>
        <v>54.3</v>
      </c>
      <c r="F103" s="11"/>
      <c r="G103" s="142">
        <f>F103*E103</f>
        <v>0</v>
      </c>
      <c r="H103" s="11"/>
      <c r="I103" s="130">
        <f>H103*E103</f>
        <v>0</v>
      </c>
      <c r="J103" s="130">
        <f t="shared" si="1"/>
        <v>0</v>
      </c>
    </row>
    <row r="104" spans="1:10" s="5" customFormat="1" x14ac:dyDescent="0.35">
      <c r="A104" s="84"/>
      <c r="B104" s="60" t="s">
        <v>45</v>
      </c>
      <c r="C104" s="23" t="s">
        <v>19</v>
      </c>
      <c r="D104" s="16">
        <v>1.05</v>
      </c>
      <c r="E104" s="11">
        <f>D104*E99</f>
        <v>57.015000000000001</v>
      </c>
      <c r="F104" s="11"/>
      <c r="G104" s="142">
        <f>F104*E104</f>
        <v>0</v>
      </c>
      <c r="H104" s="11"/>
      <c r="I104" s="130">
        <f>H104*E104</f>
        <v>0</v>
      </c>
      <c r="J104" s="130">
        <f t="shared" si="1"/>
        <v>0</v>
      </c>
    </row>
    <row r="105" spans="1:10" s="5" customFormat="1" x14ac:dyDescent="0.35">
      <c r="A105" s="84"/>
      <c r="B105" s="60" t="s">
        <v>23</v>
      </c>
      <c r="C105" s="23" t="s">
        <v>2</v>
      </c>
      <c r="D105" s="16">
        <v>0.1</v>
      </c>
      <c r="E105" s="11">
        <f>E99*D105</f>
        <v>5.43</v>
      </c>
      <c r="F105" s="11"/>
      <c r="G105" s="142">
        <f>F105*E105</f>
        <v>0</v>
      </c>
      <c r="H105" s="11"/>
      <c r="I105" s="130">
        <f>H105*E105</f>
        <v>0</v>
      </c>
      <c r="J105" s="130">
        <f t="shared" si="1"/>
        <v>0</v>
      </c>
    </row>
    <row r="106" spans="1:10" s="5" customFormat="1" ht="27" x14ac:dyDescent="0.35">
      <c r="A106" s="66">
        <v>8</v>
      </c>
      <c r="B106" s="161" t="s">
        <v>144</v>
      </c>
      <c r="C106" s="29" t="s">
        <v>19</v>
      </c>
      <c r="D106" s="29"/>
      <c r="E106" s="108">
        <v>31</v>
      </c>
      <c r="F106" s="69"/>
      <c r="G106" s="142">
        <f>F106*E106</f>
        <v>0</v>
      </c>
      <c r="H106" s="69"/>
      <c r="I106" s="130">
        <f>H106*E106</f>
        <v>0</v>
      </c>
      <c r="J106" s="130">
        <f t="shared" si="1"/>
        <v>0</v>
      </c>
    </row>
    <row r="107" spans="1:10" s="5" customFormat="1" x14ac:dyDescent="0.35">
      <c r="A107" s="66"/>
      <c r="B107" s="64" t="s">
        <v>15</v>
      </c>
      <c r="C107" s="23" t="s">
        <v>19</v>
      </c>
      <c r="D107" s="16">
        <v>1</v>
      </c>
      <c r="E107" s="16">
        <f>E106*D107</f>
        <v>31</v>
      </c>
      <c r="F107" s="16"/>
      <c r="G107" s="142">
        <f>F107*E107</f>
        <v>0</v>
      </c>
      <c r="H107" s="16"/>
      <c r="I107" s="130">
        <f>H107*E107</f>
        <v>0</v>
      </c>
      <c r="J107" s="130">
        <f t="shared" si="1"/>
        <v>0</v>
      </c>
    </row>
    <row r="108" spans="1:10" s="5" customFormat="1" x14ac:dyDescent="0.35">
      <c r="A108" s="66"/>
      <c r="B108" s="126" t="s">
        <v>20</v>
      </c>
      <c r="C108" s="31" t="s">
        <v>2</v>
      </c>
      <c r="D108" s="143">
        <v>2.1999999999999999E-2</v>
      </c>
      <c r="E108" s="106">
        <f>E106*D108</f>
        <v>0.68199999999999994</v>
      </c>
      <c r="F108" s="106"/>
      <c r="G108" s="142">
        <f>F108*E108</f>
        <v>0</v>
      </c>
      <c r="H108" s="106"/>
      <c r="I108" s="130">
        <f>H108*E108</f>
        <v>0</v>
      </c>
      <c r="J108" s="130">
        <f t="shared" si="1"/>
        <v>0</v>
      </c>
    </row>
    <row r="109" spans="1:10" s="5" customFormat="1" x14ac:dyDescent="0.35">
      <c r="A109" s="66"/>
      <c r="B109" s="59" t="s">
        <v>107</v>
      </c>
      <c r="C109" s="36" t="s">
        <v>19</v>
      </c>
      <c r="D109" s="36">
        <v>1.05</v>
      </c>
      <c r="E109" s="16">
        <f>E106*D109</f>
        <v>32.550000000000004</v>
      </c>
      <c r="F109" s="16"/>
      <c r="G109" s="142">
        <f>F109*E109</f>
        <v>0</v>
      </c>
      <c r="H109" s="16"/>
      <c r="I109" s="130">
        <f>H109*E109</f>
        <v>0</v>
      </c>
      <c r="J109" s="130">
        <f t="shared" si="1"/>
        <v>0</v>
      </c>
    </row>
    <row r="110" spans="1:10" s="5" customFormat="1" ht="27" x14ac:dyDescent="0.35">
      <c r="A110" s="66"/>
      <c r="B110" s="64" t="s">
        <v>108</v>
      </c>
      <c r="C110" s="23" t="s">
        <v>19</v>
      </c>
      <c r="D110" s="16">
        <v>1</v>
      </c>
      <c r="E110" s="16">
        <f>D110*E106</f>
        <v>31</v>
      </c>
      <c r="F110" s="16"/>
      <c r="G110" s="142">
        <f>F110*E110</f>
        <v>0</v>
      </c>
      <c r="H110" s="16"/>
      <c r="I110" s="130">
        <f>H110*E110</f>
        <v>0</v>
      </c>
      <c r="J110" s="130">
        <f t="shared" si="1"/>
        <v>0</v>
      </c>
    </row>
    <row r="111" spans="1:10" s="5" customFormat="1" x14ac:dyDescent="0.35">
      <c r="A111" s="66"/>
      <c r="B111" s="60" t="s">
        <v>23</v>
      </c>
      <c r="C111" s="23" t="s">
        <v>2</v>
      </c>
      <c r="D111" s="23">
        <v>0.1</v>
      </c>
      <c r="E111" s="16">
        <f>E106*D111</f>
        <v>3.1</v>
      </c>
      <c r="F111" s="16"/>
      <c r="G111" s="142">
        <f>F111*E111</f>
        <v>0</v>
      </c>
      <c r="H111" s="16"/>
      <c r="I111" s="130">
        <f>H111*E111</f>
        <v>0</v>
      </c>
      <c r="J111" s="130">
        <f t="shared" si="1"/>
        <v>0</v>
      </c>
    </row>
    <row r="112" spans="1:10" s="5" customFormat="1" ht="30" customHeight="1" x14ac:dyDescent="0.35">
      <c r="A112" s="83">
        <v>9</v>
      </c>
      <c r="B112" s="7" t="s">
        <v>209</v>
      </c>
      <c r="C112" s="8" t="s">
        <v>19</v>
      </c>
      <c r="D112" s="8"/>
      <c r="E112" s="9">
        <v>68.900000000000006</v>
      </c>
      <c r="F112" s="16"/>
      <c r="G112" s="142">
        <f>F112*E112</f>
        <v>0</v>
      </c>
      <c r="H112" s="16"/>
      <c r="I112" s="130">
        <f>H112*E112</f>
        <v>0</v>
      </c>
      <c r="J112" s="130">
        <f t="shared" si="1"/>
        <v>0</v>
      </c>
    </row>
    <row r="113" spans="1:10" s="5" customFormat="1" x14ac:dyDescent="0.35">
      <c r="A113" s="83"/>
      <c r="B113" s="18" t="s">
        <v>15</v>
      </c>
      <c r="C113" s="15" t="s">
        <v>24</v>
      </c>
      <c r="D113" s="16">
        <v>1</v>
      </c>
      <c r="E113" s="16">
        <f>E112*D113</f>
        <v>68.900000000000006</v>
      </c>
      <c r="F113" s="16"/>
      <c r="G113" s="142">
        <f>F113*E113</f>
        <v>0</v>
      </c>
      <c r="H113" s="16"/>
      <c r="I113" s="130">
        <f>H113*E113</f>
        <v>0</v>
      </c>
      <c r="J113" s="130">
        <f t="shared" si="1"/>
        <v>0</v>
      </c>
    </row>
    <row r="114" spans="1:10" s="5" customFormat="1" x14ac:dyDescent="0.35">
      <c r="A114" s="83"/>
      <c r="B114" s="13" t="s">
        <v>20</v>
      </c>
      <c r="C114" s="12" t="s">
        <v>2</v>
      </c>
      <c r="D114" s="61">
        <v>3.1E-2</v>
      </c>
      <c r="E114" s="14">
        <f>E112*D114</f>
        <v>2.1359000000000004</v>
      </c>
      <c r="F114" s="14"/>
      <c r="G114" s="142">
        <f>F114*E114</f>
        <v>0</v>
      </c>
      <c r="H114" s="14"/>
      <c r="I114" s="130">
        <f>H114*E114</f>
        <v>0</v>
      </c>
      <c r="J114" s="130">
        <f t="shared" si="1"/>
        <v>0</v>
      </c>
    </row>
    <row r="115" spans="1:10" s="5" customFormat="1" x14ac:dyDescent="0.35">
      <c r="A115" s="83"/>
      <c r="B115" s="40" t="s">
        <v>208</v>
      </c>
      <c r="C115" s="23" t="s">
        <v>19</v>
      </c>
      <c r="D115" s="23">
        <v>1.03</v>
      </c>
      <c r="E115" s="16">
        <f>D115*E112</f>
        <v>70.967000000000013</v>
      </c>
      <c r="F115" s="16"/>
      <c r="G115" s="142">
        <f>F115*E115</f>
        <v>0</v>
      </c>
      <c r="H115" s="16"/>
      <c r="I115" s="130">
        <f>H115*E115</f>
        <v>0</v>
      </c>
      <c r="J115" s="130">
        <f t="shared" si="1"/>
        <v>0</v>
      </c>
    </row>
    <row r="116" spans="1:10" s="5" customFormat="1" x14ac:dyDescent="0.35">
      <c r="A116" s="83"/>
      <c r="B116" s="40" t="s">
        <v>39</v>
      </c>
      <c r="C116" s="23" t="s">
        <v>16</v>
      </c>
      <c r="D116" s="16">
        <v>6</v>
      </c>
      <c r="E116" s="16">
        <f>D116*E112</f>
        <v>413.40000000000003</v>
      </c>
      <c r="F116" s="16"/>
      <c r="G116" s="142">
        <f>F116*E116</f>
        <v>0</v>
      </c>
      <c r="H116" s="16"/>
      <c r="I116" s="130">
        <f>H116*E116</f>
        <v>0</v>
      </c>
      <c r="J116" s="130">
        <f t="shared" si="1"/>
        <v>0</v>
      </c>
    </row>
    <row r="117" spans="1:10" s="5" customFormat="1" x14ac:dyDescent="0.35">
      <c r="A117" s="83"/>
      <c r="B117" s="40" t="s">
        <v>40</v>
      </c>
      <c r="C117" s="23" t="s">
        <v>16</v>
      </c>
      <c r="D117" s="23">
        <v>0.04</v>
      </c>
      <c r="E117" s="16">
        <f>D117*E112</f>
        <v>2.7560000000000002</v>
      </c>
      <c r="F117" s="16"/>
      <c r="G117" s="142">
        <f>F117*E117</f>
        <v>0</v>
      </c>
      <c r="H117" s="16"/>
      <c r="I117" s="130">
        <f>H117*E117</f>
        <v>0</v>
      </c>
      <c r="J117" s="130">
        <f t="shared" si="1"/>
        <v>0</v>
      </c>
    </row>
    <row r="118" spans="1:10" s="5" customFormat="1" x14ac:dyDescent="0.35">
      <c r="A118" s="83"/>
      <c r="B118" s="40" t="s">
        <v>41</v>
      </c>
      <c r="C118" s="23" t="s">
        <v>42</v>
      </c>
      <c r="D118" s="16">
        <v>0.1</v>
      </c>
      <c r="E118" s="16">
        <f>D118*E112</f>
        <v>6.8900000000000006</v>
      </c>
      <c r="F118" s="16"/>
      <c r="G118" s="142">
        <f>F118*E118</f>
        <v>0</v>
      </c>
      <c r="H118" s="16"/>
      <c r="I118" s="130">
        <f>H118*E118</f>
        <v>0</v>
      </c>
      <c r="J118" s="130">
        <f t="shared" si="1"/>
        <v>0</v>
      </c>
    </row>
    <row r="119" spans="1:10" s="5" customFormat="1" x14ac:dyDescent="0.35">
      <c r="A119" s="83"/>
      <c r="B119" s="40" t="s">
        <v>23</v>
      </c>
      <c r="C119" s="23" t="s">
        <v>2</v>
      </c>
      <c r="D119" s="23">
        <v>7.0000000000000007E-2</v>
      </c>
      <c r="E119" s="16">
        <f>D119*E112</f>
        <v>4.8230000000000013</v>
      </c>
      <c r="F119" s="16"/>
      <c r="G119" s="142">
        <f>F119*E119</f>
        <v>0</v>
      </c>
      <c r="H119" s="16"/>
      <c r="I119" s="130">
        <f>H119*E119</f>
        <v>0</v>
      </c>
      <c r="J119" s="130">
        <f t="shared" si="1"/>
        <v>0</v>
      </c>
    </row>
    <row r="120" spans="1:10" s="5" customFormat="1" ht="27" x14ac:dyDescent="0.35">
      <c r="A120" s="169">
        <v>10</v>
      </c>
      <c r="B120" s="71" t="s">
        <v>277</v>
      </c>
      <c r="C120" s="29" t="s">
        <v>17</v>
      </c>
      <c r="D120" s="29"/>
      <c r="E120" s="108">
        <v>52</v>
      </c>
      <c r="F120" s="69"/>
      <c r="G120" s="142">
        <f>F120*E120</f>
        <v>0</v>
      </c>
      <c r="H120" s="69"/>
      <c r="I120" s="130">
        <f>H120*E120</f>
        <v>0</v>
      </c>
      <c r="J120" s="130">
        <f t="shared" si="1"/>
        <v>0</v>
      </c>
    </row>
    <row r="121" spans="1:10" s="5" customFormat="1" x14ac:dyDescent="0.35">
      <c r="A121" s="169"/>
      <c r="B121" s="64" t="s">
        <v>15</v>
      </c>
      <c r="C121" s="23" t="s">
        <v>19</v>
      </c>
      <c r="D121" s="16">
        <v>1</v>
      </c>
      <c r="E121" s="16">
        <f>E120*D121</f>
        <v>52</v>
      </c>
      <c r="F121" s="69"/>
      <c r="G121" s="142">
        <f>F121*E121</f>
        <v>0</v>
      </c>
      <c r="H121" s="16"/>
      <c r="I121" s="130">
        <f>H121*E121</f>
        <v>0</v>
      </c>
      <c r="J121" s="130">
        <f t="shared" si="1"/>
        <v>0</v>
      </c>
    </row>
    <row r="122" spans="1:10" s="5" customFormat="1" x14ac:dyDescent="0.35">
      <c r="A122" s="169"/>
      <c r="B122" s="126" t="s">
        <v>20</v>
      </c>
      <c r="C122" s="31" t="s">
        <v>2</v>
      </c>
      <c r="D122" s="143">
        <v>2.5000000000000001E-2</v>
      </c>
      <c r="E122" s="106">
        <f>D122*E120</f>
        <v>1.3</v>
      </c>
      <c r="F122" s="106"/>
      <c r="G122" s="142">
        <f>F122*E122</f>
        <v>0</v>
      </c>
      <c r="H122" s="106"/>
      <c r="I122" s="130">
        <f>H122*E122</f>
        <v>0</v>
      </c>
      <c r="J122" s="130">
        <f t="shared" si="1"/>
        <v>0</v>
      </c>
    </row>
    <row r="123" spans="1:10" s="5" customFormat="1" x14ac:dyDescent="0.35">
      <c r="A123" s="170"/>
      <c r="B123" s="68" t="s">
        <v>117</v>
      </c>
      <c r="C123" s="36" t="s">
        <v>19</v>
      </c>
      <c r="D123" s="105">
        <f>0.08*1.05</f>
        <v>8.4000000000000005E-2</v>
      </c>
      <c r="E123" s="69">
        <f>D123*E120</f>
        <v>4.3680000000000003</v>
      </c>
      <c r="F123" s="69"/>
      <c r="G123" s="142">
        <f>F123*E123</f>
        <v>0</v>
      </c>
      <c r="H123" s="69"/>
      <c r="I123" s="130">
        <f>H123*E123</f>
        <v>0</v>
      </c>
      <c r="J123" s="130">
        <f t="shared" si="1"/>
        <v>0</v>
      </c>
    </row>
    <row r="124" spans="1:10" s="5" customFormat="1" x14ac:dyDescent="0.35">
      <c r="A124" s="170"/>
      <c r="B124" s="68" t="s">
        <v>50</v>
      </c>
      <c r="C124" s="36" t="s">
        <v>16</v>
      </c>
      <c r="D124" s="106">
        <f>6*0.08</f>
        <v>0.48</v>
      </c>
      <c r="E124" s="69">
        <f>D124*E120</f>
        <v>24.96</v>
      </c>
      <c r="F124" s="69"/>
      <c r="G124" s="142">
        <f>F124*E124</f>
        <v>0</v>
      </c>
      <c r="H124" s="69"/>
      <c r="I124" s="130">
        <f>H124*E124</f>
        <v>0</v>
      </c>
      <c r="J124" s="130">
        <f t="shared" si="1"/>
        <v>0</v>
      </c>
    </row>
    <row r="125" spans="1:10" s="5" customFormat="1" x14ac:dyDescent="0.35">
      <c r="A125" s="170"/>
      <c r="B125" s="68" t="s">
        <v>52</v>
      </c>
      <c r="C125" s="36" t="s">
        <v>16</v>
      </c>
      <c r="D125" s="106">
        <f>0.1*0.08</f>
        <v>8.0000000000000002E-3</v>
      </c>
      <c r="E125" s="69">
        <f>D125*E120</f>
        <v>0.41600000000000004</v>
      </c>
      <c r="F125" s="69"/>
      <c r="G125" s="142">
        <f>F125*E125</f>
        <v>0</v>
      </c>
      <c r="H125" s="69"/>
      <c r="I125" s="130">
        <f>H125*E125</f>
        <v>0</v>
      </c>
      <c r="J125" s="130">
        <f t="shared" si="1"/>
        <v>0</v>
      </c>
    </row>
    <row r="126" spans="1:10" s="5" customFormat="1" x14ac:dyDescent="0.35">
      <c r="A126" s="170"/>
      <c r="B126" s="68" t="s">
        <v>23</v>
      </c>
      <c r="C126" s="36" t="s">
        <v>2</v>
      </c>
      <c r="D126" s="105">
        <v>2.1999999999999999E-2</v>
      </c>
      <c r="E126" s="69">
        <f>D126*E120</f>
        <v>1.1439999999999999</v>
      </c>
      <c r="F126" s="69"/>
      <c r="G126" s="142">
        <f>F126*E126</f>
        <v>0</v>
      </c>
      <c r="H126" s="69"/>
      <c r="I126" s="130">
        <f>H126*E126</f>
        <v>0</v>
      </c>
      <c r="J126" s="130">
        <f t="shared" si="1"/>
        <v>0</v>
      </c>
    </row>
    <row r="127" spans="1:10" s="5" customFormat="1" ht="27" x14ac:dyDescent="0.35">
      <c r="A127" s="138">
        <v>11</v>
      </c>
      <c r="B127" s="33" t="s">
        <v>156</v>
      </c>
      <c r="C127" s="34" t="s">
        <v>17</v>
      </c>
      <c r="D127" s="34"/>
      <c r="E127" s="35">
        <v>28</v>
      </c>
      <c r="F127" s="91"/>
      <c r="G127" s="142">
        <f>F127*E127</f>
        <v>0</v>
      </c>
      <c r="H127" s="91"/>
      <c r="I127" s="130">
        <f>H127*E127</f>
        <v>0</v>
      </c>
      <c r="J127" s="130">
        <f t="shared" si="1"/>
        <v>0</v>
      </c>
    </row>
    <row r="128" spans="1:10" s="5" customFormat="1" x14ac:dyDescent="0.35">
      <c r="A128" s="138"/>
      <c r="B128" s="18" t="s">
        <v>15</v>
      </c>
      <c r="C128" s="15" t="s">
        <v>17</v>
      </c>
      <c r="D128" s="16">
        <v>1</v>
      </c>
      <c r="E128" s="16">
        <f>E127*D128</f>
        <v>28</v>
      </c>
      <c r="F128" s="91"/>
      <c r="G128" s="142">
        <f>F128*E128</f>
        <v>0</v>
      </c>
      <c r="H128" s="91"/>
      <c r="I128" s="130">
        <f>H128*E128</f>
        <v>0</v>
      </c>
      <c r="J128" s="130">
        <f t="shared" si="1"/>
        <v>0</v>
      </c>
    </row>
    <row r="129" spans="1:10" s="5" customFormat="1" x14ac:dyDescent="0.35">
      <c r="A129" s="138"/>
      <c r="B129" s="92" t="s">
        <v>20</v>
      </c>
      <c r="C129" s="12" t="s">
        <v>2</v>
      </c>
      <c r="D129" s="93">
        <v>1.8200000000000001E-2</v>
      </c>
      <c r="E129" s="91">
        <f>E127*D129</f>
        <v>0.50960000000000005</v>
      </c>
      <c r="F129" s="91"/>
      <c r="G129" s="142">
        <f>F129*E129</f>
        <v>0</v>
      </c>
      <c r="H129" s="91"/>
      <c r="I129" s="130">
        <f>H129*E129</f>
        <v>0</v>
      </c>
      <c r="J129" s="130">
        <f t="shared" si="1"/>
        <v>0</v>
      </c>
    </row>
    <row r="130" spans="1:10" s="5" customFormat="1" ht="27" x14ac:dyDescent="0.35">
      <c r="A130" s="138"/>
      <c r="B130" s="19" t="s">
        <v>157</v>
      </c>
      <c r="C130" s="15" t="s">
        <v>17</v>
      </c>
      <c r="D130" s="140">
        <v>1.05</v>
      </c>
      <c r="E130" s="91">
        <f>D130*E127</f>
        <v>29.400000000000002</v>
      </c>
      <c r="F130" s="91"/>
      <c r="G130" s="142">
        <f>F130*E130</f>
        <v>0</v>
      </c>
      <c r="H130" s="91"/>
      <c r="I130" s="130">
        <f>H130*E130</f>
        <v>0</v>
      </c>
      <c r="J130" s="130">
        <f t="shared" si="1"/>
        <v>0</v>
      </c>
    </row>
    <row r="131" spans="1:10" s="5" customFormat="1" x14ac:dyDescent="0.35">
      <c r="A131" s="138"/>
      <c r="B131" s="19" t="s">
        <v>23</v>
      </c>
      <c r="C131" s="139" t="s">
        <v>2</v>
      </c>
      <c r="D131" s="140">
        <v>0.08</v>
      </c>
      <c r="E131" s="91">
        <f>E127*D131</f>
        <v>2.2400000000000002</v>
      </c>
      <c r="F131" s="91"/>
      <c r="G131" s="142">
        <f>F131*E131</f>
        <v>0</v>
      </c>
      <c r="H131" s="91"/>
      <c r="I131" s="130">
        <f>H131*E131</f>
        <v>0</v>
      </c>
      <c r="J131" s="130">
        <f t="shared" si="1"/>
        <v>0</v>
      </c>
    </row>
    <row r="132" spans="1:10" s="5" customFormat="1" x14ac:dyDescent="0.35">
      <c r="A132" s="141"/>
      <c r="B132" s="78" t="s">
        <v>212</v>
      </c>
      <c r="C132" s="141"/>
      <c r="D132" s="141"/>
      <c r="E132" s="141"/>
      <c r="F132" s="141"/>
      <c r="G132" s="142">
        <f>F132*E132</f>
        <v>0</v>
      </c>
      <c r="H132" s="141"/>
      <c r="I132" s="130">
        <f>H132*E132</f>
        <v>0</v>
      </c>
      <c r="J132" s="130">
        <f t="shared" si="1"/>
        <v>0</v>
      </c>
    </row>
    <row r="133" spans="1:10" s="5" customFormat="1" ht="27" x14ac:dyDescent="0.35">
      <c r="A133" s="70">
        <v>12</v>
      </c>
      <c r="B133" s="17" t="s">
        <v>280</v>
      </c>
      <c r="C133" s="8" t="s">
        <v>19</v>
      </c>
      <c r="D133" s="8"/>
      <c r="E133" s="9">
        <f>0.9*2.15*4+1.3*2.15*1+1.25*2.15*1</f>
        <v>13.2225</v>
      </c>
      <c r="F133" s="30"/>
      <c r="G133" s="142">
        <f>F133*E133</f>
        <v>0</v>
      </c>
      <c r="H133" s="30"/>
      <c r="I133" s="130">
        <f>H133*E133</f>
        <v>0</v>
      </c>
      <c r="J133" s="130">
        <f t="shared" si="1"/>
        <v>0</v>
      </c>
    </row>
    <row r="134" spans="1:10" s="5" customFormat="1" x14ac:dyDescent="0.35">
      <c r="A134" s="84"/>
      <c r="B134" s="18" t="s">
        <v>15</v>
      </c>
      <c r="C134" s="15" t="s">
        <v>24</v>
      </c>
      <c r="D134" s="16">
        <v>1</v>
      </c>
      <c r="E134" s="16">
        <f>E133*D134</f>
        <v>13.2225</v>
      </c>
      <c r="F134" s="16"/>
      <c r="G134" s="142">
        <f>F134*E134</f>
        <v>0</v>
      </c>
      <c r="H134" s="14"/>
      <c r="I134" s="130">
        <f>H134*E134</f>
        <v>0</v>
      </c>
      <c r="J134" s="130">
        <f t="shared" si="1"/>
        <v>0</v>
      </c>
    </row>
    <row r="135" spans="1:10" s="5" customFormat="1" x14ac:dyDescent="0.35">
      <c r="A135" s="84"/>
      <c r="B135" s="13" t="s">
        <v>20</v>
      </c>
      <c r="C135" s="12" t="s">
        <v>2</v>
      </c>
      <c r="D135" s="143">
        <v>0.13</v>
      </c>
      <c r="E135" s="14">
        <f>E133*D135</f>
        <v>1.718925</v>
      </c>
      <c r="F135" s="14"/>
      <c r="G135" s="142">
        <f>F135*E135</f>
        <v>0</v>
      </c>
      <c r="H135" s="14"/>
      <c r="I135" s="130">
        <f>H135*E135</f>
        <v>0</v>
      </c>
      <c r="J135" s="130">
        <f t="shared" si="1"/>
        <v>0</v>
      </c>
    </row>
    <row r="136" spans="1:10" s="5" customFormat="1" ht="40.5" x14ac:dyDescent="0.35">
      <c r="A136" s="84"/>
      <c r="B136" s="13" t="s">
        <v>281</v>
      </c>
      <c r="C136" s="15" t="s">
        <v>14</v>
      </c>
      <c r="D136" s="61"/>
      <c r="E136" s="14">
        <v>1</v>
      </c>
      <c r="F136" s="14"/>
      <c r="G136" s="142">
        <f>F136*E136</f>
        <v>0</v>
      </c>
      <c r="H136" s="14"/>
      <c r="I136" s="130">
        <f>H136*E136</f>
        <v>0</v>
      </c>
      <c r="J136" s="130">
        <f t="shared" si="1"/>
        <v>0</v>
      </c>
    </row>
    <row r="137" spans="1:10" s="5" customFormat="1" ht="40.5" x14ac:dyDescent="0.35">
      <c r="A137" s="84"/>
      <c r="B137" s="13" t="s">
        <v>278</v>
      </c>
      <c r="C137" s="15" t="s">
        <v>14</v>
      </c>
      <c r="D137" s="61"/>
      <c r="E137" s="14">
        <v>1</v>
      </c>
      <c r="F137" s="14"/>
      <c r="G137" s="142">
        <f>F137*E137</f>
        <v>0</v>
      </c>
      <c r="H137" s="14"/>
      <c r="I137" s="130">
        <f>H137*E137</f>
        <v>0</v>
      </c>
      <c r="J137" s="130">
        <f t="shared" si="1"/>
        <v>0</v>
      </c>
    </row>
    <row r="138" spans="1:10" s="5" customFormat="1" ht="27" x14ac:dyDescent="0.35">
      <c r="A138" s="84"/>
      <c r="B138" s="13" t="s">
        <v>279</v>
      </c>
      <c r="C138" s="15" t="s">
        <v>88</v>
      </c>
      <c r="D138" s="61"/>
      <c r="E138" s="14">
        <f>1.25*2.15</f>
        <v>2.6875</v>
      </c>
      <c r="F138" s="14"/>
      <c r="G138" s="142">
        <f>F138*E138</f>
        <v>0</v>
      </c>
      <c r="H138" s="14"/>
      <c r="I138" s="130">
        <f>H138*E138</f>
        <v>0</v>
      </c>
      <c r="J138" s="130">
        <f t="shared" si="1"/>
        <v>0</v>
      </c>
    </row>
    <row r="139" spans="1:10" s="5" customFormat="1" ht="14.5" x14ac:dyDescent="0.35">
      <c r="A139" s="84"/>
      <c r="B139" s="19" t="s">
        <v>43</v>
      </c>
      <c r="C139" s="139" t="s">
        <v>14</v>
      </c>
      <c r="D139" s="67"/>
      <c r="E139" s="14">
        <v>8</v>
      </c>
      <c r="F139" s="37"/>
      <c r="G139" s="142">
        <f>F139*E139</f>
        <v>0</v>
      </c>
      <c r="H139" s="37"/>
      <c r="I139" s="130">
        <f>H139*E139</f>
        <v>0</v>
      </c>
      <c r="J139" s="130">
        <f t="shared" ref="J139:J202" si="2">I139+G139</f>
        <v>0</v>
      </c>
    </row>
    <row r="140" spans="1:10" s="5" customFormat="1" x14ac:dyDescent="0.35">
      <c r="A140" s="84"/>
      <c r="B140" s="19" t="s">
        <v>23</v>
      </c>
      <c r="C140" s="139" t="s">
        <v>2</v>
      </c>
      <c r="D140" s="160">
        <v>0.02</v>
      </c>
      <c r="E140" s="14">
        <f>E133*D140</f>
        <v>0.26445000000000002</v>
      </c>
      <c r="F140" s="14"/>
      <c r="G140" s="142">
        <f>F140*E140</f>
        <v>0</v>
      </c>
      <c r="H140" s="14"/>
      <c r="I140" s="130">
        <f>H140*E140</f>
        <v>0</v>
      </c>
      <c r="J140" s="130">
        <f t="shared" si="2"/>
        <v>0</v>
      </c>
    </row>
    <row r="141" spans="1:10" s="5" customFormat="1" ht="27" x14ac:dyDescent="0.35">
      <c r="A141" s="70">
        <v>13</v>
      </c>
      <c r="B141" s="17" t="s">
        <v>282</v>
      </c>
      <c r="C141" s="8" t="s">
        <v>19</v>
      </c>
      <c r="D141" s="8"/>
      <c r="E141" s="9">
        <f>1.3*2.15*2</f>
        <v>5.59</v>
      </c>
      <c r="F141" s="30"/>
      <c r="G141" s="142">
        <f>F141*E141</f>
        <v>0</v>
      </c>
      <c r="H141" s="30"/>
      <c r="I141" s="130">
        <f>H141*E141</f>
        <v>0</v>
      </c>
      <c r="J141" s="130">
        <f t="shared" si="2"/>
        <v>0</v>
      </c>
    </row>
    <row r="142" spans="1:10" s="5" customFormat="1" x14ac:dyDescent="0.35">
      <c r="A142" s="84"/>
      <c r="B142" s="18" t="s">
        <v>15</v>
      </c>
      <c r="C142" s="15" t="s">
        <v>24</v>
      </c>
      <c r="D142" s="16">
        <v>1</v>
      </c>
      <c r="E142" s="16">
        <f>E141*D142</f>
        <v>5.59</v>
      </c>
      <c r="F142" s="16"/>
      <c r="G142" s="142">
        <f>F142*E142</f>
        <v>0</v>
      </c>
      <c r="H142" s="14"/>
      <c r="I142" s="130">
        <f>H142*E142</f>
        <v>0</v>
      </c>
      <c r="J142" s="130">
        <f t="shared" si="2"/>
        <v>0</v>
      </c>
    </row>
    <row r="143" spans="1:10" s="5" customFormat="1" x14ac:dyDescent="0.35">
      <c r="A143" s="84"/>
      <c r="B143" s="13" t="s">
        <v>20</v>
      </c>
      <c r="C143" s="12" t="s">
        <v>2</v>
      </c>
      <c r="D143" s="143">
        <v>0.13</v>
      </c>
      <c r="E143" s="14">
        <f>E141*D143</f>
        <v>0.72670000000000001</v>
      </c>
      <c r="F143" s="14"/>
      <c r="G143" s="142">
        <f>F143*E143</f>
        <v>0</v>
      </c>
      <c r="H143" s="14"/>
      <c r="I143" s="130">
        <f>H143*E143</f>
        <v>0</v>
      </c>
      <c r="J143" s="130">
        <f t="shared" si="2"/>
        <v>0</v>
      </c>
    </row>
    <row r="144" spans="1:10" s="5" customFormat="1" x14ac:dyDescent="0.35">
      <c r="A144" s="84"/>
      <c r="B144" s="13" t="s">
        <v>298</v>
      </c>
      <c r="C144" s="15" t="s">
        <v>19</v>
      </c>
      <c r="D144" s="61"/>
      <c r="E144" s="14">
        <f>1.3*2.15*2</f>
        <v>5.59</v>
      </c>
      <c r="F144" s="14"/>
      <c r="G144" s="142">
        <f>F144*E144</f>
        <v>0</v>
      </c>
      <c r="H144" s="14"/>
      <c r="I144" s="130">
        <f>H144*E144</f>
        <v>0</v>
      </c>
      <c r="J144" s="130">
        <f t="shared" si="2"/>
        <v>0</v>
      </c>
    </row>
    <row r="145" spans="1:10" s="5" customFormat="1" ht="14.5" x14ac:dyDescent="0.35">
      <c r="A145" s="84"/>
      <c r="B145" s="19" t="s">
        <v>43</v>
      </c>
      <c r="C145" s="139" t="s">
        <v>14</v>
      </c>
      <c r="D145" s="67"/>
      <c r="E145" s="14">
        <v>4</v>
      </c>
      <c r="F145" s="37"/>
      <c r="G145" s="142">
        <f>F145*E145</f>
        <v>0</v>
      </c>
      <c r="H145" s="37"/>
      <c r="I145" s="130">
        <f>H145*E145</f>
        <v>0</v>
      </c>
      <c r="J145" s="130">
        <f t="shared" si="2"/>
        <v>0</v>
      </c>
    </row>
    <row r="146" spans="1:10" s="5" customFormat="1" x14ac:dyDescent="0.35">
      <c r="A146" s="84"/>
      <c r="B146" s="19" t="s">
        <v>23</v>
      </c>
      <c r="C146" s="139" t="s">
        <v>2</v>
      </c>
      <c r="D146" s="160">
        <v>0.02</v>
      </c>
      <c r="E146" s="14">
        <f>E141*D146</f>
        <v>0.1118</v>
      </c>
      <c r="F146" s="14"/>
      <c r="G146" s="142">
        <f>F146*E146</f>
        <v>0</v>
      </c>
      <c r="H146" s="14"/>
      <c r="I146" s="130">
        <f>H146*E146</f>
        <v>0</v>
      </c>
      <c r="J146" s="130">
        <f t="shared" si="2"/>
        <v>0</v>
      </c>
    </row>
    <row r="147" spans="1:10" s="5" customFormat="1" x14ac:dyDescent="0.35">
      <c r="A147" s="70">
        <v>14</v>
      </c>
      <c r="B147" s="17" t="s">
        <v>283</v>
      </c>
      <c r="C147" s="8" t="s">
        <v>19</v>
      </c>
      <c r="D147" s="8"/>
      <c r="E147" s="9">
        <f>1.3*2.15*1</f>
        <v>2.7949999999999999</v>
      </c>
      <c r="F147" s="30"/>
      <c r="G147" s="142">
        <f>F147*E147</f>
        <v>0</v>
      </c>
      <c r="H147" s="30"/>
      <c r="I147" s="130">
        <f>H147*E147</f>
        <v>0</v>
      </c>
      <c r="J147" s="130">
        <f t="shared" si="2"/>
        <v>0</v>
      </c>
    </row>
    <row r="148" spans="1:10" s="5" customFormat="1" x14ac:dyDescent="0.35">
      <c r="A148" s="84"/>
      <c r="B148" s="18" t="s">
        <v>15</v>
      </c>
      <c r="C148" s="15" t="s">
        <v>24</v>
      </c>
      <c r="D148" s="16">
        <v>1</v>
      </c>
      <c r="E148" s="16">
        <f>E147*D148</f>
        <v>2.7949999999999999</v>
      </c>
      <c r="F148" s="16"/>
      <c r="G148" s="142">
        <f>F148*E148</f>
        <v>0</v>
      </c>
      <c r="H148" s="14"/>
      <c r="I148" s="130">
        <f>H148*E148</f>
        <v>0</v>
      </c>
      <c r="J148" s="130">
        <f t="shared" si="2"/>
        <v>0</v>
      </c>
    </row>
    <row r="149" spans="1:10" s="5" customFormat="1" x14ac:dyDescent="0.35">
      <c r="A149" s="84"/>
      <c r="B149" s="13" t="s">
        <v>20</v>
      </c>
      <c r="C149" s="12" t="s">
        <v>2</v>
      </c>
      <c r="D149" s="143">
        <v>0.13</v>
      </c>
      <c r="E149" s="14">
        <f>E147*D149</f>
        <v>0.36335000000000001</v>
      </c>
      <c r="F149" s="14"/>
      <c r="G149" s="142">
        <f>F149*E149</f>
        <v>0</v>
      </c>
      <c r="H149" s="14"/>
      <c r="I149" s="130">
        <f>H149*E149</f>
        <v>0</v>
      </c>
      <c r="J149" s="130">
        <f t="shared" si="2"/>
        <v>0</v>
      </c>
    </row>
    <row r="150" spans="1:10" s="5" customFormat="1" ht="27" x14ac:dyDescent="0.35">
      <c r="A150" s="84"/>
      <c r="B150" s="13" t="s">
        <v>284</v>
      </c>
      <c r="C150" s="15" t="s">
        <v>88</v>
      </c>
      <c r="D150" s="61"/>
      <c r="E150" s="14">
        <f>1.3*2.15</f>
        <v>2.7949999999999999</v>
      </c>
      <c r="F150" s="14"/>
      <c r="G150" s="142">
        <f>F150*E150</f>
        <v>0</v>
      </c>
      <c r="H150" s="14"/>
      <c r="I150" s="130">
        <f>H150*E150</f>
        <v>0</v>
      </c>
      <c r="J150" s="130">
        <f t="shared" si="2"/>
        <v>0</v>
      </c>
    </row>
    <row r="151" spans="1:10" s="5" customFormat="1" ht="14.5" x14ac:dyDescent="0.35">
      <c r="A151" s="84"/>
      <c r="B151" s="19" t="s">
        <v>43</v>
      </c>
      <c r="C151" s="139" t="s">
        <v>14</v>
      </c>
      <c r="D151" s="67"/>
      <c r="E151" s="14">
        <v>2</v>
      </c>
      <c r="F151" s="37"/>
      <c r="G151" s="142">
        <f>F151*E151</f>
        <v>0</v>
      </c>
      <c r="H151" s="37"/>
      <c r="I151" s="130">
        <f>H151*E151</f>
        <v>0</v>
      </c>
      <c r="J151" s="130">
        <f t="shared" si="2"/>
        <v>0</v>
      </c>
    </row>
    <row r="152" spans="1:10" s="5" customFormat="1" x14ac:dyDescent="0.35">
      <c r="A152" s="84"/>
      <c r="B152" s="19" t="s">
        <v>23</v>
      </c>
      <c r="C152" s="139" t="s">
        <v>2</v>
      </c>
      <c r="D152" s="160">
        <v>0.02</v>
      </c>
      <c r="E152" s="14">
        <f>E147*D152</f>
        <v>5.5899999999999998E-2</v>
      </c>
      <c r="F152" s="14"/>
      <c r="G152" s="142">
        <f>F152*E152</f>
        <v>0</v>
      </c>
      <c r="H152" s="14"/>
      <c r="I152" s="130">
        <f>H152*E152</f>
        <v>0</v>
      </c>
      <c r="J152" s="130">
        <f t="shared" si="2"/>
        <v>0</v>
      </c>
    </row>
    <row r="153" spans="1:10" s="5" customFormat="1" ht="27" x14ac:dyDescent="0.35">
      <c r="A153" s="138">
        <v>15</v>
      </c>
      <c r="B153" s="39" t="s">
        <v>285</v>
      </c>
      <c r="C153" s="34" t="s">
        <v>97</v>
      </c>
      <c r="D153" s="164"/>
      <c r="E153" s="165">
        <f>1.6*2.15</f>
        <v>3.44</v>
      </c>
      <c r="F153" s="91"/>
      <c r="G153" s="130">
        <f>F153*E153</f>
        <v>0</v>
      </c>
      <c r="H153" s="91"/>
      <c r="I153" s="130">
        <f>H153*E153</f>
        <v>0</v>
      </c>
      <c r="J153" s="130">
        <f t="shared" si="2"/>
        <v>0</v>
      </c>
    </row>
    <row r="154" spans="1:10" s="5" customFormat="1" x14ac:dyDescent="0.35">
      <c r="A154" s="138"/>
      <c r="B154" s="18" t="s">
        <v>15</v>
      </c>
      <c r="C154" s="15" t="s">
        <v>24</v>
      </c>
      <c r="D154" s="16">
        <v>1</v>
      </c>
      <c r="E154" s="16">
        <f>E153*D154</f>
        <v>3.44</v>
      </c>
      <c r="F154" s="16"/>
      <c r="G154" s="130">
        <f>F154*E154</f>
        <v>0</v>
      </c>
      <c r="H154" s="91"/>
      <c r="I154" s="130">
        <f>H154*E154</f>
        <v>0</v>
      </c>
      <c r="J154" s="130">
        <f t="shared" si="2"/>
        <v>0</v>
      </c>
    </row>
    <row r="155" spans="1:10" s="5" customFormat="1" x14ac:dyDescent="0.35">
      <c r="A155" s="138"/>
      <c r="B155" s="92" t="s">
        <v>20</v>
      </c>
      <c r="C155" s="12" t="s">
        <v>2</v>
      </c>
      <c r="D155" s="93">
        <v>0.13</v>
      </c>
      <c r="E155" s="91">
        <f>E153*D155</f>
        <v>0.44719999999999999</v>
      </c>
      <c r="F155" s="91"/>
      <c r="G155" s="130">
        <f>F155*E155</f>
        <v>0</v>
      </c>
      <c r="H155" s="91"/>
      <c r="I155" s="130">
        <f>H155*E155</f>
        <v>0</v>
      </c>
      <c r="J155" s="130">
        <f t="shared" si="2"/>
        <v>0</v>
      </c>
    </row>
    <row r="156" spans="1:10" s="5" customFormat="1" ht="27" x14ac:dyDescent="0.35">
      <c r="A156" s="138"/>
      <c r="B156" s="92" t="s">
        <v>211</v>
      </c>
      <c r="C156" s="15" t="s">
        <v>24</v>
      </c>
      <c r="D156" s="93" t="s">
        <v>91</v>
      </c>
      <c r="E156" s="91">
        <f>1.6*2.15</f>
        <v>3.44</v>
      </c>
      <c r="F156" s="91"/>
      <c r="G156" s="130">
        <f>F156*E156</f>
        <v>0</v>
      </c>
      <c r="H156" s="91"/>
      <c r="I156" s="130">
        <f>H156*E156</f>
        <v>0</v>
      </c>
      <c r="J156" s="130">
        <f t="shared" si="2"/>
        <v>0</v>
      </c>
    </row>
    <row r="157" spans="1:10" s="5" customFormat="1" x14ac:dyDescent="0.35">
      <c r="A157" s="138"/>
      <c r="B157" s="19" t="s">
        <v>23</v>
      </c>
      <c r="C157" s="139" t="s">
        <v>2</v>
      </c>
      <c r="D157" s="140">
        <v>0.2</v>
      </c>
      <c r="E157" s="91">
        <f>E153*D157</f>
        <v>0.68800000000000006</v>
      </c>
      <c r="F157" s="91"/>
      <c r="G157" s="130">
        <f>F157*E157</f>
        <v>0</v>
      </c>
      <c r="H157" s="91"/>
      <c r="I157" s="130">
        <f>H157*E157</f>
        <v>0</v>
      </c>
      <c r="J157" s="130">
        <f t="shared" si="2"/>
        <v>0</v>
      </c>
    </row>
    <row r="158" spans="1:10" s="5" customFormat="1" ht="45" customHeight="1" x14ac:dyDescent="0.35">
      <c r="A158" s="66">
        <v>16</v>
      </c>
      <c r="B158" s="156" t="s">
        <v>286</v>
      </c>
      <c r="C158" s="8" t="s">
        <v>19</v>
      </c>
      <c r="D158" s="128"/>
      <c r="E158" s="129">
        <f>0.9*1*2+0.6*0.6+1.6*1</f>
        <v>3.7600000000000002</v>
      </c>
      <c r="F158" s="157"/>
      <c r="G158" s="142">
        <f>F158*E158</f>
        <v>0</v>
      </c>
      <c r="H158" s="157"/>
      <c r="I158" s="130">
        <f>H158*E158</f>
        <v>0</v>
      </c>
      <c r="J158" s="130">
        <f t="shared" si="2"/>
        <v>0</v>
      </c>
    </row>
    <row r="159" spans="1:10" s="5" customFormat="1" x14ac:dyDescent="0.35">
      <c r="A159" s="66"/>
      <c r="B159" s="64" t="s">
        <v>15</v>
      </c>
      <c r="C159" s="23" t="s">
        <v>19</v>
      </c>
      <c r="D159" s="16">
        <v>1</v>
      </c>
      <c r="E159" s="16">
        <f>E158*D159</f>
        <v>3.7600000000000002</v>
      </c>
      <c r="F159" s="16"/>
      <c r="G159" s="142">
        <f>F159*E159</f>
        <v>0</v>
      </c>
      <c r="H159" s="16"/>
      <c r="I159" s="130">
        <f>H159*E159</f>
        <v>0</v>
      </c>
      <c r="J159" s="130">
        <f t="shared" si="2"/>
        <v>0</v>
      </c>
    </row>
    <row r="160" spans="1:10" s="5" customFormat="1" x14ac:dyDescent="0.35">
      <c r="A160" s="66"/>
      <c r="B160" s="126" t="s">
        <v>20</v>
      </c>
      <c r="C160" s="31" t="s">
        <v>2</v>
      </c>
      <c r="D160" s="143">
        <v>0.34799999999999998</v>
      </c>
      <c r="E160" s="106">
        <f>E158*D160</f>
        <v>1.3084800000000001</v>
      </c>
      <c r="F160" s="106"/>
      <c r="G160" s="142">
        <f>F160*E160</f>
        <v>0</v>
      </c>
      <c r="H160" s="106"/>
      <c r="I160" s="130">
        <f>H160*E160</f>
        <v>0</v>
      </c>
      <c r="J160" s="130">
        <f t="shared" si="2"/>
        <v>0</v>
      </c>
    </row>
    <row r="161" spans="1:10" s="5" customFormat="1" x14ac:dyDescent="0.35">
      <c r="A161" s="66"/>
      <c r="B161" s="158" t="s">
        <v>287</v>
      </c>
      <c r="C161" s="23" t="s">
        <v>14</v>
      </c>
      <c r="D161" s="131" t="s">
        <v>91</v>
      </c>
      <c r="E161" s="157">
        <v>1</v>
      </c>
      <c r="F161" s="157"/>
      <c r="G161" s="142">
        <f>F161*E161</f>
        <v>0</v>
      </c>
      <c r="H161" s="157"/>
      <c r="I161" s="130">
        <f>H161*E161</f>
        <v>0</v>
      </c>
      <c r="J161" s="130">
        <f t="shared" si="2"/>
        <v>0</v>
      </c>
    </row>
    <row r="162" spans="1:10" s="5" customFormat="1" x14ac:dyDescent="0.35">
      <c r="A162" s="66"/>
      <c r="B162" s="158" t="s">
        <v>288</v>
      </c>
      <c r="C162" s="23" t="s">
        <v>14</v>
      </c>
      <c r="D162" s="131" t="s">
        <v>91</v>
      </c>
      <c r="E162" s="157">
        <v>1</v>
      </c>
      <c r="F162" s="157"/>
      <c r="G162" s="142">
        <f>F162*E162</f>
        <v>0</v>
      </c>
      <c r="H162" s="157"/>
      <c r="I162" s="130">
        <f>H162*E162</f>
        <v>0</v>
      </c>
      <c r="J162" s="130">
        <f t="shared" si="2"/>
        <v>0</v>
      </c>
    </row>
    <row r="163" spans="1:10" s="5" customFormat="1" x14ac:dyDescent="0.35">
      <c r="A163" s="66"/>
      <c r="B163" s="158" t="s">
        <v>289</v>
      </c>
      <c r="C163" s="23" t="s">
        <v>14</v>
      </c>
      <c r="D163" s="131" t="s">
        <v>91</v>
      </c>
      <c r="E163" s="157">
        <v>1</v>
      </c>
      <c r="F163" s="157"/>
      <c r="G163" s="142">
        <f>F163*E163</f>
        <v>0</v>
      </c>
      <c r="H163" s="157"/>
      <c r="I163" s="130">
        <f>H163*E163</f>
        <v>0</v>
      </c>
      <c r="J163" s="130">
        <f t="shared" si="2"/>
        <v>0</v>
      </c>
    </row>
    <row r="164" spans="1:10" s="5" customFormat="1" ht="14.5" x14ac:dyDescent="0.35">
      <c r="A164" s="66"/>
      <c r="B164" s="68" t="s">
        <v>43</v>
      </c>
      <c r="C164" s="36" t="s">
        <v>14</v>
      </c>
      <c r="D164" s="159"/>
      <c r="E164" s="69">
        <v>3</v>
      </c>
      <c r="F164" s="72"/>
      <c r="G164" s="142">
        <f>F164*E164</f>
        <v>0</v>
      </c>
      <c r="H164" s="72"/>
      <c r="I164" s="130">
        <f>H164*E164</f>
        <v>0</v>
      </c>
      <c r="J164" s="130">
        <f t="shared" si="2"/>
        <v>0</v>
      </c>
    </row>
    <row r="165" spans="1:10" s="5" customFormat="1" x14ac:dyDescent="0.35">
      <c r="A165" s="66"/>
      <c r="B165" s="40" t="s">
        <v>23</v>
      </c>
      <c r="C165" s="23" t="s">
        <v>2</v>
      </c>
      <c r="D165" s="23">
        <v>0.65600000000000003</v>
      </c>
      <c r="E165" s="16">
        <f>E158*D165</f>
        <v>2.4665600000000003</v>
      </c>
      <c r="F165" s="16"/>
      <c r="G165" s="142">
        <f>F165*E165</f>
        <v>0</v>
      </c>
      <c r="H165" s="16"/>
      <c r="I165" s="130">
        <f>H165*E165</f>
        <v>0</v>
      </c>
      <c r="J165" s="130">
        <f t="shared" si="2"/>
        <v>0</v>
      </c>
    </row>
    <row r="166" spans="1:10" s="5" customFormat="1" ht="30" customHeight="1" x14ac:dyDescent="0.35">
      <c r="A166" s="66">
        <v>17</v>
      </c>
      <c r="B166" s="7" t="s">
        <v>228</v>
      </c>
      <c r="C166" s="8" t="s">
        <v>14</v>
      </c>
      <c r="D166" s="8"/>
      <c r="E166" s="9">
        <v>10</v>
      </c>
      <c r="F166" s="16"/>
      <c r="G166" s="142">
        <f>F166*E166</f>
        <v>0</v>
      </c>
      <c r="H166" s="16"/>
      <c r="I166" s="130">
        <f>H166*E166</f>
        <v>0</v>
      </c>
      <c r="J166" s="130">
        <f t="shared" si="2"/>
        <v>0</v>
      </c>
    </row>
    <row r="167" spans="1:10" s="5" customFormat="1" x14ac:dyDescent="0.35">
      <c r="A167" s="66"/>
      <c r="B167" s="64" t="s">
        <v>15</v>
      </c>
      <c r="C167" s="23" t="s">
        <v>19</v>
      </c>
      <c r="D167" s="16">
        <v>1</v>
      </c>
      <c r="E167" s="16">
        <f>E166*D167</f>
        <v>10</v>
      </c>
      <c r="F167" s="16"/>
      <c r="G167" s="142">
        <f>F167*E167</f>
        <v>0</v>
      </c>
      <c r="H167" s="16"/>
      <c r="I167" s="130">
        <f>H167*E167</f>
        <v>0</v>
      </c>
      <c r="J167" s="130">
        <f t="shared" si="2"/>
        <v>0</v>
      </c>
    </row>
    <row r="168" spans="1:10" s="5" customFormat="1" x14ac:dyDescent="0.35">
      <c r="A168" s="66"/>
      <c r="B168" s="40" t="s">
        <v>229</v>
      </c>
      <c r="C168" s="23" t="s">
        <v>14</v>
      </c>
      <c r="D168" s="23"/>
      <c r="E168" s="16">
        <v>10</v>
      </c>
      <c r="F168" s="16"/>
      <c r="G168" s="142">
        <f>F168*E168</f>
        <v>0</v>
      </c>
      <c r="H168" s="16"/>
      <c r="I168" s="130">
        <f>H168*E168</f>
        <v>0</v>
      </c>
      <c r="J168" s="130">
        <f t="shared" si="2"/>
        <v>0</v>
      </c>
    </row>
    <row r="169" spans="1:10" s="5" customFormat="1" x14ac:dyDescent="0.35">
      <c r="A169" s="66"/>
      <c r="B169" s="40" t="s">
        <v>23</v>
      </c>
      <c r="C169" s="23" t="s">
        <v>2</v>
      </c>
      <c r="D169" s="23">
        <v>0.15</v>
      </c>
      <c r="E169" s="16">
        <f>D169*E166</f>
        <v>1.5</v>
      </c>
      <c r="F169" s="16"/>
      <c r="G169" s="142">
        <f>F169*E169</f>
        <v>0</v>
      </c>
      <c r="H169" s="16"/>
      <c r="I169" s="130">
        <f>H169*E169</f>
        <v>0</v>
      </c>
      <c r="J169" s="130">
        <f t="shared" si="2"/>
        <v>0</v>
      </c>
    </row>
    <row r="170" spans="1:10" s="5" customFormat="1" ht="27" x14ac:dyDescent="0.35">
      <c r="A170" s="66">
        <v>18</v>
      </c>
      <c r="B170" s="7" t="s">
        <v>238</v>
      </c>
      <c r="C170" s="8" t="s">
        <v>17</v>
      </c>
      <c r="D170" s="8"/>
      <c r="E170" s="9">
        <v>4</v>
      </c>
      <c r="F170" s="16"/>
      <c r="G170" s="142"/>
      <c r="H170" s="16"/>
      <c r="I170" s="130"/>
      <c r="J170" s="130">
        <f t="shared" si="2"/>
        <v>0</v>
      </c>
    </row>
    <row r="171" spans="1:10" s="5" customFormat="1" x14ac:dyDescent="0.35">
      <c r="A171" s="66"/>
      <c r="B171" s="64" t="s">
        <v>15</v>
      </c>
      <c r="C171" s="23" t="s">
        <v>17</v>
      </c>
      <c r="D171" s="16">
        <v>1</v>
      </c>
      <c r="E171" s="16">
        <f>E170*D171</f>
        <v>4</v>
      </c>
      <c r="F171" s="16"/>
      <c r="G171" s="142">
        <f>F171*E171</f>
        <v>0</v>
      </c>
      <c r="H171" s="16"/>
      <c r="I171" s="130">
        <f>H171*E171</f>
        <v>0</v>
      </c>
      <c r="J171" s="130">
        <f t="shared" si="2"/>
        <v>0</v>
      </c>
    </row>
    <row r="172" spans="1:10" s="5" customFormat="1" x14ac:dyDescent="0.35">
      <c r="A172" s="66"/>
      <c r="B172" s="40" t="s">
        <v>237</v>
      </c>
      <c r="C172" s="23" t="s">
        <v>14</v>
      </c>
      <c r="D172" s="23"/>
      <c r="E172" s="16">
        <v>2</v>
      </c>
      <c r="F172" s="16"/>
      <c r="G172" s="142"/>
      <c r="H172" s="16"/>
      <c r="I172" s="130"/>
      <c r="J172" s="130">
        <f t="shared" si="2"/>
        <v>0</v>
      </c>
    </row>
    <row r="173" spans="1:10" s="5" customFormat="1" x14ac:dyDescent="0.35">
      <c r="A173" s="141"/>
      <c r="B173" s="78" t="s">
        <v>214</v>
      </c>
      <c r="C173" s="141"/>
      <c r="D173" s="141"/>
      <c r="E173" s="141"/>
      <c r="F173" s="141"/>
      <c r="G173" s="142">
        <f>F173*E173</f>
        <v>0</v>
      </c>
      <c r="H173" s="141"/>
      <c r="I173" s="130">
        <f>H173*E173</f>
        <v>0</v>
      </c>
      <c r="J173" s="130">
        <f t="shared" si="2"/>
        <v>0</v>
      </c>
    </row>
    <row r="174" spans="1:10" s="5" customFormat="1" x14ac:dyDescent="0.35">
      <c r="A174" s="66">
        <v>19</v>
      </c>
      <c r="B174" s="17" t="s">
        <v>109</v>
      </c>
      <c r="C174" s="8" t="s">
        <v>19</v>
      </c>
      <c r="D174" s="8"/>
      <c r="E174" s="9">
        <f>E19</f>
        <v>66.5</v>
      </c>
      <c r="F174" s="16"/>
      <c r="G174" s="142">
        <f>F174*E174</f>
        <v>0</v>
      </c>
      <c r="H174" s="16"/>
      <c r="I174" s="130">
        <f>H174*E174</f>
        <v>0</v>
      </c>
      <c r="J174" s="130">
        <f t="shared" si="2"/>
        <v>0</v>
      </c>
    </row>
    <row r="175" spans="1:10" s="5" customFormat="1" x14ac:dyDescent="0.35">
      <c r="A175" s="66"/>
      <c r="B175" s="64" t="s">
        <v>15</v>
      </c>
      <c r="C175" s="23" t="s">
        <v>19</v>
      </c>
      <c r="D175" s="16">
        <v>1</v>
      </c>
      <c r="E175" s="63">
        <f>E174*D175</f>
        <v>66.5</v>
      </c>
      <c r="F175" s="16"/>
      <c r="G175" s="142">
        <f>F175*E175</f>
        <v>0</v>
      </c>
      <c r="H175" s="16"/>
      <c r="I175" s="130">
        <f>H175*E175</f>
        <v>0</v>
      </c>
      <c r="J175" s="130">
        <f t="shared" si="2"/>
        <v>0</v>
      </c>
    </row>
    <row r="176" spans="1:10" s="5" customFormat="1" x14ac:dyDescent="0.35">
      <c r="A176" s="66"/>
      <c r="B176" s="126" t="s">
        <v>20</v>
      </c>
      <c r="C176" s="31" t="s">
        <v>2</v>
      </c>
      <c r="D176" s="143">
        <v>4.2999999999999997E-2</v>
      </c>
      <c r="E176" s="106">
        <f>D176*E174</f>
        <v>2.8594999999999997</v>
      </c>
      <c r="F176" s="106"/>
      <c r="G176" s="142">
        <f>F176*E176</f>
        <v>0</v>
      </c>
      <c r="H176" s="106"/>
      <c r="I176" s="130">
        <f>H176*E176</f>
        <v>0</v>
      </c>
      <c r="J176" s="130">
        <f t="shared" si="2"/>
        <v>0</v>
      </c>
    </row>
    <row r="177" spans="1:10" s="5" customFormat="1" ht="27" x14ac:dyDescent="0.35">
      <c r="A177" s="66"/>
      <c r="B177" s="62" t="s">
        <v>38</v>
      </c>
      <c r="C177" s="23" t="s">
        <v>19</v>
      </c>
      <c r="D177" s="16">
        <v>1.01</v>
      </c>
      <c r="E177" s="16">
        <f>D177*E174</f>
        <v>67.165000000000006</v>
      </c>
      <c r="F177" s="16"/>
      <c r="G177" s="142">
        <f>F177*E177</f>
        <v>0</v>
      </c>
      <c r="H177" s="16"/>
      <c r="I177" s="130">
        <f>H177*E177</f>
        <v>0</v>
      </c>
      <c r="J177" s="130">
        <f t="shared" si="2"/>
        <v>0</v>
      </c>
    </row>
    <row r="178" spans="1:10" s="5" customFormat="1" x14ac:dyDescent="0.35">
      <c r="A178" s="66"/>
      <c r="B178" s="64" t="s">
        <v>110</v>
      </c>
      <c r="C178" s="23" t="s">
        <v>19</v>
      </c>
      <c r="D178" s="16">
        <v>1.01</v>
      </c>
      <c r="E178" s="16">
        <f>D178*E174</f>
        <v>67.165000000000006</v>
      </c>
      <c r="F178" s="16"/>
      <c r="G178" s="142">
        <f>F178*E178</f>
        <v>0</v>
      </c>
      <c r="H178" s="16"/>
      <c r="I178" s="130">
        <f>H178*E178</f>
        <v>0</v>
      </c>
      <c r="J178" s="130">
        <f t="shared" si="2"/>
        <v>0</v>
      </c>
    </row>
    <row r="179" spans="1:10" s="5" customFormat="1" x14ac:dyDescent="0.35">
      <c r="A179" s="66"/>
      <c r="B179" s="32" t="s">
        <v>23</v>
      </c>
      <c r="C179" s="23" t="s">
        <v>2</v>
      </c>
      <c r="D179" s="63">
        <v>6.4000000000000001E-2</v>
      </c>
      <c r="E179" s="16">
        <f>D179*E174</f>
        <v>4.2560000000000002</v>
      </c>
      <c r="F179" s="16"/>
      <c r="G179" s="142">
        <f>F179*E179</f>
        <v>0</v>
      </c>
      <c r="H179" s="16"/>
      <c r="I179" s="130">
        <f>H179*E179</f>
        <v>0</v>
      </c>
      <c r="J179" s="130">
        <f t="shared" si="2"/>
        <v>0</v>
      </c>
    </row>
    <row r="180" spans="1:10" s="5" customFormat="1" ht="14.5" x14ac:dyDescent="0.35">
      <c r="A180" s="38"/>
      <c r="B180" s="171" t="s">
        <v>215</v>
      </c>
      <c r="C180" s="15"/>
      <c r="D180" s="94"/>
      <c r="E180" s="95"/>
      <c r="F180" s="95"/>
      <c r="G180" s="142">
        <f>F180*E180</f>
        <v>0</v>
      </c>
      <c r="H180" s="95"/>
      <c r="I180" s="130">
        <f>H180*E180</f>
        <v>0</v>
      </c>
      <c r="J180" s="130">
        <f t="shared" si="2"/>
        <v>0</v>
      </c>
    </row>
    <row r="181" spans="1:10" s="5" customFormat="1" ht="27" x14ac:dyDescent="0.35">
      <c r="A181" s="66">
        <v>20</v>
      </c>
      <c r="B181" s="7" t="s">
        <v>309</v>
      </c>
      <c r="C181" s="20" t="s">
        <v>19</v>
      </c>
      <c r="D181" s="20"/>
      <c r="E181" s="35">
        <v>1231</v>
      </c>
      <c r="F181" s="16"/>
      <c r="G181" s="142">
        <f>F181*E181</f>
        <v>0</v>
      </c>
      <c r="H181" s="16"/>
      <c r="I181" s="130">
        <f>H181*E181</f>
        <v>0</v>
      </c>
      <c r="J181" s="130">
        <f t="shared" si="2"/>
        <v>0</v>
      </c>
    </row>
    <row r="182" spans="1:10" s="5" customFormat="1" x14ac:dyDescent="0.35">
      <c r="A182" s="83"/>
      <c r="B182" s="18" t="s">
        <v>15</v>
      </c>
      <c r="C182" s="15" t="s">
        <v>24</v>
      </c>
      <c r="D182" s="16">
        <v>1</v>
      </c>
      <c r="E182" s="16">
        <f>E181*D182</f>
        <v>1231</v>
      </c>
      <c r="F182" s="16"/>
      <c r="G182" s="142">
        <f>F182*E182</f>
        <v>0</v>
      </c>
      <c r="H182" s="16"/>
      <c r="I182" s="130">
        <f>H182*E182</f>
        <v>0</v>
      </c>
      <c r="J182" s="130">
        <f t="shared" si="2"/>
        <v>0</v>
      </c>
    </row>
    <row r="183" spans="1:10" s="5" customFormat="1" x14ac:dyDescent="0.35">
      <c r="A183" s="83"/>
      <c r="B183" s="13" t="s">
        <v>20</v>
      </c>
      <c r="C183" s="12" t="s">
        <v>2</v>
      </c>
      <c r="D183" s="61">
        <v>8.0000000000000002E-3</v>
      </c>
      <c r="E183" s="14">
        <f>D183*E181</f>
        <v>9.8480000000000008</v>
      </c>
      <c r="F183" s="14"/>
      <c r="G183" s="142">
        <f>F183*E183</f>
        <v>0</v>
      </c>
      <c r="H183" s="14"/>
      <c r="I183" s="130">
        <f>H183*E183</f>
        <v>0</v>
      </c>
      <c r="J183" s="130">
        <f t="shared" si="2"/>
        <v>0</v>
      </c>
    </row>
    <row r="184" spans="1:10" s="5" customFormat="1" x14ac:dyDescent="0.35">
      <c r="A184" s="83"/>
      <c r="B184" s="21" t="s">
        <v>29</v>
      </c>
      <c r="C184" s="22" t="s">
        <v>16</v>
      </c>
      <c r="D184" s="23">
        <v>0.45</v>
      </c>
      <c r="E184" s="11">
        <f>E181*D184</f>
        <v>553.95000000000005</v>
      </c>
      <c r="F184" s="11"/>
      <c r="G184" s="142">
        <f>F184*E184</f>
        <v>0</v>
      </c>
      <c r="H184" s="11"/>
      <c r="I184" s="130">
        <f>H184*E184</f>
        <v>0</v>
      </c>
      <c r="J184" s="130">
        <f t="shared" si="2"/>
        <v>0</v>
      </c>
    </row>
    <row r="185" spans="1:10" s="5" customFormat="1" x14ac:dyDescent="0.35">
      <c r="A185" s="83"/>
      <c r="B185" s="21" t="s">
        <v>25</v>
      </c>
      <c r="C185" s="22" t="s">
        <v>19</v>
      </c>
      <c r="D185" s="23">
        <v>8.9999999999999993E-3</v>
      </c>
      <c r="E185" s="24">
        <f>E181*D185</f>
        <v>11.078999999999999</v>
      </c>
      <c r="F185" s="11"/>
      <c r="G185" s="142">
        <f>F185*E185</f>
        <v>0</v>
      </c>
      <c r="H185" s="11"/>
      <c r="I185" s="130">
        <f>H185*E185</f>
        <v>0</v>
      </c>
      <c r="J185" s="130">
        <f t="shared" si="2"/>
        <v>0</v>
      </c>
    </row>
    <row r="186" spans="1:10" s="5" customFormat="1" x14ac:dyDescent="0.35">
      <c r="A186" s="83"/>
      <c r="B186" s="25" t="s">
        <v>92</v>
      </c>
      <c r="C186" s="22" t="s">
        <v>16</v>
      </c>
      <c r="D186" s="16">
        <v>0.35</v>
      </c>
      <c r="E186" s="11">
        <f>E181*D186</f>
        <v>430.84999999999997</v>
      </c>
      <c r="F186" s="11"/>
      <c r="G186" s="142">
        <f>F186*E186</f>
        <v>0</v>
      </c>
      <c r="H186" s="11"/>
      <c r="I186" s="130">
        <f>H186*E186</f>
        <v>0</v>
      </c>
      <c r="J186" s="130">
        <f t="shared" si="2"/>
        <v>0</v>
      </c>
    </row>
    <row r="187" spans="1:10" s="5" customFormat="1" x14ac:dyDescent="0.35">
      <c r="A187" s="83"/>
      <c r="B187" s="25" t="s">
        <v>26</v>
      </c>
      <c r="C187" s="22" t="s">
        <v>16</v>
      </c>
      <c r="D187" s="23">
        <v>0.12</v>
      </c>
      <c r="E187" s="11">
        <f>E181*D187</f>
        <v>147.72</v>
      </c>
      <c r="F187" s="11"/>
      <c r="G187" s="142">
        <f>F187*E187</f>
        <v>0</v>
      </c>
      <c r="H187" s="11"/>
      <c r="I187" s="130">
        <f>H187*E187</f>
        <v>0</v>
      </c>
      <c r="J187" s="130">
        <f t="shared" si="2"/>
        <v>0</v>
      </c>
    </row>
    <row r="188" spans="1:10" s="5" customFormat="1" x14ac:dyDescent="0.35">
      <c r="A188" s="83"/>
      <c r="B188" s="26" t="s">
        <v>30</v>
      </c>
      <c r="C188" s="22" t="s">
        <v>17</v>
      </c>
      <c r="D188" s="16">
        <v>0.6</v>
      </c>
      <c r="E188" s="11">
        <f>E181*D188</f>
        <v>738.6</v>
      </c>
      <c r="F188" s="11"/>
      <c r="G188" s="142">
        <f>F188*E188</f>
        <v>0</v>
      </c>
      <c r="H188" s="11"/>
      <c r="I188" s="130">
        <f>H188*E188</f>
        <v>0</v>
      </c>
      <c r="J188" s="130">
        <f t="shared" si="2"/>
        <v>0</v>
      </c>
    </row>
    <row r="189" spans="1:10" s="5" customFormat="1" x14ac:dyDescent="0.35">
      <c r="A189" s="83"/>
      <c r="B189" s="19" t="s">
        <v>31</v>
      </c>
      <c r="C189" s="139" t="s">
        <v>14</v>
      </c>
      <c r="D189" s="36"/>
      <c r="E189" s="14">
        <v>2</v>
      </c>
      <c r="F189" s="37"/>
      <c r="G189" s="142">
        <f>F189*E189</f>
        <v>0</v>
      </c>
      <c r="H189" s="37"/>
      <c r="I189" s="130">
        <f>H189*E189</f>
        <v>0</v>
      </c>
      <c r="J189" s="130">
        <f t="shared" si="2"/>
        <v>0</v>
      </c>
    </row>
    <row r="190" spans="1:10" s="5" customFormat="1" x14ac:dyDescent="0.35">
      <c r="A190" s="83"/>
      <c r="B190" s="26" t="s">
        <v>32</v>
      </c>
      <c r="C190" s="22" t="s">
        <v>17</v>
      </c>
      <c r="D190" s="23">
        <v>0.26</v>
      </c>
      <c r="E190" s="11">
        <f>E181*D190</f>
        <v>320.06</v>
      </c>
      <c r="F190" s="11"/>
      <c r="G190" s="142">
        <f>F190*E190</f>
        <v>0</v>
      </c>
      <c r="H190" s="11"/>
      <c r="I190" s="130">
        <f>H190*E190</f>
        <v>0</v>
      </c>
      <c r="J190" s="130">
        <f t="shared" si="2"/>
        <v>0</v>
      </c>
    </row>
    <row r="191" spans="1:10" s="5" customFormat="1" x14ac:dyDescent="0.35">
      <c r="A191" s="83"/>
      <c r="B191" s="26" t="s">
        <v>27</v>
      </c>
      <c r="C191" s="22" t="s">
        <v>2</v>
      </c>
      <c r="D191" s="23">
        <v>7.0000000000000001E-3</v>
      </c>
      <c r="E191" s="11">
        <f>E181*D191</f>
        <v>8.6170000000000009</v>
      </c>
      <c r="F191" s="11"/>
      <c r="G191" s="142">
        <f>F191*E191</f>
        <v>0</v>
      </c>
      <c r="H191" s="11"/>
      <c r="I191" s="130">
        <f>H191*E191</f>
        <v>0</v>
      </c>
      <c r="J191" s="130">
        <f t="shared" si="2"/>
        <v>0</v>
      </c>
    </row>
    <row r="192" spans="1:10" s="5" customFormat="1" ht="27" x14ac:dyDescent="0.35">
      <c r="A192" s="66">
        <v>21</v>
      </c>
      <c r="B192" s="7" t="s">
        <v>291</v>
      </c>
      <c r="C192" s="20" t="s">
        <v>19</v>
      </c>
      <c r="D192" s="20"/>
      <c r="E192" s="35">
        <f>63+35.3</f>
        <v>98.3</v>
      </c>
      <c r="F192" s="16"/>
      <c r="G192" s="142">
        <f>F192*E192</f>
        <v>0</v>
      </c>
      <c r="H192" s="16"/>
      <c r="I192" s="130">
        <f>H192*E192</f>
        <v>0</v>
      </c>
      <c r="J192" s="130">
        <f t="shared" si="2"/>
        <v>0</v>
      </c>
    </row>
    <row r="193" spans="1:10" s="5" customFormat="1" x14ac:dyDescent="0.35">
      <c r="A193" s="83"/>
      <c r="B193" s="18" t="s">
        <v>15</v>
      </c>
      <c r="C193" s="15" t="s">
        <v>24</v>
      </c>
      <c r="D193" s="16">
        <v>1</v>
      </c>
      <c r="E193" s="16">
        <f>E192*D193</f>
        <v>98.3</v>
      </c>
      <c r="F193" s="16"/>
      <c r="G193" s="142">
        <f>F193*E193</f>
        <v>0</v>
      </c>
      <c r="H193" s="16"/>
      <c r="I193" s="130">
        <f>H193*E193</f>
        <v>0</v>
      </c>
      <c r="J193" s="130">
        <f t="shared" si="2"/>
        <v>0</v>
      </c>
    </row>
    <row r="194" spans="1:10" s="5" customFormat="1" x14ac:dyDescent="0.35">
      <c r="A194" s="83"/>
      <c r="B194" s="13" t="s">
        <v>20</v>
      </c>
      <c r="C194" s="12" t="s">
        <v>2</v>
      </c>
      <c r="D194" s="61">
        <v>8.0000000000000002E-3</v>
      </c>
      <c r="E194" s="14">
        <f>D194*E192</f>
        <v>0.78639999999999999</v>
      </c>
      <c r="F194" s="14"/>
      <c r="G194" s="142">
        <f>F194*E194</f>
        <v>0</v>
      </c>
      <c r="H194" s="14"/>
      <c r="I194" s="130">
        <f>H194*E194</f>
        <v>0</v>
      </c>
      <c r="J194" s="130">
        <f t="shared" si="2"/>
        <v>0</v>
      </c>
    </row>
    <row r="195" spans="1:10" s="5" customFormat="1" x14ac:dyDescent="0.35">
      <c r="A195" s="83"/>
      <c r="B195" s="21" t="s">
        <v>29</v>
      </c>
      <c r="C195" s="22" t="s">
        <v>16</v>
      </c>
      <c r="D195" s="23">
        <v>0.45</v>
      </c>
      <c r="E195" s="11">
        <f>E192*D195</f>
        <v>44.234999999999999</v>
      </c>
      <c r="F195" s="11"/>
      <c r="G195" s="142">
        <f>F195*E195</f>
        <v>0</v>
      </c>
      <c r="H195" s="11"/>
      <c r="I195" s="130">
        <f>H195*E195</f>
        <v>0</v>
      </c>
      <c r="J195" s="130">
        <f t="shared" si="2"/>
        <v>0</v>
      </c>
    </row>
    <row r="196" spans="1:10" s="5" customFormat="1" x14ac:dyDescent="0.35">
      <c r="A196" s="83"/>
      <c r="B196" s="21" t="s">
        <v>25</v>
      </c>
      <c r="C196" s="22" t="s">
        <v>19</v>
      </c>
      <c r="D196" s="23">
        <v>8.9999999999999993E-3</v>
      </c>
      <c r="E196" s="24">
        <f>E192*D196</f>
        <v>0.88469999999999993</v>
      </c>
      <c r="F196" s="11"/>
      <c r="G196" s="142">
        <f>F196*E196</f>
        <v>0</v>
      </c>
      <c r="H196" s="11"/>
      <c r="I196" s="130">
        <f>H196*E196</f>
        <v>0</v>
      </c>
      <c r="J196" s="130">
        <f t="shared" si="2"/>
        <v>0</v>
      </c>
    </row>
    <row r="197" spans="1:10" s="5" customFormat="1" x14ac:dyDescent="0.35">
      <c r="A197" s="83"/>
      <c r="B197" s="25" t="s">
        <v>230</v>
      </c>
      <c r="C197" s="22" t="s">
        <v>16</v>
      </c>
      <c r="D197" s="16">
        <v>0.45</v>
      </c>
      <c r="E197" s="11">
        <f>E192*D197</f>
        <v>44.234999999999999</v>
      </c>
      <c r="F197" s="11"/>
      <c r="G197" s="142">
        <f>F197*E197</f>
        <v>0</v>
      </c>
      <c r="H197" s="11"/>
      <c r="I197" s="130">
        <f>H197*E197</f>
        <v>0</v>
      </c>
      <c r="J197" s="130">
        <f t="shared" si="2"/>
        <v>0</v>
      </c>
    </row>
    <row r="198" spans="1:10" s="5" customFormat="1" x14ac:dyDescent="0.35">
      <c r="A198" s="83"/>
      <c r="B198" s="25" t="s">
        <v>26</v>
      </c>
      <c r="C198" s="22" t="s">
        <v>16</v>
      </c>
      <c r="D198" s="23">
        <v>0.12</v>
      </c>
      <c r="E198" s="11">
        <f>E192*D198</f>
        <v>11.795999999999999</v>
      </c>
      <c r="F198" s="11"/>
      <c r="G198" s="142">
        <f>F198*E198</f>
        <v>0</v>
      </c>
      <c r="H198" s="11"/>
      <c r="I198" s="130">
        <f>H198*E198</f>
        <v>0</v>
      </c>
      <c r="J198" s="130">
        <f t="shared" si="2"/>
        <v>0</v>
      </c>
    </row>
    <row r="199" spans="1:10" s="5" customFormat="1" x14ac:dyDescent="0.35">
      <c r="A199" s="83"/>
      <c r="B199" s="26" t="s">
        <v>30</v>
      </c>
      <c r="C199" s="22" t="s">
        <v>17</v>
      </c>
      <c r="D199" s="16">
        <v>0.6</v>
      </c>
      <c r="E199" s="11">
        <f>E192*D199</f>
        <v>58.98</v>
      </c>
      <c r="F199" s="11"/>
      <c r="G199" s="142">
        <f>F199*E199</f>
        <v>0</v>
      </c>
      <c r="H199" s="11"/>
      <c r="I199" s="130">
        <f>H199*E199</f>
        <v>0</v>
      </c>
      <c r="J199" s="130">
        <f t="shared" si="2"/>
        <v>0</v>
      </c>
    </row>
    <row r="200" spans="1:10" s="5" customFormat="1" x14ac:dyDescent="0.35">
      <c r="A200" s="83"/>
      <c r="B200" s="19" t="s">
        <v>31</v>
      </c>
      <c r="C200" s="139" t="s">
        <v>14</v>
      </c>
      <c r="D200" s="36"/>
      <c r="E200" s="14">
        <v>2</v>
      </c>
      <c r="F200" s="37"/>
      <c r="G200" s="142">
        <f>F200*E200</f>
        <v>0</v>
      </c>
      <c r="H200" s="37"/>
      <c r="I200" s="130">
        <f>H200*E200</f>
        <v>0</v>
      </c>
      <c r="J200" s="130">
        <f t="shared" si="2"/>
        <v>0</v>
      </c>
    </row>
    <row r="201" spans="1:10" s="5" customFormat="1" x14ac:dyDescent="0.35">
      <c r="A201" s="83"/>
      <c r="B201" s="26" t="s">
        <v>32</v>
      </c>
      <c r="C201" s="22" t="s">
        <v>17</v>
      </c>
      <c r="D201" s="23">
        <v>0.26</v>
      </c>
      <c r="E201" s="11">
        <f>E192*D201</f>
        <v>25.558</v>
      </c>
      <c r="F201" s="11"/>
      <c r="G201" s="142">
        <f>F201*E201</f>
        <v>0</v>
      </c>
      <c r="H201" s="11"/>
      <c r="I201" s="130">
        <f>H201*E201</f>
        <v>0</v>
      </c>
      <c r="J201" s="130">
        <f t="shared" si="2"/>
        <v>0</v>
      </c>
    </row>
    <row r="202" spans="1:10" s="5" customFormat="1" x14ac:dyDescent="0.35">
      <c r="A202" s="83"/>
      <c r="B202" s="26" t="s">
        <v>27</v>
      </c>
      <c r="C202" s="22" t="s">
        <v>2</v>
      </c>
      <c r="D202" s="23">
        <v>7.0000000000000001E-3</v>
      </c>
      <c r="E202" s="11">
        <f>E192*D202</f>
        <v>0.68810000000000004</v>
      </c>
      <c r="F202" s="11"/>
      <c r="G202" s="142">
        <f>F202*E202</f>
        <v>0</v>
      </c>
      <c r="H202" s="11"/>
      <c r="I202" s="130">
        <f>H202*E202</f>
        <v>0</v>
      </c>
      <c r="J202" s="130">
        <f t="shared" si="2"/>
        <v>0</v>
      </c>
    </row>
    <row r="203" spans="1:10" s="5" customFormat="1" x14ac:dyDescent="0.35">
      <c r="A203" s="83"/>
      <c r="B203" s="78" t="s">
        <v>216</v>
      </c>
      <c r="C203" s="23"/>
      <c r="D203" s="23"/>
      <c r="E203" s="16"/>
      <c r="F203" s="16"/>
      <c r="G203" s="142">
        <f>F203*E203</f>
        <v>0</v>
      </c>
      <c r="H203" s="16"/>
      <c r="I203" s="130">
        <f>H203*E203</f>
        <v>0</v>
      </c>
      <c r="J203" s="130">
        <f t="shared" ref="J203:J266" si="3">I203+G203</f>
        <v>0</v>
      </c>
    </row>
    <row r="204" spans="1:10" s="5" customFormat="1" ht="27" x14ac:dyDescent="0.35">
      <c r="A204" s="219">
        <v>22</v>
      </c>
      <c r="B204" s="7" t="s">
        <v>294</v>
      </c>
      <c r="C204" s="8" t="s">
        <v>14</v>
      </c>
      <c r="D204" s="9"/>
      <c r="E204" s="9">
        <v>12</v>
      </c>
      <c r="F204" s="16"/>
      <c r="G204" s="142"/>
      <c r="H204" s="16"/>
      <c r="I204" s="130"/>
      <c r="J204" s="130">
        <f t="shared" si="3"/>
        <v>0</v>
      </c>
    </row>
    <row r="205" spans="1:10" s="5" customFormat="1" x14ac:dyDescent="0.35">
      <c r="A205" s="140"/>
      <c r="B205" s="18" t="s">
        <v>15</v>
      </c>
      <c r="C205" s="15" t="s">
        <v>14</v>
      </c>
      <c r="D205" s="16">
        <v>1</v>
      </c>
      <c r="E205" s="16">
        <f>E204*D205</f>
        <v>12</v>
      </c>
      <c r="F205" s="37"/>
      <c r="G205" s="142">
        <f>F205*E205</f>
        <v>0</v>
      </c>
      <c r="H205" s="16"/>
      <c r="I205" s="130">
        <f>H205*E205</f>
        <v>0</v>
      </c>
      <c r="J205" s="130">
        <f t="shared" si="3"/>
        <v>0</v>
      </c>
    </row>
    <row r="206" spans="1:10" s="5" customFormat="1" x14ac:dyDescent="0.35">
      <c r="A206" s="140"/>
      <c r="B206" s="75" t="s">
        <v>20</v>
      </c>
      <c r="C206" s="43" t="s">
        <v>2</v>
      </c>
      <c r="D206" s="42">
        <v>0.25</v>
      </c>
      <c r="E206" s="11">
        <f>D206*E204</f>
        <v>3</v>
      </c>
      <c r="F206" s="16"/>
      <c r="G206" s="142">
        <f>F206*E206</f>
        <v>0</v>
      </c>
      <c r="H206" s="16"/>
      <c r="I206" s="130">
        <f>H206*E206</f>
        <v>0</v>
      </c>
      <c r="J206" s="130">
        <f t="shared" si="3"/>
        <v>0</v>
      </c>
    </row>
    <row r="207" spans="1:10" s="5" customFormat="1" ht="27" x14ac:dyDescent="0.35">
      <c r="A207" s="219">
        <v>23</v>
      </c>
      <c r="B207" s="7" t="s">
        <v>227</v>
      </c>
      <c r="C207" s="8" t="s">
        <v>14</v>
      </c>
      <c r="D207" s="9"/>
      <c r="E207" s="9">
        <v>20</v>
      </c>
      <c r="F207" s="16"/>
      <c r="G207" s="142"/>
      <c r="H207" s="16"/>
      <c r="I207" s="130"/>
      <c r="J207" s="130">
        <f t="shared" si="3"/>
        <v>0</v>
      </c>
    </row>
    <row r="208" spans="1:10" s="5" customFormat="1" x14ac:dyDescent="0.35">
      <c r="A208" s="140"/>
      <c r="B208" s="18" t="s">
        <v>15</v>
      </c>
      <c r="C208" s="15" t="s">
        <v>18</v>
      </c>
      <c r="D208" s="16">
        <v>1</v>
      </c>
      <c r="E208" s="16">
        <f>E207*D208</f>
        <v>20</v>
      </c>
      <c r="F208" s="37"/>
      <c r="G208" s="142">
        <f>F208*E208</f>
        <v>0</v>
      </c>
      <c r="H208" s="16"/>
      <c r="I208" s="130">
        <f>H208*E208</f>
        <v>0</v>
      </c>
      <c r="J208" s="130">
        <f t="shared" si="3"/>
        <v>0</v>
      </c>
    </row>
    <row r="209" spans="1:10" s="5" customFormat="1" x14ac:dyDescent="0.35">
      <c r="A209" s="140"/>
      <c r="B209" s="75" t="s">
        <v>20</v>
      </c>
      <c r="C209" s="43" t="s">
        <v>2</v>
      </c>
      <c r="D209" s="42">
        <v>6.88E-2</v>
      </c>
      <c r="E209" s="11">
        <f>D209*E207</f>
        <v>1.3759999999999999</v>
      </c>
      <c r="F209" s="16"/>
      <c r="G209" s="142">
        <f>F209*E209</f>
        <v>0</v>
      </c>
      <c r="H209" s="16"/>
      <c r="I209" s="130">
        <f>H209*E209</f>
        <v>0</v>
      </c>
      <c r="J209" s="130">
        <f t="shared" si="3"/>
        <v>0</v>
      </c>
    </row>
    <row r="210" spans="1:10" s="5" customFormat="1" ht="27" x14ac:dyDescent="0.35">
      <c r="A210" s="70">
        <v>24</v>
      </c>
      <c r="B210" s="7" t="s">
        <v>89</v>
      </c>
      <c r="C210" s="8" t="s">
        <v>18</v>
      </c>
      <c r="D210" s="8"/>
      <c r="E210" s="9">
        <v>3</v>
      </c>
      <c r="F210" s="30"/>
      <c r="G210" s="142">
        <f>F210*E210</f>
        <v>0</v>
      </c>
      <c r="H210" s="30"/>
      <c r="I210" s="130">
        <f>H210*E210</f>
        <v>0</v>
      </c>
      <c r="J210" s="130">
        <f t="shared" si="3"/>
        <v>0</v>
      </c>
    </row>
    <row r="211" spans="1:10" s="5" customFormat="1" x14ac:dyDescent="0.35">
      <c r="A211" s="84"/>
      <c r="B211" s="18" t="s">
        <v>15</v>
      </c>
      <c r="C211" s="15" t="s">
        <v>18</v>
      </c>
      <c r="D211" s="16">
        <v>1</v>
      </c>
      <c r="E211" s="16">
        <f>E210*D211</f>
        <v>3</v>
      </c>
      <c r="F211" s="14"/>
      <c r="G211" s="142">
        <f>F211*E211</f>
        <v>0</v>
      </c>
      <c r="H211" s="11"/>
      <c r="I211" s="130">
        <f>H211*E211</f>
        <v>0</v>
      </c>
      <c r="J211" s="130">
        <f t="shared" si="3"/>
        <v>0</v>
      </c>
    </row>
    <row r="212" spans="1:10" s="5" customFormat="1" x14ac:dyDescent="0.35">
      <c r="A212" s="84"/>
      <c r="B212" s="13" t="s">
        <v>20</v>
      </c>
      <c r="C212" s="12" t="s">
        <v>2</v>
      </c>
      <c r="D212" s="61">
        <v>7.0000000000000007E-2</v>
      </c>
      <c r="E212" s="14">
        <f>D212*E210</f>
        <v>0.21000000000000002</v>
      </c>
      <c r="F212" s="14"/>
      <c r="G212" s="142">
        <f>F212*E212</f>
        <v>0</v>
      </c>
      <c r="H212" s="14"/>
      <c r="I212" s="130">
        <f>H212*E212</f>
        <v>0</v>
      </c>
      <c r="J212" s="130">
        <f t="shared" si="3"/>
        <v>0</v>
      </c>
    </row>
    <row r="213" spans="1:10" s="5" customFormat="1" ht="27" x14ac:dyDescent="0.35">
      <c r="A213" s="84"/>
      <c r="B213" s="13" t="s">
        <v>213</v>
      </c>
      <c r="C213" s="139" t="s">
        <v>18</v>
      </c>
      <c r="D213" s="85" t="s">
        <v>91</v>
      </c>
      <c r="E213" s="14">
        <f>E210</f>
        <v>3</v>
      </c>
      <c r="F213" s="14"/>
      <c r="G213" s="142">
        <f>F213*E213</f>
        <v>0</v>
      </c>
      <c r="H213" s="14"/>
      <c r="I213" s="130">
        <f>H213*E213</f>
        <v>0</v>
      </c>
      <c r="J213" s="130">
        <f t="shared" si="3"/>
        <v>0</v>
      </c>
    </row>
    <row r="214" spans="1:10" s="5" customFormat="1" x14ac:dyDescent="0.35">
      <c r="A214" s="84"/>
      <c r="B214" s="32" t="s">
        <v>23</v>
      </c>
      <c r="C214" s="23" t="s">
        <v>2</v>
      </c>
      <c r="D214" s="65">
        <v>0.37</v>
      </c>
      <c r="E214" s="16">
        <f>D214*E210</f>
        <v>1.1099999999999999</v>
      </c>
      <c r="F214" s="16"/>
      <c r="G214" s="142">
        <f>F214*E214</f>
        <v>0</v>
      </c>
      <c r="H214" s="16"/>
      <c r="I214" s="130">
        <f>H214*E214</f>
        <v>0</v>
      </c>
      <c r="J214" s="130">
        <f t="shared" si="3"/>
        <v>0</v>
      </c>
    </row>
    <row r="215" spans="1:10" s="5" customFormat="1" ht="27" x14ac:dyDescent="0.35">
      <c r="A215" s="70">
        <v>25</v>
      </c>
      <c r="B215" s="7" t="s">
        <v>159</v>
      </c>
      <c r="C215" s="8" t="s">
        <v>18</v>
      </c>
      <c r="D215" s="8"/>
      <c r="E215" s="9">
        <v>2</v>
      </c>
      <c r="F215" s="30"/>
      <c r="G215" s="142">
        <f>F215*E215</f>
        <v>0</v>
      </c>
      <c r="H215" s="30"/>
      <c r="I215" s="130">
        <f>H215*E215</f>
        <v>0</v>
      </c>
      <c r="J215" s="130">
        <f t="shared" si="3"/>
        <v>0</v>
      </c>
    </row>
    <row r="216" spans="1:10" s="5" customFormat="1" x14ac:dyDescent="0.35">
      <c r="A216" s="84"/>
      <c r="B216" s="18" t="s">
        <v>15</v>
      </c>
      <c r="C216" s="15" t="s">
        <v>18</v>
      </c>
      <c r="D216" s="16">
        <v>1</v>
      </c>
      <c r="E216" s="16">
        <f>E215*D216</f>
        <v>2</v>
      </c>
      <c r="F216" s="14"/>
      <c r="G216" s="142">
        <f>F216*E216</f>
        <v>0</v>
      </c>
      <c r="H216" s="11"/>
      <c r="I216" s="130">
        <f>H216*E216</f>
        <v>0</v>
      </c>
      <c r="J216" s="130">
        <f t="shared" si="3"/>
        <v>0</v>
      </c>
    </row>
    <row r="217" spans="1:10" s="5" customFormat="1" x14ac:dyDescent="0.35">
      <c r="A217" s="84"/>
      <c r="B217" s="13" t="s">
        <v>20</v>
      </c>
      <c r="C217" s="12" t="s">
        <v>2</v>
      </c>
      <c r="D217" s="61">
        <v>7.0000000000000007E-2</v>
      </c>
      <c r="E217" s="14">
        <f>D217*E215</f>
        <v>0.14000000000000001</v>
      </c>
      <c r="F217" s="14"/>
      <c r="G217" s="142">
        <f>F217*E217</f>
        <v>0</v>
      </c>
      <c r="H217" s="14"/>
      <c r="I217" s="130">
        <f>H217*E217</f>
        <v>0</v>
      </c>
      <c r="J217" s="130">
        <f t="shared" si="3"/>
        <v>0</v>
      </c>
    </row>
    <row r="218" spans="1:10" s="5" customFormat="1" ht="27" x14ac:dyDescent="0.35">
      <c r="A218" s="84"/>
      <c r="B218" s="13" t="s">
        <v>160</v>
      </c>
      <c r="C218" s="139" t="s">
        <v>18</v>
      </c>
      <c r="D218" s="85" t="s">
        <v>91</v>
      </c>
      <c r="E218" s="14">
        <f>E215</f>
        <v>2</v>
      </c>
      <c r="F218" s="14"/>
      <c r="G218" s="142">
        <f>F218*E218</f>
        <v>0</v>
      </c>
      <c r="H218" s="14"/>
      <c r="I218" s="130">
        <f>H218*E218</f>
        <v>0</v>
      </c>
      <c r="J218" s="130">
        <f t="shared" si="3"/>
        <v>0</v>
      </c>
    </row>
    <row r="219" spans="1:10" s="5" customFormat="1" x14ac:dyDescent="0.35">
      <c r="A219" s="84"/>
      <c r="B219" s="32" t="s">
        <v>23</v>
      </c>
      <c r="C219" s="23" t="s">
        <v>2</v>
      </c>
      <c r="D219" s="65">
        <v>0.37</v>
      </c>
      <c r="E219" s="16">
        <f>D219*E215</f>
        <v>0.74</v>
      </c>
      <c r="F219" s="16"/>
      <c r="G219" s="142">
        <f>F219*E219</f>
        <v>0</v>
      </c>
      <c r="H219" s="16"/>
      <c r="I219" s="130">
        <f>H219*E219</f>
        <v>0</v>
      </c>
      <c r="J219" s="130">
        <f t="shared" si="3"/>
        <v>0</v>
      </c>
    </row>
    <row r="220" spans="1:10" s="5" customFormat="1" ht="27" x14ac:dyDescent="0.35">
      <c r="A220" s="66">
        <v>26</v>
      </c>
      <c r="B220" s="74" t="s">
        <v>90</v>
      </c>
      <c r="C220" s="27" t="s">
        <v>18</v>
      </c>
      <c r="D220" s="27"/>
      <c r="E220" s="35">
        <v>2</v>
      </c>
      <c r="F220" s="11"/>
      <c r="G220" s="142">
        <f>F220*E220</f>
        <v>0</v>
      </c>
      <c r="H220" s="11"/>
      <c r="I220" s="130">
        <f>H220*E220</f>
        <v>0</v>
      </c>
      <c r="J220" s="130">
        <f t="shared" si="3"/>
        <v>0</v>
      </c>
    </row>
    <row r="221" spans="1:10" s="5" customFormat="1" x14ac:dyDescent="0.35">
      <c r="A221" s="83"/>
      <c r="B221" s="18" t="s">
        <v>15</v>
      </c>
      <c r="C221" s="15" t="s">
        <v>18</v>
      </c>
      <c r="D221" s="16">
        <v>1</v>
      </c>
      <c r="E221" s="16">
        <f>E220*D221</f>
        <v>2</v>
      </c>
      <c r="F221" s="14"/>
      <c r="G221" s="142">
        <f>F221*E221</f>
        <v>0</v>
      </c>
      <c r="H221" s="11"/>
      <c r="I221" s="130">
        <f>H221*E221</f>
        <v>0</v>
      </c>
      <c r="J221" s="130">
        <f t="shared" si="3"/>
        <v>0</v>
      </c>
    </row>
    <row r="222" spans="1:10" s="5" customFormat="1" x14ac:dyDescent="0.35">
      <c r="A222" s="83"/>
      <c r="B222" s="13" t="s">
        <v>20</v>
      </c>
      <c r="C222" s="12" t="s">
        <v>2</v>
      </c>
      <c r="D222" s="86">
        <v>0.13</v>
      </c>
      <c r="E222" s="14">
        <f>D222*E220</f>
        <v>0.26</v>
      </c>
      <c r="F222" s="14"/>
      <c r="G222" s="142">
        <f>F222*E222</f>
        <v>0</v>
      </c>
      <c r="H222" s="14"/>
      <c r="I222" s="130">
        <f>H222*E222</f>
        <v>0</v>
      </c>
      <c r="J222" s="130">
        <f t="shared" si="3"/>
        <v>0</v>
      </c>
    </row>
    <row r="223" spans="1:10" s="5" customFormat="1" ht="27" x14ac:dyDescent="0.35">
      <c r="A223" s="83"/>
      <c r="B223" s="13" t="s">
        <v>292</v>
      </c>
      <c r="C223" s="139" t="s">
        <v>18</v>
      </c>
      <c r="D223" s="85" t="s">
        <v>91</v>
      </c>
      <c r="E223" s="14">
        <f>E220</f>
        <v>2</v>
      </c>
      <c r="F223" s="14"/>
      <c r="G223" s="142">
        <f>F223*E223</f>
        <v>0</v>
      </c>
      <c r="H223" s="14"/>
      <c r="I223" s="130">
        <f>H223*E223</f>
        <v>0</v>
      </c>
      <c r="J223" s="130">
        <f t="shared" si="3"/>
        <v>0</v>
      </c>
    </row>
    <row r="224" spans="1:10" s="5" customFormat="1" x14ac:dyDescent="0.35">
      <c r="A224" s="83"/>
      <c r="B224" s="32" t="s">
        <v>23</v>
      </c>
      <c r="C224" s="23" t="s">
        <v>2</v>
      </c>
      <c r="D224" s="65">
        <v>0.94</v>
      </c>
      <c r="E224" s="16">
        <f>D224*E220</f>
        <v>1.88</v>
      </c>
      <c r="F224" s="16"/>
      <c r="G224" s="142">
        <f>F224*E224</f>
        <v>0</v>
      </c>
      <c r="H224" s="16"/>
      <c r="I224" s="130">
        <f>H224*E224</f>
        <v>0</v>
      </c>
      <c r="J224" s="130">
        <f t="shared" si="3"/>
        <v>0</v>
      </c>
    </row>
    <row r="225" spans="1:10" s="5" customFormat="1" ht="27" x14ac:dyDescent="0.35">
      <c r="A225" s="87">
        <v>27</v>
      </c>
      <c r="B225" s="39" t="s">
        <v>293</v>
      </c>
      <c r="C225" s="34" t="s">
        <v>14</v>
      </c>
      <c r="D225" s="34"/>
      <c r="E225" s="58">
        <v>12</v>
      </c>
      <c r="F225" s="37"/>
      <c r="G225" s="142">
        <f>F225*E225</f>
        <v>0</v>
      </c>
      <c r="H225" s="37"/>
      <c r="I225" s="130">
        <f>H225*E225</f>
        <v>0</v>
      </c>
      <c r="J225" s="130">
        <f t="shared" si="3"/>
        <v>0</v>
      </c>
    </row>
    <row r="226" spans="1:10" s="5" customFormat="1" x14ac:dyDescent="0.35">
      <c r="A226" s="87"/>
      <c r="B226" s="18" t="s">
        <v>15</v>
      </c>
      <c r="C226" s="15" t="s">
        <v>18</v>
      </c>
      <c r="D226" s="16">
        <v>1</v>
      </c>
      <c r="E226" s="16">
        <f>E225*D226</f>
        <v>12</v>
      </c>
      <c r="F226" s="14"/>
      <c r="G226" s="142">
        <f>F226*E226</f>
        <v>0</v>
      </c>
      <c r="H226" s="16"/>
      <c r="I226" s="130">
        <f>H226*E226</f>
        <v>0</v>
      </c>
      <c r="J226" s="130">
        <f t="shared" si="3"/>
        <v>0</v>
      </c>
    </row>
    <row r="227" spans="1:10" s="5" customFormat="1" x14ac:dyDescent="0.35">
      <c r="A227" s="87"/>
      <c r="B227" s="75" t="s">
        <v>20</v>
      </c>
      <c r="C227" s="76" t="s">
        <v>2</v>
      </c>
      <c r="D227" s="14">
        <v>0.16</v>
      </c>
      <c r="E227" s="14">
        <f>E225*D227</f>
        <v>1.92</v>
      </c>
      <c r="F227" s="14"/>
      <c r="G227" s="142">
        <f>F227*E227</f>
        <v>0</v>
      </c>
      <c r="H227" s="14"/>
      <c r="I227" s="130">
        <f>H227*E227</f>
        <v>0</v>
      </c>
      <c r="J227" s="130">
        <f t="shared" si="3"/>
        <v>0</v>
      </c>
    </row>
    <row r="228" spans="1:10" s="5" customFormat="1" x14ac:dyDescent="0.35">
      <c r="A228" s="87"/>
      <c r="B228" s="75" t="s">
        <v>53</v>
      </c>
      <c r="C228" s="76" t="s">
        <v>18</v>
      </c>
      <c r="D228" s="85" t="s">
        <v>91</v>
      </c>
      <c r="E228" s="14">
        <v>12</v>
      </c>
      <c r="F228" s="14"/>
      <c r="G228" s="142">
        <f>F228*E228</f>
        <v>0</v>
      </c>
      <c r="H228" s="14"/>
      <c r="I228" s="130">
        <f>H228*E228</f>
        <v>0</v>
      </c>
      <c r="J228" s="130">
        <f t="shared" si="3"/>
        <v>0</v>
      </c>
    </row>
    <row r="229" spans="1:10" s="5" customFormat="1" x14ac:dyDescent="0.35">
      <c r="A229" s="87"/>
      <c r="B229" s="75" t="s">
        <v>23</v>
      </c>
      <c r="C229" s="76" t="s">
        <v>2</v>
      </c>
      <c r="D229" s="14">
        <v>0.47</v>
      </c>
      <c r="E229" s="14">
        <f>E225*D229</f>
        <v>5.64</v>
      </c>
      <c r="F229" s="14"/>
      <c r="G229" s="142">
        <f>F229*E229</f>
        <v>0</v>
      </c>
      <c r="H229" s="14"/>
      <c r="I229" s="130">
        <f>H229*E229</f>
        <v>0</v>
      </c>
      <c r="J229" s="130">
        <f t="shared" si="3"/>
        <v>0</v>
      </c>
    </row>
    <row r="230" spans="1:10" s="5" customFormat="1" x14ac:dyDescent="0.35">
      <c r="A230" s="96">
        <v>28</v>
      </c>
      <c r="B230" s="39" t="s">
        <v>61</v>
      </c>
      <c r="C230" s="34" t="s">
        <v>33</v>
      </c>
      <c r="D230" s="34"/>
      <c r="E230" s="58">
        <v>48</v>
      </c>
      <c r="F230" s="37"/>
      <c r="G230" s="142">
        <f>F230*E230</f>
        <v>0</v>
      </c>
      <c r="H230" s="37"/>
      <c r="I230" s="130">
        <f>H230*E230</f>
        <v>0</v>
      </c>
      <c r="J230" s="130">
        <f t="shared" si="3"/>
        <v>0</v>
      </c>
    </row>
    <row r="231" spans="1:10" s="5" customFormat="1" x14ac:dyDescent="0.35">
      <c r="A231" s="96"/>
      <c r="B231" s="18" t="s">
        <v>15</v>
      </c>
      <c r="C231" s="15" t="s">
        <v>18</v>
      </c>
      <c r="D231" s="16">
        <v>1</v>
      </c>
      <c r="E231" s="16">
        <f>E230*D231</f>
        <v>48</v>
      </c>
      <c r="F231" s="37"/>
      <c r="G231" s="142">
        <f>F231*E231</f>
        <v>0</v>
      </c>
      <c r="H231" s="16"/>
      <c r="I231" s="130">
        <f>H231*E231</f>
        <v>0</v>
      </c>
      <c r="J231" s="130">
        <f t="shared" si="3"/>
        <v>0</v>
      </c>
    </row>
    <row r="232" spans="1:10" s="5" customFormat="1" x14ac:dyDescent="0.35">
      <c r="A232" s="96"/>
      <c r="B232" s="75" t="s">
        <v>20</v>
      </c>
      <c r="C232" s="76" t="s">
        <v>2</v>
      </c>
      <c r="D232" s="86">
        <v>2.0999999999999999E-3</v>
      </c>
      <c r="E232" s="14">
        <f>E230*D232</f>
        <v>0.1008</v>
      </c>
      <c r="F232" s="14"/>
      <c r="G232" s="142">
        <f>F232*E232</f>
        <v>0</v>
      </c>
      <c r="H232" s="14"/>
      <c r="I232" s="130">
        <f>H232*E232</f>
        <v>0</v>
      </c>
      <c r="J232" s="130">
        <f t="shared" si="3"/>
        <v>0</v>
      </c>
    </row>
    <row r="233" spans="1:10" s="5" customFormat="1" x14ac:dyDescent="0.35">
      <c r="A233" s="96"/>
      <c r="B233" s="75" t="s">
        <v>62</v>
      </c>
      <c r="C233" s="76" t="s">
        <v>18</v>
      </c>
      <c r="D233" s="14">
        <v>1</v>
      </c>
      <c r="E233" s="14">
        <f>E230*D233</f>
        <v>48</v>
      </c>
      <c r="F233" s="14"/>
      <c r="G233" s="142">
        <f>F233*E233</f>
        <v>0</v>
      </c>
      <c r="H233" s="14"/>
      <c r="I233" s="130">
        <f>H233*E233</f>
        <v>0</v>
      </c>
      <c r="J233" s="130">
        <f t="shared" si="3"/>
        <v>0</v>
      </c>
    </row>
    <row r="234" spans="1:10" s="5" customFormat="1" x14ac:dyDescent="0.35">
      <c r="A234" s="96"/>
      <c r="B234" s="75" t="s">
        <v>23</v>
      </c>
      <c r="C234" s="76" t="s">
        <v>2</v>
      </c>
      <c r="D234" s="61">
        <v>0.156</v>
      </c>
      <c r="E234" s="14">
        <f>E230*D234</f>
        <v>7.4879999999999995</v>
      </c>
      <c r="F234" s="14"/>
      <c r="G234" s="142">
        <f>F234*E234</f>
        <v>0</v>
      </c>
      <c r="H234" s="14"/>
      <c r="I234" s="130">
        <f>H234*E234</f>
        <v>0</v>
      </c>
      <c r="J234" s="130">
        <f t="shared" si="3"/>
        <v>0</v>
      </c>
    </row>
    <row r="235" spans="1:10" s="5" customFormat="1" x14ac:dyDescent="0.35">
      <c r="A235" s="97">
        <v>29</v>
      </c>
      <c r="B235" s="39" t="s">
        <v>54</v>
      </c>
      <c r="C235" s="34" t="s">
        <v>33</v>
      </c>
      <c r="D235" s="34"/>
      <c r="E235" s="58">
        <v>16</v>
      </c>
      <c r="F235" s="37"/>
      <c r="G235" s="142">
        <f>F235*E235</f>
        <v>0</v>
      </c>
      <c r="H235" s="37"/>
      <c r="I235" s="130">
        <f>H235*E235</f>
        <v>0</v>
      </c>
      <c r="J235" s="130">
        <f t="shared" si="3"/>
        <v>0</v>
      </c>
    </row>
    <row r="236" spans="1:10" s="5" customFormat="1" x14ac:dyDescent="0.35">
      <c r="A236" s="97"/>
      <c r="B236" s="18" t="s">
        <v>15</v>
      </c>
      <c r="C236" s="15" t="s">
        <v>18</v>
      </c>
      <c r="D236" s="16">
        <v>1</v>
      </c>
      <c r="E236" s="16">
        <f>E235*D236</f>
        <v>16</v>
      </c>
      <c r="F236" s="37"/>
      <c r="G236" s="142">
        <f>F236*E236</f>
        <v>0</v>
      </c>
      <c r="H236" s="16"/>
      <c r="I236" s="130">
        <f>H236*E236</f>
        <v>0</v>
      </c>
      <c r="J236" s="130">
        <f t="shared" si="3"/>
        <v>0</v>
      </c>
    </row>
    <row r="237" spans="1:10" s="5" customFormat="1" x14ac:dyDescent="0.35">
      <c r="A237" s="97"/>
      <c r="B237" s="75" t="s">
        <v>20</v>
      </c>
      <c r="C237" s="76" t="s">
        <v>2</v>
      </c>
      <c r="D237" s="61">
        <v>9.1999999999999998E-2</v>
      </c>
      <c r="E237" s="14">
        <f>E235*D237</f>
        <v>1.472</v>
      </c>
      <c r="F237" s="14"/>
      <c r="G237" s="142">
        <f>F237*E237</f>
        <v>0</v>
      </c>
      <c r="H237" s="14"/>
      <c r="I237" s="130">
        <f>H237*E237</f>
        <v>0</v>
      </c>
      <c r="J237" s="130">
        <f t="shared" si="3"/>
        <v>0</v>
      </c>
    </row>
    <row r="238" spans="1:10" s="5" customFormat="1" x14ac:dyDescent="0.35">
      <c r="A238" s="97"/>
      <c r="B238" s="75" t="s">
        <v>63</v>
      </c>
      <c r="C238" s="76" t="s">
        <v>18</v>
      </c>
      <c r="D238" s="14">
        <v>1.01</v>
      </c>
      <c r="E238" s="14">
        <f>E235*D238</f>
        <v>16.16</v>
      </c>
      <c r="F238" s="14"/>
      <c r="G238" s="142">
        <f>F238*E238</f>
        <v>0</v>
      </c>
      <c r="H238" s="14"/>
      <c r="I238" s="130">
        <f>H238*E238</f>
        <v>0</v>
      </c>
      <c r="J238" s="130">
        <f t="shared" si="3"/>
        <v>0</v>
      </c>
    </row>
    <row r="239" spans="1:10" s="5" customFormat="1" x14ac:dyDescent="0.35">
      <c r="A239" s="97"/>
      <c r="B239" s="75" t="s">
        <v>23</v>
      </c>
      <c r="C239" s="76" t="s">
        <v>2</v>
      </c>
      <c r="D239" s="61">
        <v>0.20799999999999999</v>
      </c>
      <c r="E239" s="14">
        <f>E235*D239</f>
        <v>3.3279999999999998</v>
      </c>
      <c r="F239" s="14"/>
      <c r="G239" s="142">
        <f>F239*E239</f>
        <v>0</v>
      </c>
      <c r="H239" s="14"/>
      <c r="I239" s="130">
        <f>H239*E239</f>
        <v>0</v>
      </c>
      <c r="J239" s="130">
        <f t="shared" si="3"/>
        <v>0</v>
      </c>
    </row>
    <row r="240" spans="1:10" s="5" customFormat="1" x14ac:dyDescent="0.35">
      <c r="A240" s="97">
        <v>30</v>
      </c>
      <c r="B240" s="89" t="s">
        <v>64</v>
      </c>
      <c r="C240" s="27" t="s">
        <v>14</v>
      </c>
      <c r="D240" s="98"/>
      <c r="E240" s="58">
        <f>E243+E244+E245+E246+E247+E248</f>
        <v>79</v>
      </c>
      <c r="F240" s="14"/>
      <c r="G240" s="142">
        <f>F240*E240</f>
        <v>0</v>
      </c>
      <c r="H240" s="14"/>
      <c r="I240" s="130">
        <f>H240*E240</f>
        <v>0</v>
      </c>
      <c r="J240" s="130">
        <f t="shared" si="3"/>
        <v>0</v>
      </c>
    </row>
    <row r="241" spans="1:10" s="5" customFormat="1" x14ac:dyDescent="0.35">
      <c r="A241" s="97"/>
      <c r="B241" s="18" t="s">
        <v>15</v>
      </c>
      <c r="C241" s="15" t="s">
        <v>18</v>
      </c>
      <c r="D241" s="16">
        <v>1</v>
      </c>
      <c r="E241" s="16">
        <f>E240*D241</f>
        <v>79</v>
      </c>
      <c r="F241" s="37"/>
      <c r="G241" s="142">
        <f>F241*E241</f>
        <v>0</v>
      </c>
      <c r="H241" s="16"/>
      <c r="I241" s="130">
        <f>H241*E241</f>
        <v>0</v>
      </c>
      <c r="J241" s="130">
        <f t="shared" si="3"/>
        <v>0</v>
      </c>
    </row>
    <row r="242" spans="1:10" s="5" customFormat="1" x14ac:dyDescent="0.35">
      <c r="A242" s="97"/>
      <c r="B242" s="75" t="s">
        <v>20</v>
      </c>
      <c r="C242" s="76" t="s">
        <v>2</v>
      </c>
      <c r="D242" s="86">
        <v>0.151</v>
      </c>
      <c r="E242" s="14">
        <f>E240*D242</f>
        <v>11.929</v>
      </c>
      <c r="F242" s="14"/>
      <c r="G242" s="142">
        <f>F242*E242</f>
        <v>0</v>
      </c>
      <c r="H242" s="14"/>
      <c r="I242" s="130">
        <f>H242*E242</f>
        <v>0</v>
      </c>
      <c r="J242" s="130">
        <f t="shared" si="3"/>
        <v>0</v>
      </c>
    </row>
    <row r="243" spans="1:10" s="5" customFormat="1" x14ac:dyDescent="0.35">
      <c r="A243" s="97"/>
      <c r="B243" s="75" t="s">
        <v>65</v>
      </c>
      <c r="C243" s="76" t="s">
        <v>14</v>
      </c>
      <c r="D243" s="99"/>
      <c r="E243" s="14">
        <v>8</v>
      </c>
      <c r="F243" s="69"/>
      <c r="G243" s="142">
        <f>F243*E243</f>
        <v>0</v>
      </c>
      <c r="H243" s="69"/>
      <c r="I243" s="130">
        <f>H243*E243</f>
        <v>0</v>
      </c>
      <c r="J243" s="130">
        <f t="shared" si="3"/>
        <v>0</v>
      </c>
    </row>
    <row r="244" spans="1:10" s="5" customFormat="1" x14ac:dyDescent="0.35">
      <c r="A244" s="97"/>
      <c r="B244" s="75" t="s">
        <v>66</v>
      </c>
      <c r="C244" s="76" t="s">
        <v>14</v>
      </c>
      <c r="D244" s="99"/>
      <c r="E244" s="14">
        <v>20</v>
      </c>
      <c r="F244" s="69"/>
      <c r="G244" s="142">
        <f>F244*E244</f>
        <v>0</v>
      </c>
      <c r="H244" s="69"/>
      <c r="I244" s="130">
        <f>H244*E244</f>
        <v>0</v>
      </c>
      <c r="J244" s="130">
        <f t="shared" si="3"/>
        <v>0</v>
      </c>
    </row>
    <row r="245" spans="1:10" s="5" customFormat="1" x14ac:dyDescent="0.35">
      <c r="A245" s="97"/>
      <c r="B245" s="75" t="s">
        <v>67</v>
      </c>
      <c r="C245" s="76" t="s">
        <v>14</v>
      </c>
      <c r="D245" s="99"/>
      <c r="E245" s="14">
        <v>8</v>
      </c>
      <c r="F245" s="69"/>
      <c r="G245" s="142">
        <f>F245*E245</f>
        <v>0</v>
      </c>
      <c r="H245" s="69"/>
      <c r="I245" s="130">
        <f>H245*E245</f>
        <v>0</v>
      </c>
      <c r="J245" s="130">
        <f t="shared" si="3"/>
        <v>0</v>
      </c>
    </row>
    <row r="246" spans="1:10" s="5" customFormat="1" x14ac:dyDescent="0.35">
      <c r="A246" s="97"/>
      <c r="B246" s="75" t="s">
        <v>68</v>
      </c>
      <c r="C246" s="76" t="s">
        <v>14</v>
      </c>
      <c r="D246" s="99"/>
      <c r="E246" s="14">
        <v>7</v>
      </c>
      <c r="F246" s="69"/>
      <c r="G246" s="142">
        <f>F246*E246</f>
        <v>0</v>
      </c>
      <c r="H246" s="69"/>
      <c r="I246" s="130">
        <f>H246*E246</f>
        <v>0</v>
      </c>
      <c r="J246" s="130">
        <f t="shared" si="3"/>
        <v>0</v>
      </c>
    </row>
    <row r="247" spans="1:10" s="5" customFormat="1" x14ac:dyDescent="0.35">
      <c r="A247" s="97"/>
      <c r="B247" s="75" t="s">
        <v>267</v>
      </c>
      <c r="C247" s="76" t="s">
        <v>14</v>
      </c>
      <c r="D247" s="99"/>
      <c r="E247" s="14">
        <v>12</v>
      </c>
      <c r="F247" s="69"/>
      <c r="G247" s="142">
        <f>F247*E247</f>
        <v>0</v>
      </c>
      <c r="H247" s="69"/>
      <c r="I247" s="130">
        <f>H247*E247</f>
        <v>0</v>
      </c>
      <c r="J247" s="130">
        <f t="shared" si="3"/>
        <v>0</v>
      </c>
    </row>
    <row r="248" spans="1:10" s="5" customFormat="1" x14ac:dyDescent="0.35">
      <c r="A248" s="97"/>
      <c r="B248" s="75" t="s">
        <v>69</v>
      </c>
      <c r="C248" s="76" t="s">
        <v>14</v>
      </c>
      <c r="D248" s="99"/>
      <c r="E248" s="14">
        <v>24</v>
      </c>
      <c r="F248" s="69"/>
      <c r="G248" s="142">
        <f>F248*E248</f>
        <v>0</v>
      </c>
      <c r="H248" s="69"/>
      <c r="I248" s="130">
        <f>H248*E248</f>
        <v>0</v>
      </c>
      <c r="J248" s="130">
        <f t="shared" si="3"/>
        <v>0</v>
      </c>
    </row>
    <row r="249" spans="1:10" s="5" customFormat="1" x14ac:dyDescent="0.35">
      <c r="A249" s="97"/>
      <c r="B249" s="75" t="s">
        <v>87</v>
      </c>
      <c r="C249" s="76" t="s">
        <v>14</v>
      </c>
      <c r="D249" s="99"/>
      <c r="E249" s="14">
        <v>40</v>
      </c>
      <c r="F249" s="69"/>
      <c r="G249" s="142">
        <f>F249*E249</f>
        <v>0</v>
      </c>
      <c r="H249" s="69"/>
      <c r="I249" s="130">
        <f>H249*E249</f>
        <v>0</v>
      </c>
      <c r="J249" s="130">
        <f t="shared" si="3"/>
        <v>0</v>
      </c>
    </row>
    <row r="250" spans="1:10" s="5" customFormat="1" x14ac:dyDescent="0.35">
      <c r="A250" s="97"/>
      <c r="B250" s="75" t="s">
        <v>86</v>
      </c>
      <c r="C250" s="76" t="s">
        <v>14</v>
      </c>
      <c r="D250" s="99"/>
      <c r="E250" s="14">
        <v>12</v>
      </c>
      <c r="F250" s="69"/>
      <c r="G250" s="142">
        <f>F250*E250</f>
        <v>0</v>
      </c>
      <c r="H250" s="69"/>
      <c r="I250" s="130">
        <f>H250*E250</f>
        <v>0</v>
      </c>
      <c r="J250" s="130">
        <f t="shared" si="3"/>
        <v>0</v>
      </c>
    </row>
    <row r="251" spans="1:10" s="5" customFormat="1" ht="27" x14ac:dyDescent="0.35">
      <c r="A251" s="100">
        <v>31</v>
      </c>
      <c r="B251" s="39" t="s">
        <v>70</v>
      </c>
      <c r="C251" s="34" t="s">
        <v>71</v>
      </c>
      <c r="D251" s="34"/>
      <c r="E251" s="58">
        <v>28</v>
      </c>
      <c r="F251" s="37"/>
      <c r="G251" s="142">
        <f>F251*E251</f>
        <v>0</v>
      </c>
      <c r="H251" s="37"/>
      <c r="I251" s="130">
        <f>H251*E251</f>
        <v>0</v>
      </c>
      <c r="J251" s="130">
        <f t="shared" si="3"/>
        <v>0</v>
      </c>
    </row>
    <row r="252" spans="1:10" s="5" customFormat="1" x14ac:dyDescent="0.35">
      <c r="A252" s="96"/>
      <c r="B252" s="18" t="s">
        <v>15</v>
      </c>
      <c r="C252" s="15" t="s">
        <v>18</v>
      </c>
      <c r="D252" s="16">
        <v>1</v>
      </c>
      <c r="E252" s="16">
        <f>E251*D252</f>
        <v>28</v>
      </c>
      <c r="F252" s="37"/>
      <c r="G252" s="142">
        <f>F252*E252</f>
        <v>0</v>
      </c>
      <c r="H252" s="16"/>
      <c r="I252" s="130">
        <f>H252*E252</f>
        <v>0</v>
      </c>
      <c r="J252" s="130">
        <f t="shared" si="3"/>
        <v>0</v>
      </c>
    </row>
    <row r="253" spans="1:10" s="5" customFormat="1" x14ac:dyDescent="0.35">
      <c r="A253" s="96"/>
      <c r="B253" s="75" t="s">
        <v>20</v>
      </c>
      <c r="C253" s="43" t="s">
        <v>72</v>
      </c>
      <c r="D253" s="42">
        <v>2.5700000000000001E-2</v>
      </c>
      <c r="E253" s="11">
        <f>D253*E251</f>
        <v>0.71960000000000002</v>
      </c>
      <c r="F253" s="16"/>
      <c r="G253" s="142">
        <f>F253*E253</f>
        <v>0</v>
      </c>
      <c r="H253" s="16"/>
      <c r="I253" s="130">
        <f>H253*E253</f>
        <v>0</v>
      </c>
      <c r="J253" s="130">
        <f t="shared" si="3"/>
        <v>0</v>
      </c>
    </row>
    <row r="254" spans="1:10" s="5" customFormat="1" x14ac:dyDescent="0.35">
      <c r="A254" s="96"/>
      <c r="B254" s="75" t="s">
        <v>73</v>
      </c>
      <c r="C254" s="43" t="s">
        <v>17</v>
      </c>
      <c r="D254" s="44">
        <v>1</v>
      </c>
      <c r="E254" s="11">
        <f>E251</f>
        <v>28</v>
      </c>
      <c r="F254" s="16"/>
      <c r="G254" s="142">
        <f>F254*E254</f>
        <v>0</v>
      </c>
      <c r="H254" s="16"/>
      <c r="I254" s="130">
        <f>H254*E254</f>
        <v>0</v>
      </c>
      <c r="J254" s="130">
        <f t="shared" si="3"/>
        <v>0</v>
      </c>
    </row>
    <row r="255" spans="1:10" s="5" customFormat="1" x14ac:dyDescent="0.35">
      <c r="A255" s="96"/>
      <c r="B255" s="75" t="s">
        <v>23</v>
      </c>
      <c r="C255" s="43" t="s">
        <v>2</v>
      </c>
      <c r="D255" s="41">
        <v>4.5699999999999998E-2</v>
      </c>
      <c r="E255" s="11">
        <f>D255*E251</f>
        <v>1.2795999999999998</v>
      </c>
      <c r="F255" s="16"/>
      <c r="G255" s="142">
        <f>F255*E255</f>
        <v>0</v>
      </c>
      <c r="H255" s="16"/>
      <c r="I255" s="130">
        <f>H255*E255</f>
        <v>0</v>
      </c>
      <c r="J255" s="130">
        <f t="shared" si="3"/>
        <v>0</v>
      </c>
    </row>
    <row r="256" spans="1:10" s="5" customFormat="1" ht="27" x14ac:dyDescent="0.35">
      <c r="A256" s="100">
        <v>32</v>
      </c>
      <c r="B256" s="39" t="s">
        <v>74</v>
      </c>
      <c r="C256" s="27" t="s">
        <v>33</v>
      </c>
      <c r="D256" s="35"/>
      <c r="E256" s="35">
        <v>56</v>
      </c>
      <c r="F256" s="16"/>
      <c r="G256" s="142">
        <f>F256*E256</f>
        <v>0</v>
      </c>
      <c r="H256" s="16"/>
      <c r="I256" s="130">
        <f>H256*E256</f>
        <v>0</v>
      </c>
      <c r="J256" s="130">
        <f t="shared" si="3"/>
        <v>0</v>
      </c>
    </row>
    <row r="257" spans="1:10" s="5" customFormat="1" x14ac:dyDescent="0.35">
      <c r="A257" s="96"/>
      <c r="B257" s="18" t="s">
        <v>15</v>
      </c>
      <c r="C257" s="15" t="s">
        <v>18</v>
      </c>
      <c r="D257" s="16">
        <v>1</v>
      </c>
      <c r="E257" s="16">
        <f>E256*D257</f>
        <v>56</v>
      </c>
      <c r="F257" s="37"/>
      <c r="G257" s="142">
        <f>F257*E257</f>
        <v>0</v>
      </c>
      <c r="H257" s="16"/>
      <c r="I257" s="130">
        <f>H257*E257</f>
        <v>0</v>
      </c>
      <c r="J257" s="130">
        <f t="shared" si="3"/>
        <v>0</v>
      </c>
    </row>
    <row r="258" spans="1:10" s="5" customFormat="1" x14ac:dyDescent="0.35">
      <c r="A258" s="96"/>
      <c r="B258" s="75" t="s">
        <v>20</v>
      </c>
      <c r="C258" s="43" t="s">
        <v>2</v>
      </c>
      <c r="D258" s="42">
        <v>1.72E-2</v>
      </c>
      <c r="E258" s="11">
        <f>D258*E256</f>
        <v>0.96320000000000006</v>
      </c>
      <c r="F258" s="16"/>
      <c r="G258" s="142">
        <f>F258*E258</f>
        <v>0</v>
      </c>
      <c r="H258" s="16"/>
      <c r="I258" s="130">
        <f>H258*E258</f>
        <v>0</v>
      </c>
      <c r="J258" s="130">
        <f t="shared" si="3"/>
        <v>0</v>
      </c>
    </row>
    <row r="259" spans="1:10" s="5" customFormat="1" x14ac:dyDescent="0.35">
      <c r="A259" s="96"/>
      <c r="B259" s="75" t="s">
        <v>75</v>
      </c>
      <c r="C259" s="43" t="s">
        <v>33</v>
      </c>
      <c r="D259" s="44">
        <v>1</v>
      </c>
      <c r="E259" s="11">
        <f>E256</f>
        <v>56</v>
      </c>
      <c r="F259" s="16"/>
      <c r="G259" s="142">
        <f>F259*E259</f>
        <v>0</v>
      </c>
      <c r="H259" s="16"/>
      <c r="I259" s="130">
        <f>H259*E259</f>
        <v>0</v>
      </c>
      <c r="J259" s="130">
        <f t="shared" si="3"/>
        <v>0</v>
      </c>
    </row>
    <row r="260" spans="1:10" s="5" customFormat="1" x14ac:dyDescent="0.35">
      <c r="A260" s="96"/>
      <c r="B260" s="75" t="s">
        <v>23</v>
      </c>
      <c r="C260" s="43" t="s">
        <v>2</v>
      </c>
      <c r="D260" s="42">
        <v>3.9300000000000002E-2</v>
      </c>
      <c r="E260" s="11">
        <f>D260*E256</f>
        <v>2.2008000000000001</v>
      </c>
      <c r="F260" s="16"/>
      <c r="G260" s="142">
        <f>F260*E260</f>
        <v>0</v>
      </c>
      <c r="H260" s="16"/>
      <c r="I260" s="130">
        <f>H260*E260</f>
        <v>0</v>
      </c>
      <c r="J260" s="130">
        <f t="shared" si="3"/>
        <v>0</v>
      </c>
    </row>
    <row r="261" spans="1:10" s="5" customFormat="1" x14ac:dyDescent="0.35">
      <c r="A261" s="100"/>
      <c r="B261" s="27" t="s">
        <v>64</v>
      </c>
      <c r="C261" s="139"/>
      <c r="D261" s="139"/>
      <c r="E261" s="14"/>
      <c r="F261" s="37"/>
      <c r="G261" s="142">
        <f>F261*E261</f>
        <v>0</v>
      </c>
      <c r="H261" s="37"/>
      <c r="I261" s="130">
        <f>H261*E261</f>
        <v>0</v>
      </c>
      <c r="J261" s="130">
        <f t="shared" si="3"/>
        <v>0</v>
      </c>
    </row>
    <row r="262" spans="1:10" s="5" customFormat="1" x14ac:dyDescent="0.35">
      <c r="A262" s="139"/>
      <c r="B262" s="75" t="s">
        <v>76</v>
      </c>
      <c r="C262" s="43" t="s">
        <v>14</v>
      </c>
      <c r="D262" s="44"/>
      <c r="E262" s="11">
        <v>22</v>
      </c>
      <c r="F262" s="11"/>
      <c r="G262" s="142">
        <f>F262*E262</f>
        <v>0</v>
      </c>
      <c r="H262" s="16"/>
      <c r="I262" s="130">
        <f>H262*E262</f>
        <v>0</v>
      </c>
      <c r="J262" s="130">
        <f t="shared" si="3"/>
        <v>0</v>
      </c>
    </row>
    <row r="263" spans="1:10" s="5" customFormat="1" x14ac:dyDescent="0.35">
      <c r="A263" s="139"/>
      <c r="B263" s="75" t="s">
        <v>77</v>
      </c>
      <c r="C263" s="43" t="s">
        <v>14</v>
      </c>
      <c r="D263" s="44"/>
      <c r="E263" s="11">
        <v>22</v>
      </c>
      <c r="F263" s="11"/>
      <c r="G263" s="142">
        <f>F263*E263</f>
        <v>0</v>
      </c>
      <c r="H263" s="16"/>
      <c r="I263" s="130">
        <f>H263*E263</f>
        <v>0</v>
      </c>
      <c r="J263" s="130">
        <f t="shared" si="3"/>
        <v>0</v>
      </c>
    </row>
    <row r="264" spans="1:10" s="5" customFormat="1" x14ac:dyDescent="0.35">
      <c r="A264" s="139"/>
      <c r="B264" s="75" t="s">
        <v>78</v>
      </c>
      <c r="C264" s="43" t="s">
        <v>14</v>
      </c>
      <c r="D264" s="44"/>
      <c r="E264" s="11">
        <v>36</v>
      </c>
      <c r="F264" s="11"/>
      <c r="G264" s="142">
        <f>F264*E264</f>
        <v>0</v>
      </c>
      <c r="H264" s="16"/>
      <c r="I264" s="130">
        <f>H264*E264</f>
        <v>0</v>
      </c>
      <c r="J264" s="130">
        <f t="shared" si="3"/>
        <v>0</v>
      </c>
    </row>
    <row r="265" spans="1:10" s="5" customFormat="1" x14ac:dyDescent="0.35">
      <c r="A265" s="139"/>
      <c r="B265" s="75" t="s">
        <v>79</v>
      </c>
      <c r="C265" s="43" t="s">
        <v>14</v>
      </c>
      <c r="D265" s="44"/>
      <c r="E265" s="11">
        <v>8</v>
      </c>
      <c r="F265" s="11"/>
      <c r="G265" s="142">
        <f>F265*E265</f>
        <v>0</v>
      </c>
      <c r="H265" s="16"/>
      <c r="I265" s="130">
        <f>H265*E265</f>
        <v>0</v>
      </c>
      <c r="J265" s="130">
        <f t="shared" si="3"/>
        <v>0</v>
      </c>
    </row>
    <row r="266" spans="1:10" s="5" customFormat="1" x14ac:dyDescent="0.35">
      <c r="A266" s="139"/>
      <c r="B266" s="75" t="s">
        <v>80</v>
      </c>
      <c r="C266" s="43" t="s">
        <v>14</v>
      </c>
      <c r="D266" s="44"/>
      <c r="E266" s="11">
        <v>56</v>
      </c>
      <c r="F266" s="16"/>
      <c r="G266" s="142">
        <f>F266*E266</f>
        <v>0</v>
      </c>
      <c r="H266" s="16"/>
      <c r="I266" s="130">
        <f>H266*E266</f>
        <v>0</v>
      </c>
      <c r="J266" s="130">
        <f t="shared" si="3"/>
        <v>0</v>
      </c>
    </row>
    <row r="267" spans="1:10" s="5" customFormat="1" x14ac:dyDescent="0.35">
      <c r="A267" s="139"/>
      <c r="B267" s="75" t="s">
        <v>81</v>
      </c>
      <c r="C267" s="43" t="s">
        <v>14</v>
      </c>
      <c r="D267" s="44"/>
      <c r="E267" s="11">
        <v>28</v>
      </c>
      <c r="F267" s="16"/>
      <c r="G267" s="142">
        <f>F267*E267</f>
        <v>0</v>
      </c>
      <c r="H267" s="16"/>
      <c r="I267" s="130">
        <f>H267*E267</f>
        <v>0</v>
      </c>
      <c r="J267" s="130">
        <f t="shared" ref="J267:J283" si="4">I267+G267</f>
        <v>0</v>
      </c>
    </row>
    <row r="268" spans="1:10" s="5" customFormat="1" x14ac:dyDescent="0.35">
      <c r="A268" s="139"/>
      <c r="B268" s="75" t="s">
        <v>82</v>
      </c>
      <c r="C268" s="43" t="s">
        <v>14</v>
      </c>
      <c r="D268" s="101"/>
      <c r="E268" s="16">
        <v>12</v>
      </c>
      <c r="F268" s="16"/>
      <c r="G268" s="142">
        <f>F268*E268</f>
        <v>0</v>
      </c>
      <c r="H268" s="16"/>
      <c r="I268" s="130">
        <f>H268*E268</f>
        <v>0</v>
      </c>
      <c r="J268" s="130">
        <f t="shared" si="4"/>
        <v>0</v>
      </c>
    </row>
    <row r="269" spans="1:10" s="5" customFormat="1" x14ac:dyDescent="0.35">
      <c r="A269" s="139"/>
      <c r="B269" s="75" t="s">
        <v>83</v>
      </c>
      <c r="C269" s="43" t="s">
        <v>14</v>
      </c>
      <c r="D269" s="101"/>
      <c r="E269" s="16">
        <v>20</v>
      </c>
      <c r="F269" s="16"/>
      <c r="G269" s="142">
        <f>F269*E269</f>
        <v>0</v>
      </c>
      <c r="H269" s="16"/>
      <c r="I269" s="130">
        <f>H269*E269</f>
        <v>0</v>
      </c>
      <c r="J269" s="130">
        <f t="shared" si="4"/>
        <v>0</v>
      </c>
    </row>
    <row r="270" spans="1:10" s="5" customFormat="1" x14ac:dyDescent="0.35">
      <c r="A270" s="102"/>
      <c r="B270" s="51" t="s">
        <v>217</v>
      </c>
      <c r="C270" s="80"/>
      <c r="D270" s="16"/>
      <c r="E270" s="16"/>
      <c r="F270" s="16"/>
      <c r="G270" s="142">
        <f>F270*E270</f>
        <v>0</v>
      </c>
      <c r="H270" s="16"/>
      <c r="I270" s="130">
        <f>H270*E270</f>
        <v>0</v>
      </c>
      <c r="J270" s="130">
        <f t="shared" si="4"/>
        <v>0</v>
      </c>
    </row>
    <row r="271" spans="1:10" s="5" customFormat="1" ht="27" x14ac:dyDescent="0.35">
      <c r="A271" s="70">
        <v>33</v>
      </c>
      <c r="B271" s="28" t="s">
        <v>55</v>
      </c>
      <c r="C271" s="139" t="s">
        <v>14</v>
      </c>
      <c r="D271" s="139"/>
      <c r="E271" s="14">
        <v>6</v>
      </c>
      <c r="F271" s="14"/>
      <c r="G271" s="142">
        <f>F271*E271</f>
        <v>0</v>
      </c>
      <c r="H271" s="14"/>
      <c r="I271" s="130">
        <f>H271*E271</f>
        <v>0</v>
      </c>
      <c r="J271" s="130">
        <f t="shared" si="4"/>
        <v>0</v>
      </c>
    </row>
    <row r="272" spans="1:10" s="5" customFormat="1" ht="27" x14ac:dyDescent="0.35">
      <c r="A272" s="70">
        <v>34</v>
      </c>
      <c r="B272" s="28" t="s">
        <v>93</v>
      </c>
      <c r="C272" s="139" t="s">
        <v>14</v>
      </c>
      <c r="D272" s="139"/>
      <c r="E272" s="14">
        <v>11</v>
      </c>
      <c r="F272" s="14"/>
      <c r="G272" s="142">
        <f>F272*E272</f>
        <v>0</v>
      </c>
      <c r="H272" s="14"/>
      <c r="I272" s="130">
        <f>H272*E272</f>
        <v>0</v>
      </c>
      <c r="J272" s="130">
        <f t="shared" si="4"/>
        <v>0</v>
      </c>
    </row>
    <row r="273" spans="1:10" s="5" customFormat="1" ht="27" x14ac:dyDescent="0.35">
      <c r="A273" s="70">
        <v>35</v>
      </c>
      <c r="B273" s="104" t="s">
        <v>46</v>
      </c>
      <c r="C273" s="31" t="s">
        <v>71</v>
      </c>
      <c r="D273" s="105"/>
      <c r="E273" s="106">
        <v>30</v>
      </c>
      <c r="F273" s="91"/>
      <c r="G273" s="142">
        <f>F273*E273</f>
        <v>0</v>
      </c>
      <c r="H273" s="91"/>
      <c r="I273" s="130">
        <f>H273*E273</f>
        <v>0</v>
      </c>
      <c r="J273" s="130">
        <f t="shared" si="4"/>
        <v>0</v>
      </c>
    </row>
    <row r="274" spans="1:10" s="5" customFormat="1" x14ac:dyDescent="0.35">
      <c r="A274" s="70">
        <v>36</v>
      </c>
      <c r="B274" s="104" t="s">
        <v>47</v>
      </c>
      <c r="C274" s="31" t="s">
        <v>71</v>
      </c>
      <c r="D274" s="105"/>
      <c r="E274" s="106">
        <v>36</v>
      </c>
      <c r="F274" s="91"/>
      <c r="G274" s="142">
        <f>F274*E274</f>
        <v>0</v>
      </c>
      <c r="H274" s="91"/>
      <c r="I274" s="130">
        <f>H274*E274</f>
        <v>0</v>
      </c>
      <c r="J274" s="130">
        <f t="shared" si="4"/>
        <v>0</v>
      </c>
    </row>
    <row r="275" spans="1:10" s="5" customFormat="1" x14ac:dyDescent="0.35">
      <c r="A275" s="70">
        <v>37</v>
      </c>
      <c r="B275" s="104" t="s">
        <v>48</v>
      </c>
      <c r="C275" s="31" t="s">
        <v>71</v>
      </c>
      <c r="D275" s="105"/>
      <c r="E275" s="106">
        <f>E273+E274</f>
        <v>66</v>
      </c>
      <c r="F275" s="91"/>
      <c r="G275" s="142">
        <f>F275*E275</f>
        <v>0</v>
      </c>
      <c r="H275" s="91"/>
      <c r="I275" s="130">
        <f>H275*E275</f>
        <v>0</v>
      </c>
      <c r="J275" s="130">
        <f t="shared" si="4"/>
        <v>0</v>
      </c>
    </row>
    <row r="276" spans="1:10" s="5" customFormat="1" x14ac:dyDescent="0.35">
      <c r="A276" s="70">
        <v>38</v>
      </c>
      <c r="B276" s="103" t="s">
        <v>84</v>
      </c>
      <c r="C276" s="139" t="s">
        <v>2</v>
      </c>
      <c r="D276" s="140"/>
      <c r="E276" s="91">
        <f>SUM(E273:E275)*0.05</f>
        <v>6.6000000000000005</v>
      </c>
      <c r="F276" s="91"/>
      <c r="G276" s="142">
        <f>F276*E276</f>
        <v>0</v>
      </c>
      <c r="H276" s="91"/>
      <c r="I276" s="130">
        <f>H276*E276</f>
        <v>0</v>
      </c>
      <c r="J276" s="130">
        <f t="shared" si="4"/>
        <v>0</v>
      </c>
    </row>
    <row r="277" spans="1:10" s="5" customFormat="1" x14ac:dyDescent="0.35">
      <c r="A277" s="141"/>
      <c r="B277" s="107" t="s">
        <v>218</v>
      </c>
      <c r="C277" s="141"/>
      <c r="D277" s="141"/>
      <c r="E277" s="141"/>
      <c r="F277" s="141"/>
      <c r="G277" s="142">
        <f>F277*E277</f>
        <v>0</v>
      </c>
      <c r="H277" s="141"/>
      <c r="I277" s="130">
        <f>H277*E277</f>
        <v>0</v>
      </c>
      <c r="J277" s="130">
        <f t="shared" si="4"/>
        <v>0</v>
      </c>
    </row>
    <row r="278" spans="1:10" s="5" customFormat="1" ht="27" x14ac:dyDescent="0.35">
      <c r="A278" s="151">
        <v>39</v>
      </c>
      <c r="B278" s="7" t="s">
        <v>219</v>
      </c>
      <c r="C278" s="8" t="s">
        <v>14</v>
      </c>
      <c r="D278" s="9"/>
      <c r="E278" s="9">
        <v>4</v>
      </c>
      <c r="F278" s="106"/>
      <c r="G278" s="142">
        <f>F278*E278</f>
        <v>0</v>
      </c>
      <c r="H278" s="106"/>
      <c r="I278" s="130">
        <f>H278*E278</f>
        <v>0</v>
      </c>
      <c r="J278" s="130">
        <f t="shared" si="4"/>
        <v>0</v>
      </c>
    </row>
    <row r="279" spans="1:10" s="5" customFormat="1" x14ac:dyDescent="0.35">
      <c r="A279" s="115"/>
      <c r="B279" s="18" t="s">
        <v>15</v>
      </c>
      <c r="C279" s="12" t="s">
        <v>14</v>
      </c>
      <c r="D279" s="101">
        <v>1</v>
      </c>
      <c r="E279" s="101">
        <f>E278*D279</f>
        <v>4</v>
      </c>
      <c r="F279" s="11"/>
      <c r="G279" s="142">
        <f>F279*E279</f>
        <v>0</v>
      </c>
      <c r="H279" s="101"/>
      <c r="I279" s="130">
        <f>H279*E279</f>
        <v>0</v>
      </c>
      <c r="J279" s="130">
        <f t="shared" si="4"/>
        <v>0</v>
      </c>
    </row>
    <row r="280" spans="1:10" s="5" customFormat="1" x14ac:dyDescent="0.35">
      <c r="A280" s="115"/>
      <c r="B280" s="92" t="s">
        <v>20</v>
      </c>
      <c r="C280" s="12" t="s">
        <v>2</v>
      </c>
      <c r="D280" s="162">
        <v>0.97</v>
      </c>
      <c r="E280" s="163">
        <f>D280*E278</f>
        <v>3.88</v>
      </c>
      <c r="F280" s="163"/>
      <c r="G280" s="142">
        <f>F280*E280</f>
        <v>0</v>
      </c>
      <c r="H280" s="163"/>
      <c r="I280" s="130">
        <f>H280*E280</f>
        <v>0</v>
      </c>
      <c r="J280" s="130">
        <f t="shared" si="4"/>
        <v>0</v>
      </c>
    </row>
    <row r="281" spans="1:10" s="5" customFormat="1" x14ac:dyDescent="0.35">
      <c r="A281" s="115"/>
      <c r="B281" s="40" t="s">
        <v>111</v>
      </c>
      <c r="C281" s="15" t="s">
        <v>14</v>
      </c>
      <c r="D281" s="11">
        <v>1</v>
      </c>
      <c r="E281" s="11">
        <f>D281*E278</f>
        <v>4</v>
      </c>
      <c r="F281" s="11"/>
      <c r="G281" s="142">
        <f>F281*E281</f>
        <v>0</v>
      </c>
      <c r="H281" s="11"/>
      <c r="I281" s="130">
        <f>H281*E281</f>
        <v>0</v>
      </c>
      <c r="J281" s="130">
        <f t="shared" si="4"/>
        <v>0</v>
      </c>
    </row>
    <row r="282" spans="1:10" s="5" customFormat="1" x14ac:dyDescent="0.35">
      <c r="A282" s="115"/>
      <c r="B282" s="40" t="s">
        <v>23</v>
      </c>
      <c r="C282" s="12" t="s">
        <v>2</v>
      </c>
      <c r="D282" s="16">
        <v>1.7</v>
      </c>
      <c r="E282" s="16">
        <f>D282*E278</f>
        <v>6.8</v>
      </c>
      <c r="F282" s="138"/>
      <c r="G282" s="142">
        <f>F282*E282</f>
        <v>0</v>
      </c>
      <c r="H282" s="138"/>
      <c r="I282" s="130">
        <f>H282*E282</f>
        <v>0</v>
      </c>
      <c r="J282" s="130">
        <f t="shared" si="4"/>
        <v>0</v>
      </c>
    </row>
    <row r="283" spans="1:10" s="5" customFormat="1" ht="54" x14ac:dyDescent="0.35">
      <c r="A283" s="151">
        <v>40</v>
      </c>
      <c r="B283" s="148" t="s">
        <v>295</v>
      </c>
      <c r="C283" s="29" t="s">
        <v>118</v>
      </c>
      <c r="D283" s="9"/>
      <c r="E283" s="9">
        <v>1</v>
      </c>
      <c r="F283" s="110"/>
      <c r="G283" s="142">
        <f>F283*E283</f>
        <v>0</v>
      </c>
      <c r="H283" s="110"/>
      <c r="I283" s="130">
        <f>H283*E283</f>
        <v>0</v>
      </c>
      <c r="J283" s="130">
        <f t="shared" si="4"/>
        <v>0</v>
      </c>
    </row>
    <row r="284" spans="1:10" s="5" customFormat="1" x14ac:dyDescent="0.35">
      <c r="A284" s="70"/>
      <c r="B284" s="45" t="s">
        <v>12</v>
      </c>
      <c r="C284" s="46"/>
      <c r="D284" s="46"/>
      <c r="E284" s="10"/>
      <c r="F284" s="77"/>
      <c r="G284" s="77">
        <f>SUM(G10:G283)</f>
        <v>0</v>
      </c>
      <c r="H284" s="77"/>
      <c r="I284" s="77">
        <f>SUM(I10:I283)</f>
        <v>0</v>
      </c>
      <c r="J284" s="77">
        <f>SUM(J10:J283)</f>
        <v>0</v>
      </c>
    </row>
    <row r="285" spans="1:10" s="5" customFormat="1" x14ac:dyDescent="0.35">
      <c r="A285" s="70"/>
      <c r="B285" s="48" t="s">
        <v>126</v>
      </c>
      <c r="C285" s="120">
        <v>7.0000000000000007E-2</v>
      </c>
      <c r="D285" s="117"/>
      <c r="E285" s="118"/>
      <c r="F285" s="119"/>
      <c r="G285" s="119"/>
      <c r="H285" s="119"/>
      <c r="I285" s="119"/>
      <c r="J285" s="119">
        <f>J284*C285</f>
        <v>0</v>
      </c>
    </row>
    <row r="286" spans="1:10" s="5" customFormat="1" x14ac:dyDescent="0.35">
      <c r="A286" s="70"/>
      <c r="B286" s="49" t="s">
        <v>12</v>
      </c>
      <c r="C286" s="123"/>
      <c r="D286" s="123"/>
      <c r="E286" s="118"/>
      <c r="F286" s="119"/>
      <c r="G286" s="119"/>
      <c r="H286" s="119"/>
      <c r="I286" s="119"/>
      <c r="J286" s="119">
        <f>SUM(J284:J285)</f>
        <v>0</v>
      </c>
    </row>
    <row r="287" spans="1:10" s="5" customFormat="1" x14ac:dyDescent="0.35">
      <c r="A287" s="70"/>
      <c r="B287" s="48" t="s">
        <v>127</v>
      </c>
      <c r="C287" s="120">
        <v>0.05</v>
      </c>
      <c r="D287" s="117"/>
      <c r="E287" s="118"/>
      <c r="F287" s="119"/>
      <c r="G287" s="119"/>
      <c r="H287" s="119"/>
      <c r="I287" s="119"/>
      <c r="J287" s="119">
        <f>J286*C287</f>
        <v>0</v>
      </c>
    </row>
    <row r="288" spans="1:10" s="5" customFormat="1" x14ac:dyDescent="0.35">
      <c r="A288" s="70"/>
      <c r="B288" s="31" t="s">
        <v>34</v>
      </c>
      <c r="C288" s="123"/>
      <c r="D288" s="123"/>
      <c r="E288" s="118"/>
      <c r="F288" s="119"/>
      <c r="G288" s="119"/>
      <c r="H288" s="119"/>
      <c r="I288" s="119"/>
      <c r="J288" s="119">
        <f>J287+J286</f>
        <v>0</v>
      </c>
    </row>
    <row r="289" spans="1:10" s="5" customFormat="1" x14ac:dyDescent="0.35">
      <c r="A289" s="66"/>
      <c r="B289" s="121" t="s">
        <v>35</v>
      </c>
      <c r="C289" s="122">
        <v>0.01</v>
      </c>
      <c r="D289" s="122"/>
      <c r="E289" s="122"/>
      <c r="F289" s="124"/>
      <c r="G289" s="124"/>
      <c r="H289" s="124"/>
      <c r="I289" s="124"/>
      <c r="J289" s="119">
        <f>J288*C289</f>
        <v>0</v>
      </c>
    </row>
    <row r="290" spans="1:10" s="5" customFormat="1" x14ac:dyDescent="0.35">
      <c r="A290" s="66"/>
      <c r="B290" s="66" t="s">
        <v>12</v>
      </c>
      <c r="C290" s="23"/>
      <c r="D290" s="23"/>
      <c r="E290" s="23"/>
      <c r="F290" s="50"/>
      <c r="G290" s="50"/>
      <c r="H290" s="50"/>
      <c r="I290" s="47"/>
      <c r="J290" s="50">
        <f>SUM(J288:J289)</f>
        <v>0</v>
      </c>
    </row>
    <row r="291" spans="1:10" s="5" customFormat="1" x14ac:dyDescent="0.35">
      <c r="A291" s="66"/>
      <c r="B291" s="32" t="s">
        <v>36</v>
      </c>
      <c r="C291" s="122">
        <v>0.18</v>
      </c>
      <c r="D291" s="32"/>
      <c r="E291" s="76"/>
      <c r="F291" s="76"/>
      <c r="G291" s="76"/>
      <c r="H291" s="76"/>
      <c r="I291" s="76"/>
      <c r="J291" s="125">
        <f>J290*C291</f>
        <v>0</v>
      </c>
    </row>
    <row r="292" spans="1:10" s="5" customFormat="1" ht="20.149999999999999" customHeight="1" x14ac:dyDescent="0.35">
      <c r="A292" s="78"/>
      <c r="B292" s="51" t="s">
        <v>162</v>
      </c>
      <c r="C292" s="52"/>
      <c r="D292" s="52"/>
      <c r="E292" s="53"/>
      <c r="F292" s="53"/>
      <c r="G292" s="53"/>
      <c r="H292" s="53"/>
      <c r="I292" s="53"/>
      <c r="J292" s="54">
        <f>SUM(J290:J291)</f>
        <v>0</v>
      </c>
    </row>
  </sheetData>
  <mergeCells count="14">
    <mergeCell ref="A1:E1"/>
    <mergeCell ref="A2:J2"/>
    <mergeCell ref="A3:J3"/>
    <mergeCell ref="C4:E4"/>
    <mergeCell ref="A5:B5"/>
    <mergeCell ref="F5:H5"/>
    <mergeCell ref="F6:G6"/>
    <mergeCell ref="H6:I6"/>
    <mergeCell ref="J6:J7"/>
    <mergeCell ref="A6:A7"/>
    <mergeCell ref="B6:B7"/>
    <mergeCell ref="C6:C7"/>
    <mergeCell ref="D6:D7"/>
    <mergeCell ref="E6:E7"/>
  </mergeCells>
  <conditionalFormatting sqref="B50">
    <cfRule type="cellIs" dxfId="24" priority="36" stopIfTrue="1" operator="equal">
      <formula>8223.307275</formula>
    </cfRule>
  </conditionalFormatting>
  <conditionalFormatting sqref="B11:C11">
    <cfRule type="cellIs" dxfId="23" priority="32" stopIfTrue="1" operator="equal">
      <formula>8223.307275</formula>
    </cfRule>
  </conditionalFormatting>
  <conditionalFormatting sqref="B23:C23">
    <cfRule type="cellIs" dxfId="22" priority="25" stopIfTrue="1" operator="equal">
      <formula>8223.307275</formula>
    </cfRule>
  </conditionalFormatting>
  <conditionalFormatting sqref="B26:C26">
    <cfRule type="cellIs" dxfId="21" priority="19" stopIfTrue="1" operator="equal">
      <formula>8223.307275</formula>
    </cfRule>
  </conditionalFormatting>
  <conditionalFormatting sqref="B29:C29">
    <cfRule type="cellIs" dxfId="20" priority="17" stopIfTrue="1" operator="equal">
      <formula>8223.307275</formula>
    </cfRule>
  </conditionalFormatting>
  <conditionalFormatting sqref="B32:C32">
    <cfRule type="cellIs" dxfId="19" priority="21" stopIfTrue="1" operator="equal">
      <formula>8223.307275</formula>
    </cfRule>
  </conditionalFormatting>
  <conditionalFormatting sqref="B35:C35">
    <cfRule type="cellIs" dxfId="18" priority="1" stopIfTrue="1" operator="equal">
      <formula>8223.307275</formula>
    </cfRule>
  </conditionalFormatting>
  <conditionalFormatting sqref="B38:C38">
    <cfRule type="cellIs" dxfId="17" priority="26" stopIfTrue="1" operator="equal">
      <formula>8223.307275</formula>
    </cfRule>
  </conditionalFormatting>
  <conditionalFormatting sqref="B41:C41">
    <cfRule type="cellIs" dxfId="16" priority="23" stopIfTrue="1" operator="equal">
      <formula>8223.307275</formula>
    </cfRule>
  </conditionalFormatting>
  <conditionalFormatting sqref="B44:C44">
    <cfRule type="cellIs" dxfId="15" priority="15" stopIfTrue="1" operator="equal">
      <formula>8223.307275</formula>
    </cfRule>
  </conditionalFormatting>
  <conditionalFormatting sqref="B47:C47">
    <cfRule type="cellIs" dxfId="14" priority="13" stopIfTrue="1" operator="equal">
      <formula>8223.307275</formula>
    </cfRule>
  </conditionalFormatting>
  <conditionalFormatting sqref="B51:C51">
    <cfRule type="cellIs" dxfId="13" priority="35" stopIfTrue="1" operator="equal">
      <formula>8223.307275</formula>
    </cfRule>
  </conditionalFormatting>
  <conditionalFormatting sqref="B53:C53">
    <cfRule type="cellIs" dxfId="12" priority="34" stopIfTrue="1" operator="equal">
      <formula>8223.307275</formula>
    </cfRule>
  </conditionalFormatting>
  <pageMargins left="0.7" right="0.7" top="0.75" bottom="0.75" header="0.3" footer="0.3"/>
  <ignoredErrors>
    <ignoredError sqref="J288:J291 E5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0"/>
  <sheetViews>
    <sheetView zoomScaleNormal="100" workbookViewId="0">
      <selection activeCell="H9" sqref="H9:H251"/>
    </sheetView>
  </sheetViews>
  <sheetFormatPr defaultColWidth="9.08984375" defaultRowHeight="13.5" x14ac:dyDescent="0.35"/>
  <cols>
    <col min="1" max="1" width="4.453125" style="79" customWidth="1"/>
    <col min="2" max="2" width="71.6328125" style="1" customWidth="1"/>
    <col min="3" max="3" width="8" style="55" customWidth="1"/>
    <col min="4" max="4" width="9.90625" style="1" customWidth="1"/>
    <col min="5" max="5" width="10.453125" style="56" customWidth="1"/>
    <col min="6" max="6" width="8.90625" style="56" customWidth="1"/>
    <col min="7" max="7" width="14" style="56" customWidth="1"/>
    <col min="8" max="8" width="7.453125" style="56" customWidth="1"/>
    <col min="9" max="9" width="13.453125" style="56" customWidth="1"/>
    <col min="10" max="10" width="15.453125" style="1" customWidth="1"/>
    <col min="11" max="16384" width="9.08984375" style="1"/>
  </cols>
  <sheetData>
    <row r="1" spans="1:10" x14ac:dyDescent="0.35">
      <c r="A1" s="239" t="s">
        <v>128</v>
      </c>
      <c r="B1" s="239"/>
      <c r="C1" s="239"/>
      <c r="D1" s="239"/>
      <c r="E1" s="239"/>
    </row>
    <row r="2" spans="1:10" ht="20.149999999999999" customHeight="1" x14ac:dyDescent="0.35">
      <c r="A2" s="247" t="s">
        <v>129</v>
      </c>
      <c r="B2" s="247"/>
      <c r="C2" s="247"/>
      <c r="D2" s="247"/>
      <c r="E2" s="247"/>
      <c r="F2" s="247"/>
      <c r="G2" s="247"/>
      <c r="H2" s="247"/>
      <c r="I2" s="247"/>
      <c r="J2" s="247"/>
    </row>
    <row r="3" spans="1:10" ht="20.149999999999999" customHeight="1" x14ac:dyDescent="0.35">
      <c r="A3" s="247" t="s">
        <v>0</v>
      </c>
      <c r="B3" s="247"/>
      <c r="C3" s="247"/>
      <c r="D3" s="247"/>
      <c r="E3" s="247"/>
      <c r="F3" s="247"/>
      <c r="G3" s="247"/>
      <c r="H3" s="247"/>
      <c r="I3" s="247"/>
      <c r="J3" s="247"/>
    </row>
    <row r="4" spans="1:10" ht="20.149999999999999" customHeight="1" x14ac:dyDescent="0.35">
      <c r="A4" s="172"/>
      <c r="B4" s="172"/>
      <c r="C4" s="248" t="s">
        <v>220</v>
      </c>
      <c r="D4" s="247"/>
      <c r="E4" s="247"/>
      <c r="F4" s="172"/>
      <c r="G4" s="172"/>
      <c r="H4" s="172"/>
      <c r="I4" s="172"/>
      <c r="J4" s="172"/>
    </row>
    <row r="5" spans="1:10" ht="20.149999999999999" customHeight="1" x14ac:dyDescent="0.35">
      <c r="A5" s="245"/>
      <c r="B5" s="245"/>
      <c r="C5" s="2"/>
      <c r="D5" s="2"/>
      <c r="E5" s="2"/>
      <c r="F5" s="246" t="s">
        <v>1</v>
      </c>
      <c r="G5" s="246"/>
      <c r="H5" s="246"/>
      <c r="I5" s="3">
        <f>J260</f>
        <v>0</v>
      </c>
      <c r="J5" s="4" t="s">
        <v>2</v>
      </c>
    </row>
    <row r="6" spans="1:10" s="5" customFormat="1" ht="20.149999999999999" customHeight="1" x14ac:dyDescent="0.35">
      <c r="A6" s="242" t="s">
        <v>3</v>
      </c>
      <c r="B6" s="241" t="s">
        <v>4</v>
      </c>
      <c r="C6" s="241" t="s">
        <v>5</v>
      </c>
      <c r="D6" s="243" t="s">
        <v>6</v>
      </c>
      <c r="E6" s="241" t="s">
        <v>7</v>
      </c>
      <c r="F6" s="241" t="s">
        <v>8</v>
      </c>
      <c r="G6" s="241"/>
      <c r="H6" s="241" t="s">
        <v>9</v>
      </c>
      <c r="I6" s="241"/>
      <c r="J6" s="241" t="s">
        <v>10</v>
      </c>
    </row>
    <row r="7" spans="1:10" s="5" customFormat="1" ht="30" customHeight="1" x14ac:dyDescent="0.35">
      <c r="A7" s="242"/>
      <c r="B7" s="241"/>
      <c r="C7" s="241"/>
      <c r="D7" s="244"/>
      <c r="E7" s="241"/>
      <c r="F7" s="139" t="s">
        <v>13</v>
      </c>
      <c r="G7" s="139" t="s">
        <v>12</v>
      </c>
      <c r="H7" s="139" t="s">
        <v>11</v>
      </c>
      <c r="I7" s="139" t="s">
        <v>12</v>
      </c>
      <c r="J7" s="241"/>
    </row>
    <row r="8" spans="1:10" s="5" customFormat="1" ht="14" thickBot="1" x14ac:dyDescent="0.4">
      <c r="A8" s="167">
        <v>1</v>
      </c>
      <c r="B8" s="168">
        <v>2</v>
      </c>
      <c r="C8" s="168">
        <v>3</v>
      </c>
      <c r="D8" s="168"/>
      <c r="E8" s="168">
        <v>4</v>
      </c>
      <c r="F8" s="168">
        <v>7</v>
      </c>
      <c r="G8" s="168">
        <v>8</v>
      </c>
      <c r="H8" s="168">
        <v>9</v>
      </c>
      <c r="I8" s="168">
        <v>10</v>
      </c>
      <c r="J8" s="168">
        <v>11</v>
      </c>
    </row>
    <row r="9" spans="1:10" s="5" customFormat="1" ht="20.149999999999999" customHeight="1" x14ac:dyDescent="0.35">
      <c r="A9" s="57"/>
      <c r="B9" s="203" t="s">
        <v>56</v>
      </c>
      <c r="C9" s="6"/>
      <c r="D9" s="6"/>
      <c r="E9" s="6"/>
      <c r="F9" s="6"/>
      <c r="G9" s="6"/>
      <c r="H9" s="6"/>
      <c r="I9" s="6"/>
      <c r="J9" s="6"/>
    </row>
    <row r="10" spans="1:10" s="5" customFormat="1" ht="27" x14ac:dyDescent="0.35">
      <c r="A10" s="70">
        <v>1</v>
      </c>
      <c r="B10" s="7" t="s">
        <v>252</v>
      </c>
      <c r="C10" s="8" t="s">
        <v>19</v>
      </c>
      <c r="D10" s="8"/>
      <c r="E10" s="9">
        <f>0.9*2.15*4+1.5*2.15</f>
        <v>10.965</v>
      </c>
      <c r="F10" s="141"/>
      <c r="G10" s="142">
        <f>F10*E10</f>
        <v>0</v>
      </c>
      <c r="H10" s="141"/>
      <c r="I10" s="130">
        <f>H10*E10</f>
        <v>0</v>
      </c>
      <c r="J10" s="130">
        <f>I10+G10</f>
        <v>0</v>
      </c>
    </row>
    <row r="11" spans="1:10" s="5" customFormat="1" x14ac:dyDescent="0.35">
      <c r="A11" s="141"/>
      <c r="B11" s="144" t="s">
        <v>15</v>
      </c>
      <c r="C11" s="145" t="s">
        <v>19</v>
      </c>
      <c r="D11" s="16">
        <v>1</v>
      </c>
      <c r="E11" s="16">
        <f>D11*E10</f>
        <v>10.965</v>
      </c>
      <c r="F11" s="69"/>
      <c r="G11" s="142">
        <f>F11*E11</f>
        <v>0</v>
      </c>
      <c r="H11" s="69"/>
      <c r="I11" s="130">
        <f>H11*E11</f>
        <v>0</v>
      </c>
      <c r="J11" s="130">
        <f t="shared" ref="J11:J74" si="0">I11+G11</f>
        <v>0</v>
      </c>
    </row>
    <row r="12" spans="1:10" s="5" customFormat="1" x14ac:dyDescent="0.35">
      <c r="A12" s="141"/>
      <c r="B12" s="40" t="s">
        <v>102</v>
      </c>
      <c r="C12" s="23" t="s">
        <v>2</v>
      </c>
      <c r="D12" s="131">
        <v>9.8400000000000001E-2</v>
      </c>
      <c r="E12" s="106">
        <f>D12*E10</f>
        <v>1.078956</v>
      </c>
      <c r="F12" s="69"/>
      <c r="G12" s="142">
        <f>F12*E12</f>
        <v>0</v>
      </c>
      <c r="H12" s="69"/>
      <c r="I12" s="130">
        <f>H12*E12</f>
        <v>0</v>
      </c>
      <c r="J12" s="130">
        <f t="shared" si="0"/>
        <v>0</v>
      </c>
    </row>
    <row r="13" spans="1:10" s="5" customFormat="1" ht="27" x14ac:dyDescent="0.35">
      <c r="A13" s="70">
        <v>2</v>
      </c>
      <c r="B13" s="7" t="s">
        <v>246</v>
      </c>
      <c r="C13" s="8" t="s">
        <v>105</v>
      </c>
      <c r="D13" s="8"/>
      <c r="E13" s="9">
        <f>18*0.15</f>
        <v>2.6999999999999997</v>
      </c>
      <c r="F13" s="141"/>
      <c r="G13" s="142">
        <f>F13*E13</f>
        <v>0</v>
      </c>
      <c r="H13" s="141"/>
      <c r="I13" s="130">
        <f>H13*E13</f>
        <v>0</v>
      </c>
      <c r="J13" s="130">
        <f t="shared" si="0"/>
        <v>0</v>
      </c>
    </row>
    <row r="14" spans="1:10" s="5" customFormat="1" x14ac:dyDescent="0.35">
      <c r="A14" s="141"/>
      <c r="B14" s="64" t="s">
        <v>15</v>
      </c>
      <c r="C14" s="23" t="s">
        <v>19</v>
      </c>
      <c r="D14" s="16">
        <v>1</v>
      </c>
      <c r="E14" s="16">
        <f>E13*D14</f>
        <v>2.6999999999999997</v>
      </c>
      <c r="F14" s="16"/>
      <c r="G14" s="142">
        <f>F14*E14</f>
        <v>0</v>
      </c>
      <c r="H14" s="16"/>
      <c r="I14" s="130">
        <f>H14*E14</f>
        <v>0</v>
      </c>
      <c r="J14" s="130">
        <f t="shared" si="0"/>
        <v>0</v>
      </c>
    </row>
    <row r="15" spans="1:10" s="5" customFormat="1" x14ac:dyDescent="0.35">
      <c r="A15" s="141"/>
      <c r="B15" s="126" t="s">
        <v>20</v>
      </c>
      <c r="C15" s="31" t="s">
        <v>2</v>
      </c>
      <c r="D15" s="143">
        <v>1.8</v>
      </c>
      <c r="E15" s="106">
        <f>D15*E13</f>
        <v>4.8599999999999994</v>
      </c>
      <c r="F15" s="106"/>
      <c r="G15" s="142">
        <f>F15*E15</f>
        <v>0</v>
      </c>
      <c r="H15" s="106"/>
      <c r="I15" s="130">
        <f>H15*E15</f>
        <v>0</v>
      </c>
      <c r="J15" s="130">
        <f t="shared" si="0"/>
        <v>0</v>
      </c>
    </row>
    <row r="16" spans="1:10" s="5" customFormat="1" ht="27" x14ac:dyDescent="0.35">
      <c r="A16" s="70">
        <v>3</v>
      </c>
      <c r="B16" s="7" t="s">
        <v>247</v>
      </c>
      <c r="C16" s="8" t="s">
        <v>105</v>
      </c>
      <c r="D16" s="8"/>
      <c r="E16" s="8">
        <f>42.3*0.2</f>
        <v>8.4599999999999991</v>
      </c>
      <c r="F16" s="141"/>
      <c r="G16" s="142">
        <f>F16*E16</f>
        <v>0</v>
      </c>
      <c r="H16" s="141"/>
      <c r="I16" s="130">
        <f>H16*E16</f>
        <v>0</v>
      </c>
      <c r="J16" s="130">
        <f t="shared" si="0"/>
        <v>0</v>
      </c>
    </row>
    <row r="17" spans="1:10" s="5" customFormat="1" x14ac:dyDescent="0.35">
      <c r="A17" s="141"/>
      <c r="B17" s="64" t="s">
        <v>15</v>
      </c>
      <c r="C17" s="23" t="s">
        <v>28</v>
      </c>
      <c r="D17" s="16">
        <v>1</v>
      </c>
      <c r="E17" s="16">
        <f>E16*D17</f>
        <v>8.4599999999999991</v>
      </c>
      <c r="F17" s="16"/>
      <c r="G17" s="142">
        <f>F17*E17</f>
        <v>0</v>
      </c>
      <c r="H17" s="16"/>
      <c r="I17" s="130">
        <f>H17*E17</f>
        <v>0</v>
      </c>
      <c r="J17" s="130">
        <f t="shared" si="0"/>
        <v>0</v>
      </c>
    </row>
    <row r="18" spans="1:10" s="5" customFormat="1" x14ac:dyDescent="0.35">
      <c r="A18" s="141"/>
      <c r="B18" s="126" t="s">
        <v>20</v>
      </c>
      <c r="C18" s="31" t="s">
        <v>2</v>
      </c>
      <c r="D18" s="143">
        <f>1.1</f>
        <v>1.1000000000000001</v>
      </c>
      <c r="E18" s="106">
        <f>D18*E16</f>
        <v>9.3059999999999992</v>
      </c>
      <c r="F18" s="106"/>
      <c r="G18" s="142">
        <f>F18*E18</f>
        <v>0</v>
      </c>
      <c r="H18" s="106"/>
      <c r="I18" s="130">
        <f>H18*E18</f>
        <v>0</v>
      </c>
      <c r="J18" s="130">
        <f t="shared" si="0"/>
        <v>0</v>
      </c>
    </row>
    <row r="19" spans="1:10" s="5" customFormat="1" ht="27" x14ac:dyDescent="0.35">
      <c r="A19" s="70">
        <v>4</v>
      </c>
      <c r="B19" s="7" t="s">
        <v>290</v>
      </c>
      <c r="C19" s="8" t="s">
        <v>19</v>
      </c>
      <c r="D19" s="8"/>
      <c r="E19" s="9">
        <f>48+13.5</f>
        <v>61.5</v>
      </c>
      <c r="F19" s="141"/>
      <c r="G19" s="142">
        <f>F19*E19</f>
        <v>0</v>
      </c>
      <c r="H19" s="141"/>
      <c r="I19" s="130">
        <f>H19*E19</f>
        <v>0</v>
      </c>
      <c r="J19" s="130">
        <f t="shared" si="0"/>
        <v>0</v>
      </c>
    </row>
    <row r="20" spans="1:10" s="5" customFormat="1" x14ac:dyDescent="0.35">
      <c r="A20" s="141"/>
      <c r="B20" s="64" t="s">
        <v>15</v>
      </c>
      <c r="C20" s="23" t="s">
        <v>19</v>
      </c>
      <c r="D20" s="16">
        <v>1</v>
      </c>
      <c r="E20" s="16">
        <f>E19*D20</f>
        <v>61.5</v>
      </c>
      <c r="F20" s="16"/>
      <c r="G20" s="142">
        <f>F20*E20</f>
        <v>0</v>
      </c>
      <c r="H20" s="16"/>
      <c r="I20" s="130">
        <f>H20*E20</f>
        <v>0</v>
      </c>
      <c r="J20" s="130">
        <f t="shared" si="0"/>
        <v>0</v>
      </c>
    </row>
    <row r="21" spans="1:10" s="5" customFormat="1" x14ac:dyDescent="0.35">
      <c r="A21" s="141"/>
      <c r="B21" s="126" t="s">
        <v>20</v>
      </c>
      <c r="C21" s="31" t="s">
        <v>2</v>
      </c>
      <c r="D21" s="143">
        <v>4.9700000000000001E-2</v>
      </c>
      <c r="E21" s="106">
        <f>D21*E19</f>
        <v>3.0565500000000001</v>
      </c>
      <c r="F21" s="106"/>
      <c r="G21" s="142">
        <f>F21*E21</f>
        <v>0</v>
      </c>
      <c r="H21" s="106"/>
      <c r="I21" s="130">
        <f>H21*E21</f>
        <v>0</v>
      </c>
      <c r="J21" s="130">
        <f t="shared" si="0"/>
        <v>0</v>
      </c>
    </row>
    <row r="22" spans="1:10" s="5" customFormat="1" x14ac:dyDescent="0.35">
      <c r="A22" s="57">
        <v>5</v>
      </c>
      <c r="B22" s="148" t="s">
        <v>131</v>
      </c>
      <c r="C22" s="147" t="s">
        <v>104</v>
      </c>
      <c r="D22" s="147"/>
      <c r="E22" s="149">
        <v>36.799999999999997</v>
      </c>
      <c r="F22" s="69"/>
      <c r="G22" s="142">
        <f>F22*E22</f>
        <v>0</v>
      </c>
      <c r="H22" s="69"/>
      <c r="I22" s="130">
        <f>H22*E22</f>
        <v>0</v>
      </c>
      <c r="J22" s="130">
        <f t="shared" si="0"/>
        <v>0</v>
      </c>
    </row>
    <row r="23" spans="1:10" s="5" customFormat="1" x14ac:dyDescent="0.35">
      <c r="A23" s="6"/>
      <c r="B23" s="144" t="s">
        <v>15</v>
      </c>
      <c r="C23" s="145" t="s">
        <v>19</v>
      </c>
      <c r="D23" s="16">
        <v>1</v>
      </c>
      <c r="E23" s="16">
        <f>D23*E22</f>
        <v>36.799999999999997</v>
      </c>
      <c r="F23" s="69"/>
      <c r="G23" s="142">
        <f>F23*E23</f>
        <v>0</v>
      </c>
      <c r="H23" s="69"/>
      <c r="I23" s="130">
        <f>H23*E23</f>
        <v>0</v>
      </c>
      <c r="J23" s="130">
        <f t="shared" si="0"/>
        <v>0</v>
      </c>
    </row>
    <row r="24" spans="1:10" s="5" customFormat="1" x14ac:dyDescent="0.35">
      <c r="A24" s="6"/>
      <c r="B24" s="40" t="s">
        <v>102</v>
      </c>
      <c r="C24" s="23" t="s">
        <v>2</v>
      </c>
      <c r="D24" s="131">
        <v>8.9999999999999993E-3</v>
      </c>
      <c r="E24" s="106">
        <f>D24*E22</f>
        <v>0.33119999999999994</v>
      </c>
      <c r="F24" s="69"/>
      <c r="G24" s="142">
        <f>F24*E24</f>
        <v>0</v>
      </c>
      <c r="H24" s="69"/>
      <c r="I24" s="130">
        <f>H24*E24</f>
        <v>0</v>
      </c>
      <c r="J24" s="130">
        <f t="shared" si="0"/>
        <v>0</v>
      </c>
    </row>
    <row r="25" spans="1:10" s="5" customFormat="1" ht="27" x14ac:dyDescent="0.35">
      <c r="A25" s="57">
        <v>6</v>
      </c>
      <c r="B25" s="148" t="s">
        <v>204</v>
      </c>
      <c r="C25" s="8" t="s">
        <v>19</v>
      </c>
      <c r="D25" s="8"/>
      <c r="E25" s="108">
        <f>16+22</f>
        <v>38</v>
      </c>
      <c r="F25" s="150"/>
      <c r="G25" s="142">
        <f>F25*E25</f>
        <v>0</v>
      </c>
      <c r="H25" s="150"/>
      <c r="I25" s="130">
        <f>H25*E25</f>
        <v>0</v>
      </c>
      <c r="J25" s="130">
        <f t="shared" si="0"/>
        <v>0</v>
      </c>
    </row>
    <row r="26" spans="1:10" s="5" customFormat="1" x14ac:dyDescent="0.35">
      <c r="A26" s="57"/>
      <c r="B26" s="144" t="s">
        <v>15</v>
      </c>
      <c r="C26" s="145" t="s">
        <v>19</v>
      </c>
      <c r="D26" s="16">
        <v>1</v>
      </c>
      <c r="E26" s="16">
        <f>D26*E25</f>
        <v>38</v>
      </c>
      <c r="F26" s="11"/>
      <c r="G26" s="142">
        <f>F26*E26</f>
        <v>0</v>
      </c>
      <c r="H26" s="69"/>
      <c r="I26" s="130">
        <f>H26*E26</f>
        <v>0</v>
      </c>
      <c r="J26" s="130">
        <f t="shared" si="0"/>
        <v>0</v>
      </c>
    </row>
    <row r="27" spans="1:10" s="5" customFormat="1" x14ac:dyDescent="0.35">
      <c r="A27" s="57"/>
      <c r="B27" s="40" t="s">
        <v>102</v>
      </c>
      <c r="C27" s="23" t="s">
        <v>2</v>
      </c>
      <c r="D27" s="23">
        <v>2.1499999999999998E-2</v>
      </c>
      <c r="E27" s="69">
        <f>D27*E25</f>
        <v>0.81699999999999995</v>
      </c>
      <c r="F27" s="69"/>
      <c r="G27" s="142">
        <f>F27*E27</f>
        <v>0</v>
      </c>
      <c r="H27" s="69"/>
      <c r="I27" s="130">
        <f>H27*E27</f>
        <v>0</v>
      </c>
      <c r="J27" s="130">
        <f t="shared" si="0"/>
        <v>0</v>
      </c>
    </row>
    <row r="28" spans="1:10" s="5" customFormat="1" x14ac:dyDescent="0.35">
      <c r="A28" s="57">
        <v>7</v>
      </c>
      <c r="B28" s="148" t="s">
        <v>296</v>
      </c>
      <c r="C28" s="8" t="s">
        <v>19</v>
      </c>
      <c r="D28" s="8"/>
      <c r="E28" s="108">
        <v>13.5</v>
      </c>
      <c r="F28" s="150"/>
      <c r="G28" s="142">
        <f>F28*E28</f>
        <v>0</v>
      </c>
      <c r="H28" s="150"/>
      <c r="I28" s="130">
        <f>H28*E28</f>
        <v>0</v>
      </c>
      <c r="J28" s="130">
        <f t="shared" si="0"/>
        <v>0</v>
      </c>
    </row>
    <row r="29" spans="1:10" s="5" customFormat="1" x14ac:dyDescent="0.35">
      <c r="A29" s="57"/>
      <c r="B29" s="144" t="s">
        <v>15</v>
      </c>
      <c r="C29" s="145" t="s">
        <v>19</v>
      </c>
      <c r="D29" s="16">
        <v>1</v>
      </c>
      <c r="E29" s="16">
        <f>D29*E28</f>
        <v>13.5</v>
      </c>
      <c r="F29" s="11"/>
      <c r="G29" s="142">
        <f>F29*E29</f>
        <v>0</v>
      </c>
      <c r="H29" s="69"/>
      <c r="I29" s="130">
        <f>H29*E29</f>
        <v>0</v>
      </c>
      <c r="J29" s="130">
        <f t="shared" si="0"/>
        <v>0</v>
      </c>
    </row>
    <row r="30" spans="1:10" s="5" customFormat="1" x14ac:dyDescent="0.35">
      <c r="A30" s="57"/>
      <c r="B30" s="40" t="s">
        <v>102</v>
      </c>
      <c r="C30" s="23" t="s">
        <v>2</v>
      </c>
      <c r="D30" s="23">
        <v>2.1499999999999998E-2</v>
      </c>
      <c r="E30" s="69">
        <f>D30*E28</f>
        <v>0.29024999999999995</v>
      </c>
      <c r="F30" s="69"/>
      <c r="G30" s="142">
        <f>F30*E30</f>
        <v>0</v>
      </c>
      <c r="H30" s="69"/>
      <c r="I30" s="130">
        <f>H30*E30</f>
        <v>0</v>
      </c>
      <c r="J30" s="130">
        <f t="shared" si="0"/>
        <v>0</v>
      </c>
    </row>
    <row r="31" spans="1:10" s="5" customFormat="1" x14ac:dyDescent="0.35">
      <c r="A31" s="57">
        <v>8</v>
      </c>
      <c r="B31" s="154" t="s">
        <v>134</v>
      </c>
      <c r="C31" s="152" t="s">
        <v>104</v>
      </c>
      <c r="D31" s="152"/>
      <c r="E31" s="153">
        <f>E25+E28</f>
        <v>51.5</v>
      </c>
      <c r="F31" s="6"/>
      <c r="G31" s="142">
        <f>F31*E31</f>
        <v>0</v>
      </c>
      <c r="H31" s="6"/>
      <c r="I31" s="130">
        <f>H31*E31</f>
        <v>0</v>
      </c>
      <c r="J31" s="130">
        <f t="shared" si="0"/>
        <v>0</v>
      </c>
    </row>
    <row r="32" spans="1:10" s="5" customFormat="1" x14ac:dyDescent="0.35">
      <c r="A32" s="6"/>
      <c r="B32" s="144" t="s">
        <v>15</v>
      </c>
      <c r="C32" s="145" t="s">
        <v>19</v>
      </c>
      <c r="D32" s="16">
        <v>1</v>
      </c>
      <c r="E32" s="16">
        <f>D32*E31</f>
        <v>51.5</v>
      </c>
      <c r="F32" s="11"/>
      <c r="G32" s="142">
        <f>F32*E32</f>
        <v>0</v>
      </c>
      <c r="H32" s="69"/>
      <c r="I32" s="130">
        <f>H32*E32</f>
        <v>0</v>
      </c>
      <c r="J32" s="130">
        <f t="shared" si="0"/>
        <v>0</v>
      </c>
    </row>
    <row r="33" spans="1:10" s="5" customFormat="1" x14ac:dyDescent="0.35">
      <c r="A33" s="6"/>
      <c r="B33" s="40" t="s">
        <v>102</v>
      </c>
      <c r="C33" s="23" t="s">
        <v>2</v>
      </c>
      <c r="D33" s="131">
        <v>8.9999999999999993E-3</v>
      </c>
      <c r="E33" s="106">
        <f>D33*E31</f>
        <v>0.46349999999999997</v>
      </c>
      <c r="F33" s="69"/>
      <c r="G33" s="142">
        <f>F33*E33</f>
        <v>0</v>
      </c>
      <c r="H33" s="69"/>
      <c r="I33" s="130">
        <f>H33*E33</f>
        <v>0</v>
      </c>
      <c r="J33" s="130">
        <f t="shared" si="0"/>
        <v>0</v>
      </c>
    </row>
    <row r="34" spans="1:10" s="5" customFormat="1" x14ac:dyDescent="0.35">
      <c r="A34" s="57">
        <v>9</v>
      </c>
      <c r="B34" s="146" t="s">
        <v>103</v>
      </c>
      <c r="C34" s="147" t="s">
        <v>18</v>
      </c>
      <c r="D34" s="8"/>
      <c r="E34" s="108">
        <v>4</v>
      </c>
      <c r="F34" s="69"/>
      <c r="G34" s="142">
        <f>F34*E34</f>
        <v>0</v>
      </c>
      <c r="H34" s="69"/>
      <c r="I34" s="130">
        <f>H34*E34</f>
        <v>0</v>
      </c>
      <c r="J34" s="130">
        <f t="shared" si="0"/>
        <v>0</v>
      </c>
    </row>
    <row r="35" spans="1:10" s="5" customFormat="1" x14ac:dyDescent="0.35">
      <c r="A35" s="6"/>
      <c r="B35" s="144" t="s">
        <v>15</v>
      </c>
      <c r="C35" s="145" t="s">
        <v>18</v>
      </c>
      <c r="D35" s="16">
        <v>1</v>
      </c>
      <c r="E35" s="16">
        <f>D35*E34</f>
        <v>4</v>
      </c>
      <c r="F35" s="116"/>
      <c r="G35" s="142">
        <f>F35*E35</f>
        <v>0</v>
      </c>
      <c r="H35" s="69"/>
      <c r="I35" s="130">
        <f>H35*E35</f>
        <v>0</v>
      </c>
      <c r="J35" s="130">
        <f t="shared" si="0"/>
        <v>0</v>
      </c>
    </row>
    <row r="36" spans="1:10" s="5" customFormat="1" x14ac:dyDescent="0.35">
      <c r="A36" s="6"/>
      <c r="B36" s="40" t="s">
        <v>102</v>
      </c>
      <c r="C36" s="23" t="s">
        <v>2</v>
      </c>
      <c r="D36" s="23">
        <v>0.5</v>
      </c>
      <c r="E36" s="69">
        <f>D36*E34</f>
        <v>2</v>
      </c>
      <c r="F36" s="69"/>
      <c r="G36" s="142">
        <f>F36*E36</f>
        <v>0</v>
      </c>
      <c r="H36" s="69"/>
      <c r="I36" s="130">
        <f>H36*E36</f>
        <v>0</v>
      </c>
      <c r="J36" s="130">
        <f t="shared" si="0"/>
        <v>0</v>
      </c>
    </row>
    <row r="37" spans="1:10" s="5" customFormat="1" x14ac:dyDescent="0.35">
      <c r="A37" s="57">
        <v>10</v>
      </c>
      <c r="B37" s="146" t="s">
        <v>132</v>
      </c>
      <c r="C37" s="147" t="s">
        <v>18</v>
      </c>
      <c r="D37" s="8"/>
      <c r="E37" s="108">
        <v>4</v>
      </c>
      <c r="F37" s="69"/>
      <c r="G37" s="142">
        <f>F37*E37</f>
        <v>0</v>
      </c>
      <c r="H37" s="69"/>
      <c r="I37" s="130">
        <f>H37*E37</f>
        <v>0</v>
      </c>
      <c r="J37" s="130">
        <f t="shared" si="0"/>
        <v>0</v>
      </c>
    </row>
    <row r="38" spans="1:10" s="5" customFormat="1" x14ac:dyDescent="0.35">
      <c r="A38" s="6"/>
      <c r="B38" s="144" t="s">
        <v>15</v>
      </c>
      <c r="C38" s="145" t="s">
        <v>18</v>
      </c>
      <c r="D38" s="16">
        <v>1</v>
      </c>
      <c r="E38" s="16">
        <f>D38*E37</f>
        <v>4</v>
      </c>
      <c r="F38" s="116"/>
      <c r="G38" s="142">
        <f>F38*E38</f>
        <v>0</v>
      </c>
      <c r="H38" s="69"/>
      <c r="I38" s="130">
        <f>H38*E38</f>
        <v>0</v>
      </c>
      <c r="J38" s="130">
        <f t="shared" si="0"/>
        <v>0</v>
      </c>
    </row>
    <row r="39" spans="1:10" s="5" customFormat="1" x14ac:dyDescent="0.35">
      <c r="A39" s="30"/>
      <c r="B39" s="40" t="s">
        <v>102</v>
      </c>
      <c r="C39" s="23" t="s">
        <v>2</v>
      </c>
      <c r="D39" s="23">
        <v>0.5</v>
      </c>
      <c r="E39" s="69">
        <f>D39*E37</f>
        <v>2</v>
      </c>
      <c r="F39" s="69"/>
      <c r="G39" s="142">
        <f>F39*E39</f>
        <v>0</v>
      </c>
      <c r="H39" s="69"/>
      <c r="I39" s="130">
        <f>H39*E39</f>
        <v>0</v>
      </c>
      <c r="J39" s="130">
        <f t="shared" si="0"/>
        <v>0</v>
      </c>
    </row>
    <row r="40" spans="1:10" s="5" customFormat="1" ht="27" x14ac:dyDescent="0.35">
      <c r="A40" s="70">
        <v>11</v>
      </c>
      <c r="B40" s="7" t="s">
        <v>136</v>
      </c>
      <c r="C40" s="29" t="s">
        <v>135</v>
      </c>
      <c r="D40" s="7"/>
      <c r="E40" s="108">
        <v>14</v>
      </c>
      <c r="F40" s="11"/>
      <c r="G40" s="142">
        <f>F40*E40</f>
        <v>0</v>
      </c>
      <c r="H40" s="30"/>
      <c r="I40" s="130">
        <f>H40*E40</f>
        <v>0</v>
      </c>
      <c r="J40" s="130">
        <f t="shared" si="0"/>
        <v>0</v>
      </c>
    </row>
    <row r="41" spans="1:10" s="5" customFormat="1" x14ac:dyDescent="0.35">
      <c r="A41" s="70"/>
      <c r="B41" s="144" t="s">
        <v>15</v>
      </c>
      <c r="C41" s="145" t="s">
        <v>135</v>
      </c>
      <c r="D41" s="16">
        <v>1</v>
      </c>
      <c r="E41" s="16">
        <f>D41*E40</f>
        <v>14</v>
      </c>
      <c r="F41" s="11"/>
      <c r="G41" s="142">
        <f>F41*E41</f>
        <v>0</v>
      </c>
      <c r="H41" s="30"/>
      <c r="I41" s="130">
        <f>H41*E41</f>
        <v>0</v>
      </c>
      <c r="J41" s="130">
        <f t="shared" si="0"/>
        <v>0</v>
      </c>
    </row>
    <row r="42" spans="1:10" s="5" customFormat="1" x14ac:dyDescent="0.35">
      <c r="A42" s="70"/>
      <c r="B42" s="40" t="s">
        <v>102</v>
      </c>
      <c r="C42" s="23" t="s">
        <v>2</v>
      </c>
      <c r="D42" s="23">
        <v>0.01</v>
      </c>
      <c r="E42" s="69">
        <f>D42*E40</f>
        <v>0.14000000000000001</v>
      </c>
      <c r="F42" s="10"/>
      <c r="G42" s="142">
        <f>F42*E42</f>
        <v>0</v>
      </c>
      <c r="H42" s="10"/>
      <c r="I42" s="130">
        <f>H42*E42</f>
        <v>0</v>
      </c>
      <c r="J42" s="130">
        <f t="shared" si="0"/>
        <v>0</v>
      </c>
    </row>
    <row r="43" spans="1:10" s="5" customFormat="1" x14ac:dyDescent="0.35">
      <c r="A43" s="70">
        <v>12</v>
      </c>
      <c r="B43" s="7" t="s">
        <v>137</v>
      </c>
      <c r="C43" s="29" t="s">
        <v>135</v>
      </c>
      <c r="D43" s="7"/>
      <c r="E43" s="108">
        <v>12</v>
      </c>
      <c r="F43" s="11"/>
      <c r="G43" s="142">
        <f>F43*E43</f>
        <v>0</v>
      </c>
      <c r="H43" s="30"/>
      <c r="I43" s="130">
        <f>H43*E43</f>
        <v>0</v>
      </c>
      <c r="J43" s="130">
        <f t="shared" si="0"/>
        <v>0</v>
      </c>
    </row>
    <row r="44" spans="1:10" s="5" customFormat="1" x14ac:dyDescent="0.35">
      <c r="A44" s="70"/>
      <c r="B44" s="144" t="s">
        <v>15</v>
      </c>
      <c r="C44" s="145" t="s">
        <v>135</v>
      </c>
      <c r="D44" s="16">
        <v>1</v>
      </c>
      <c r="E44" s="16">
        <f>D44*E43</f>
        <v>12</v>
      </c>
      <c r="F44" s="11"/>
      <c r="G44" s="142">
        <f>F44*E44</f>
        <v>0</v>
      </c>
      <c r="H44" s="10"/>
      <c r="I44" s="130">
        <f>H44*E44</f>
        <v>0</v>
      </c>
      <c r="J44" s="130">
        <f t="shared" si="0"/>
        <v>0</v>
      </c>
    </row>
    <row r="45" spans="1:10" s="5" customFormat="1" x14ac:dyDescent="0.35">
      <c r="A45" s="70"/>
      <c r="B45" s="40" t="s">
        <v>102</v>
      </c>
      <c r="C45" s="23" t="s">
        <v>2</v>
      </c>
      <c r="D45" s="23">
        <v>0.01</v>
      </c>
      <c r="E45" s="69">
        <f>D45*E43</f>
        <v>0.12</v>
      </c>
      <c r="F45" s="10"/>
      <c r="G45" s="142">
        <f>F45*E45</f>
        <v>0</v>
      </c>
      <c r="H45" s="10"/>
      <c r="I45" s="130">
        <f>H45*E45</f>
        <v>0</v>
      </c>
      <c r="J45" s="130">
        <f t="shared" si="0"/>
        <v>0</v>
      </c>
    </row>
    <row r="46" spans="1:10" s="5" customFormat="1" x14ac:dyDescent="0.35">
      <c r="A46" s="70">
        <v>13</v>
      </c>
      <c r="B46" s="7" t="s">
        <v>138</v>
      </c>
      <c r="C46" s="8" t="s">
        <v>118</v>
      </c>
      <c r="D46" s="8"/>
      <c r="E46" s="9">
        <v>1</v>
      </c>
      <c r="F46" s="10"/>
      <c r="G46" s="142">
        <f>F46*E46</f>
        <v>0</v>
      </c>
      <c r="H46" s="10"/>
      <c r="I46" s="130">
        <f>H46*E46</f>
        <v>0</v>
      </c>
      <c r="J46" s="130">
        <f t="shared" si="0"/>
        <v>0</v>
      </c>
    </row>
    <row r="47" spans="1:10" s="5" customFormat="1" x14ac:dyDescent="0.35">
      <c r="A47" s="57">
        <v>14</v>
      </c>
      <c r="B47" s="155" t="s">
        <v>106</v>
      </c>
      <c r="C47" s="152" t="s">
        <v>105</v>
      </c>
      <c r="D47" s="153"/>
      <c r="E47" s="153">
        <v>20.2</v>
      </c>
      <c r="F47" s="150"/>
      <c r="G47" s="142">
        <f>F47*E47</f>
        <v>0</v>
      </c>
      <c r="H47" s="150"/>
      <c r="I47" s="130">
        <f>H47*E47</f>
        <v>0</v>
      </c>
      <c r="J47" s="130">
        <f t="shared" si="0"/>
        <v>0</v>
      </c>
    </row>
    <row r="48" spans="1:10" s="5" customFormat="1" x14ac:dyDescent="0.35">
      <c r="A48" s="57"/>
      <c r="B48" s="144" t="s">
        <v>15</v>
      </c>
      <c r="C48" s="145" t="s">
        <v>28</v>
      </c>
      <c r="D48" s="16">
        <v>1</v>
      </c>
      <c r="E48" s="16">
        <f>D48*E47</f>
        <v>20.2</v>
      </c>
      <c r="F48" s="69"/>
      <c r="G48" s="142">
        <f>F48*E48</f>
        <v>0</v>
      </c>
      <c r="H48" s="69"/>
      <c r="I48" s="130">
        <f>H48*E48</f>
        <v>0</v>
      </c>
      <c r="J48" s="130">
        <f t="shared" si="0"/>
        <v>0</v>
      </c>
    </row>
    <row r="49" spans="1:10" s="5" customFormat="1" x14ac:dyDescent="0.35">
      <c r="A49" s="70">
        <v>15</v>
      </c>
      <c r="B49" s="7" t="s">
        <v>59</v>
      </c>
      <c r="C49" s="147" t="s">
        <v>105</v>
      </c>
      <c r="D49" s="147"/>
      <c r="E49" s="177">
        <f>E47</f>
        <v>20.2</v>
      </c>
      <c r="F49" s="90"/>
      <c r="G49" s="142">
        <f>F49*E49</f>
        <v>0</v>
      </c>
      <c r="H49" s="90"/>
      <c r="I49" s="130">
        <f>H49*E49</f>
        <v>0</v>
      </c>
      <c r="J49" s="130">
        <f t="shared" si="0"/>
        <v>0</v>
      </c>
    </row>
    <row r="50" spans="1:10" s="5" customFormat="1" x14ac:dyDescent="0.35">
      <c r="A50" s="70"/>
      <c r="B50" s="144" t="s">
        <v>15</v>
      </c>
      <c r="C50" s="145" t="s">
        <v>28</v>
      </c>
      <c r="D50" s="16">
        <v>1</v>
      </c>
      <c r="E50" s="16">
        <f>D50*E49</f>
        <v>20.2</v>
      </c>
      <c r="F50" s="69"/>
      <c r="G50" s="142">
        <f>F50*E50</f>
        <v>0</v>
      </c>
      <c r="H50" s="69"/>
      <c r="I50" s="130">
        <f>H50*E50</f>
        <v>0</v>
      </c>
      <c r="J50" s="130">
        <f t="shared" si="0"/>
        <v>0</v>
      </c>
    </row>
    <row r="51" spans="1:10" s="5" customFormat="1" x14ac:dyDescent="0.35">
      <c r="A51" s="70">
        <v>16</v>
      </c>
      <c r="B51" s="7" t="s">
        <v>60</v>
      </c>
      <c r="C51" s="147" t="s">
        <v>22</v>
      </c>
      <c r="D51" s="177">
        <v>1.8</v>
      </c>
      <c r="E51" s="177">
        <f>D51*E49</f>
        <v>36.36</v>
      </c>
      <c r="F51" s="90"/>
      <c r="G51" s="142">
        <f>F51*E51</f>
        <v>0</v>
      </c>
      <c r="H51" s="90"/>
      <c r="I51" s="130">
        <f>H51*E51</f>
        <v>0</v>
      </c>
      <c r="J51" s="130">
        <f t="shared" si="0"/>
        <v>0</v>
      </c>
    </row>
    <row r="52" spans="1:10" s="5" customFormat="1" x14ac:dyDescent="0.35">
      <c r="A52" s="141"/>
      <c r="B52" s="173" t="s">
        <v>57</v>
      </c>
      <c r="C52" s="141"/>
      <c r="D52" s="141"/>
      <c r="E52" s="141"/>
      <c r="F52" s="141"/>
      <c r="G52" s="142">
        <f>F52*E52</f>
        <v>0</v>
      </c>
      <c r="H52" s="141"/>
      <c r="I52" s="130">
        <f>H52*E52</f>
        <v>0</v>
      </c>
      <c r="J52" s="130">
        <f t="shared" si="0"/>
        <v>0</v>
      </c>
    </row>
    <row r="53" spans="1:10" s="5" customFormat="1" x14ac:dyDescent="0.35">
      <c r="A53" s="141"/>
      <c r="B53" s="78" t="s">
        <v>166</v>
      </c>
      <c r="C53" s="141"/>
      <c r="D53" s="141"/>
      <c r="E53" s="141"/>
      <c r="F53" s="141"/>
      <c r="G53" s="142">
        <f>F53*E53</f>
        <v>0</v>
      </c>
      <c r="H53" s="141"/>
      <c r="I53" s="130">
        <f>H53*E53</f>
        <v>0</v>
      </c>
      <c r="J53" s="130">
        <f t="shared" si="0"/>
        <v>0</v>
      </c>
    </row>
    <row r="54" spans="1:10" s="5" customFormat="1" ht="27" x14ac:dyDescent="0.35">
      <c r="A54" s="38">
        <v>1</v>
      </c>
      <c r="B54" s="39" t="s">
        <v>139</v>
      </c>
      <c r="C54" s="34" t="s">
        <v>19</v>
      </c>
      <c r="D54" s="34"/>
      <c r="E54" s="73">
        <f>E31</f>
        <v>51.5</v>
      </c>
      <c r="F54" s="14"/>
      <c r="G54" s="142">
        <f>F54*E54</f>
        <v>0</v>
      </c>
      <c r="H54" s="14"/>
      <c r="I54" s="130">
        <f>H54*E54</f>
        <v>0</v>
      </c>
      <c r="J54" s="130">
        <f t="shared" si="0"/>
        <v>0</v>
      </c>
    </row>
    <row r="55" spans="1:10" s="5" customFormat="1" x14ac:dyDescent="0.35">
      <c r="A55" s="38"/>
      <c r="B55" s="18" t="s">
        <v>15</v>
      </c>
      <c r="C55" s="15" t="s">
        <v>24</v>
      </c>
      <c r="D55" s="16">
        <v>1</v>
      </c>
      <c r="E55" s="16">
        <f>E54*D55</f>
        <v>51.5</v>
      </c>
      <c r="F55" s="14"/>
      <c r="G55" s="142">
        <f>F55*E55</f>
        <v>0</v>
      </c>
      <c r="H55" s="14"/>
      <c r="I55" s="130">
        <f>H55*E55</f>
        <v>0</v>
      </c>
      <c r="J55" s="130">
        <f t="shared" si="0"/>
        <v>0</v>
      </c>
    </row>
    <row r="56" spans="1:10" s="5" customFormat="1" x14ac:dyDescent="0.35">
      <c r="A56" s="38"/>
      <c r="B56" s="13" t="s">
        <v>20</v>
      </c>
      <c r="C56" s="12" t="s">
        <v>2</v>
      </c>
      <c r="D56" s="61">
        <v>3.9E-2</v>
      </c>
      <c r="E56" s="14">
        <f>D56*E54</f>
        <v>2.0085000000000002</v>
      </c>
      <c r="F56" s="14"/>
      <c r="G56" s="142">
        <f>F56*E56</f>
        <v>0</v>
      </c>
      <c r="H56" s="14"/>
      <c r="I56" s="130">
        <f>H56*E56</f>
        <v>0</v>
      </c>
      <c r="J56" s="130">
        <f t="shared" si="0"/>
        <v>0</v>
      </c>
    </row>
    <row r="57" spans="1:10" s="5" customFormat="1" x14ac:dyDescent="0.35">
      <c r="A57" s="38"/>
      <c r="B57" s="13" t="s">
        <v>37</v>
      </c>
      <c r="C57" s="12" t="s">
        <v>28</v>
      </c>
      <c r="D57" s="61">
        <v>0.05</v>
      </c>
      <c r="E57" s="14">
        <f>D57*E54</f>
        <v>2.5750000000000002</v>
      </c>
      <c r="F57" s="14"/>
      <c r="G57" s="142">
        <f>F57*E57</f>
        <v>0</v>
      </c>
      <c r="H57" s="14"/>
      <c r="I57" s="130">
        <f>H57*E57</f>
        <v>0</v>
      </c>
      <c r="J57" s="130">
        <f t="shared" si="0"/>
        <v>0</v>
      </c>
    </row>
    <row r="58" spans="1:10" s="5" customFormat="1" x14ac:dyDescent="0.35">
      <c r="A58" s="38"/>
      <c r="B58" s="13" t="s">
        <v>21</v>
      </c>
      <c r="C58" s="12" t="s">
        <v>22</v>
      </c>
      <c r="D58" s="61">
        <v>1.2999999999999999E-2</v>
      </c>
      <c r="E58" s="14">
        <f>D58*E54</f>
        <v>0.66949999999999998</v>
      </c>
      <c r="F58" s="14"/>
      <c r="G58" s="142">
        <f>F58*E58</f>
        <v>0</v>
      </c>
      <c r="H58" s="14"/>
      <c r="I58" s="130">
        <f>H58*E58</f>
        <v>0</v>
      </c>
      <c r="J58" s="130">
        <f t="shared" si="0"/>
        <v>0</v>
      </c>
    </row>
    <row r="59" spans="1:10" s="5" customFormat="1" x14ac:dyDescent="0.35">
      <c r="A59" s="38"/>
      <c r="B59" s="13" t="s">
        <v>23</v>
      </c>
      <c r="C59" s="12" t="s">
        <v>2</v>
      </c>
      <c r="D59" s="12">
        <v>0.13300000000000001</v>
      </c>
      <c r="E59" s="14">
        <f>E54*D59</f>
        <v>6.8495000000000008</v>
      </c>
      <c r="F59" s="14"/>
      <c r="G59" s="142">
        <f>F59*E59</f>
        <v>0</v>
      </c>
      <c r="H59" s="14"/>
      <c r="I59" s="130">
        <f>H59*E59</f>
        <v>0</v>
      </c>
      <c r="J59" s="130">
        <f t="shared" si="0"/>
        <v>0</v>
      </c>
    </row>
    <row r="60" spans="1:10" s="5" customFormat="1" ht="40.5" x14ac:dyDescent="0.35">
      <c r="A60" s="199">
        <v>2</v>
      </c>
      <c r="B60" s="71" t="s">
        <v>248</v>
      </c>
      <c r="C60" s="29" t="s">
        <v>19</v>
      </c>
      <c r="D60" s="29"/>
      <c r="E60" s="108">
        <v>24.4</v>
      </c>
      <c r="F60" s="69"/>
      <c r="G60" s="142">
        <f>F60*E60</f>
        <v>0</v>
      </c>
      <c r="H60" s="69"/>
      <c r="I60" s="130">
        <f>H60*E60</f>
        <v>0</v>
      </c>
      <c r="J60" s="130">
        <f t="shared" si="0"/>
        <v>0</v>
      </c>
    </row>
    <row r="61" spans="1:10" s="5" customFormat="1" x14ac:dyDescent="0.35">
      <c r="A61" s="199"/>
      <c r="B61" s="64" t="s">
        <v>15</v>
      </c>
      <c r="C61" s="23" t="s">
        <v>19</v>
      </c>
      <c r="D61" s="16">
        <v>1</v>
      </c>
      <c r="E61" s="16">
        <f>E60*D61</f>
        <v>24.4</v>
      </c>
      <c r="F61" s="16"/>
      <c r="G61" s="142">
        <f>F61*E61</f>
        <v>0</v>
      </c>
      <c r="H61" s="16"/>
      <c r="I61" s="130">
        <f>H61*E61</f>
        <v>0</v>
      </c>
      <c r="J61" s="130">
        <f t="shared" si="0"/>
        <v>0</v>
      </c>
    </row>
    <row r="62" spans="1:10" s="5" customFormat="1" x14ac:dyDescent="0.35">
      <c r="A62" s="199"/>
      <c r="B62" s="82" t="s">
        <v>20</v>
      </c>
      <c r="C62" s="31" t="s">
        <v>2</v>
      </c>
      <c r="D62" s="85">
        <v>0.02</v>
      </c>
      <c r="E62" s="69">
        <f>D62*E60</f>
        <v>0.48799999999999999</v>
      </c>
      <c r="F62" s="69"/>
      <c r="G62" s="142">
        <f>F62*E62</f>
        <v>0</v>
      </c>
      <c r="H62" s="69"/>
      <c r="I62" s="130">
        <f>H62*E62</f>
        <v>0</v>
      </c>
      <c r="J62" s="130">
        <f t="shared" si="0"/>
        <v>0</v>
      </c>
    </row>
    <row r="63" spans="1:10" s="5" customFormat="1" x14ac:dyDescent="0.35">
      <c r="A63" s="199"/>
      <c r="B63" s="82" t="s">
        <v>58</v>
      </c>
      <c r="C63" s="23" t="s">
        <v>16</v>
      </c>
      <c r="D63" s="69">
        <v>4</v>
      </c>
      <c r="E63" s="69">
        <f>E60*D63</f>
        <v>97.6</v>
      </c>
      <c r="F63" s="69"/>
      <c r="G63" s="142">
        <f>F63*E63</f>
        <v>0</v>
      </c>
      <c r="H63" s="69"/>
      <c r="I63" s="130">
        <f>H63*E63</f>
        <v>0</v>
      </c>
      <c r="J63" s="130">
        <f t="shared" si="0"/>
        <v>0</v>
      </c>
    </row>
    <row r="64" spans="1:10" s="5" customFormat="1" x14ac:dyDescent="0.35">
      <c r="A64" s="199"/>
      <c r="B64" s="82" t="s">
        <v>23</v>
      </c>
      <c r="C64" s="31" t="s">
        <v>2</v>
      </c>
      <c r="D64" s="85">
        <v>1.9E-2</v>
      </c>
      <c r="E64" s="69">
        <f>D64*E60</f>
        <v>0.46359999999999996</v>
      </c>
      <c r="F64" s="69"/>
      <c r="G64" s="142">
        <f>F64*E64</f>
        <v>0</v>
      </c>
      <c r="H64" s="69"/>
      <c r="I64" s="130">
        <f>H64*E64</f>
        <v>0</v>
      </c>
      <c r="J64" s="130">
        <f t="shared" si="0"/>
        <v>0</v>
      </c>
    </row>
    <row r="65" spans="1:10" s="5" customFormat="1" ht="27" x14ac:dyDescent="0.35">
      <c r="A65" s="200">
        <v>3</v>
      </c>
      <c r="B65" s="71" t="s">
        <v>210</v>
      </c>
      <c r="C65" s="29" t="s">
        <v>19</v>
      </c>
      <c r="D65" s="29"/>
      <c r="E65" s="109">
        <f>E60</f>
        <v>24.4</v>
      </c>
      <c r="F65" s="69"/>
      <c r="G65" s="142">
        <f>F65*E65</f>
        <v>0</v>
      </c>
      <c r="H65" s="69"/>
      <c r="I65" s="130">
        <f>H65*E65</f>
        <v>0</v>
      </c>
      <c r="J65" s="130">
        <f t="shared" si="0"/>
        <v>0</v>
      </c>
    </row>
    <row r="66" spans="1:10" s="5" customFormat="1" x14ac:dyDescent="0.35">
      <c r="A66" s="87"/>
      <c r="B66" s="64" t="s">
        <v>15</v>
      </c>
      <c r="C66" s="23" t="s">
        <v>19</v>
      </c>
      <c r="D66" s="16">
        <v>1</v>
      </c>
      <c r="E66" s="16">
        <f>E65*D66</f>
        <v>24.4</v>
      </c>
      <c r="F66" s="69"/>
      <c r="G66" s="142">
        <f>F66*E66</f>
        <v>0</v>
      </c>
      <c r="H66" s="16"/>
      <c r="I66" s="130">
        <f>H66*E66</f>
        <v>0</v>
      </c>
      <c r="J66" s="130">
        <f t="shared" si="0"/>
        <v>0</v>
      </c>
    </row>
    <row r="67" spans="1:10" s="5" customFormat="1" x14ac:dyDescent="0.35">
      <c r="A67" s="87"/>
      <c r="B67" s="82" t="s">
        <v>20</v>
      </c>
      <c r="C67" s="31" t="s">
        <v>2</v>
      </c>
      <c r="D67" s="85">
        <v>4.5199999999999997E-2</v>
      </c>
      <c r="E67" s="69">
        <f>D67*E65</f>
        <v>1.1028799999999999</v>
      </c>
      <c r="F67" s="69"/>
      <c r="G67" s="142">
        <f>F67*E67</f>
        <v>0</v>
      </c>
      <c r="H67" s="69"/>
      <c r="I67" s="130">
        <f>H67*E67</f>
        <v>0</v>
      </c>
      <c r="J67" s="130">
        <f t="shared" si="0"/>
        <v>0</v>
      </c>
    </row>
    <row r="68" spans="1:10" s="5" customFormat="1" x14ac:dyDescent="0.35">
      <c r="A68" s="88"/>
      <c r="B68" s="68" t="s">
        <v>49</v>
      </c>
      <c r="C68" s="36" t="s">
        <v>19</v>
      </c>
      <c r="D68" s="36">
        <v>1.05</v>
      </c>
      <c r="E68" s="69">
        <f>D68*E65</f>
        <v>25.62</v>
      </c>
      <c r="F68" s="69"/>
      <c r="G68" s="142">
        <f>F68*E68</f>
        <v>0</v>
      </c>
      <c r="H68" s="69"/>
      <c r="I68" s="130">
        <f>H68*E68</f>
        <v>0</v>
      </c>
      <c r="J68" s="130">
        <f t="shared" si="0"/>
        <v>0</v>
      </c>
    </row>
    <row r="69" spans="1:10" s="5" customFormat="1" x14ac:dyDescent="0.35">
      <c r="A69" s="88"/>
      <c r="B69" s="68" t="s">
        <v>50</v>
      </c>
      <c r="C69" s="36" t="s">
        <v>16</v>
      </c>
      <c r="D69" s="72">
        <v>6</v>
      </c>
      <c r="E69" s="69">
        <f>D69*E65</f>
        <v>146.39999999999998</v>
      </c>
      <c r="F69" s="69"/>
      <c r="G69" s="142">
        <f>F69*E69</f>
        <v>0</v>
      </c>
      <c r="H69" s="69"/>
      <c r="I69" s="130">
        <f>H69*E69</f>
        <v>0</v>
      </c>
      <c r="J69" s="130">
        <f t="shared" si="0"/>
        <v>0</v>
      </c>
    </row>
    <row r="70" spans="1:10" s="5" customFormat="1" x14ac:dyDescent="0.35">
      <c r="A70" s="88"/>
      <c r="B70" s="40" t="s">
        <v>51</v>
      </c>
      <c r="C70" s="23" t="s">
        <v>42</v>
      </c>
      <c r="D70" s="23">
        <v>0.1</v>
      </c>
      <c r="E70" s="16">
        <f>D70*E65</f>
        <v>2.44</v>
      </c>
      <c r="F70" s="16"/>
      <c r="G70" s="142">
        <f>F70*E70</f>
        <v>0</v>
      </c>
      <c r="H70" s="16"/>
      <c r="I70" s="130">
        <f>H70*E70</f>
        <v>0</v>
      </c>
      <c r="J70" s="130">
        <f t="shared" si="0"/>
        <v>0</v>
      </c>
    </row>
    <row r="71" spans="1:10" s="5" customFormat="1" x14ac:dyDescent="0.35">
      <c r="A71" s="88"/>
      <c r="B71" s="127" t="s">
        <v>52</v>
      </c>
      <c r="C71" s="36" t="s">
        <v>16</v>
      </c>
      <c r="D71" s="36">
        <v>0.04</v>
      </c>
      <c r="E71" s="69">
        <f>D71*E65</f>
        <v>0.97599999999999998</v>
      </c>
      <c r="F71" s="69"/>
      <c r="G71" s="142">
        <f>F71*E71</f>
        <v>0</v>
      </c>
      <c r="H71" s="69"/>
      <c r="I71" s="130">
        <f>H71*E71</f>
        <v>0</v>
      </c>
      <c r="J71" s="130">
        <f t="shared" si="0"/>
        <v>0</v>
      </c>
    </row>
    <row r="72" spans="1:10" s="5" customFormat="1" x14ac:dyDescent="0.35">
      <c r="A72" s="88"/>
      <c r="B72" s="68" t="s">
        <v>23</v>
      </c>
      <c r="C72" s="36" t="s">
        <v>2</v>
      </c>
      <c r="D72" s="36">
        <v>4.6600000000000003E-2</v>
      </c>
      <c r="E72" s="69">
        <f>D72*E65</f>
        <v>1.1370400000000001</v>
      </c>
      <c r="F72" s="69"/>
      <c r="G72" s="142">
        <f>F72*E72</f>
        <v>0</v>
      </c>
      <c r="H72" s="69"/>
      <c r="I72" s="130">
        <f>H72*E72</f>
        <v>0</v>
      </c>
      <c r="J72" s="130">
        <f t="shared" si="0"/>
        <v>0</v>
      </c>
    </row>
    <row r="73" spans="1:10" s="5" customFormat="1" ht="27" x14ac:dyDescent="0.35">
      <c r="A73" s="111">
        <v>4</v>
      </c>
      <c r="B73" s="71" t="s">
        <v>205</v>
      </c>
      <c r="C73" s="29" t="s">
        <v>19</v>
      </c>
      <c r="D73" s="29"/>
      <c r="E73" s="109">
        <f>E54-E65</f>
        <v>27.1</v>
      </c>
      <c r="F73" s="69"/>
      <c r="G73" s="142">
        <f>F73*E73</f>
        <v>0</v>
      </c>
      <c r="H73" s="69"/>
      <c r="I73" s="130">
        <f>H73*E73</f>
        <v>0</v>
      </c>
      <c r="J73" s="130">
        <f t="shared" si="0"/>
        <v>0</v>
      </c>
    </row>
    <row r="74" spans="1:10" s="5" customFormat="1" x14ac:dyDescent="0.35">
      <c r="A74" s="87"/>
      <c r="B74" s="64" t="s">
        <v>15</v>
      </c>
      <c r="C74" s="23" t="s">
        <v>19</v>
      </c>
      <c r="D74" s="16">
        <v>1</v>
      </c>
      <c r="E74" s="16">
        <f>E73*D74</f>
        <v>27.1</v>
      </c>
      <c r="F74" s="69"/>
      <c r="G74" s="142">
        <f>F74*E74</f>
        <v>0</v>
      </c>
      <c r="H74" s="16"/>
      <c r="I74" s="130">
        <f>H74*E74</f>
        <v>0</v>
      </c>
      <c r="J74" s="130">
        <f t="shared" si="0"/>
        <v>0</v>
      </c>
    </row>
    <row r="75" spans="1:10" s="5" customFormat="1" x14ac:dyDescent="0.35">
      <c r="A75" s="87"/>
      <c r="B75" s="82" t="s">
        <v>20</v>
      </c>
      <c r="C75" s="31" t="s">
        <v>2</v>
      </c>
      <c r="D75" s="85">
        <v>4.5199999999999997E-2</v>
      </c>
      <c r="E75" s="69">
        <f>D75*E73</f>
        <v>1.22492</v>
      </c>
      <c r="F75" s="69"/>
      <c r="G75" s="142">
        <f>F75*E75</f>
        <v>0</v>
      </c>
      <c r="H75" s="69"/>
      <c r="I75" s="130">
        <f>H75*E75</f>
        <v>0</v>
      </c>
      <c r="J75" s="130">
        <f t="shared" ref="J75:J138" si="1">I75+G75</f>
        <v>0</v>
      </c>
    </row>
    <row r="76" spans="1:10" s="5" customFormat="1" x14ac:dyDescent="0.35">
      <c r="A76" s="88"/>
      <c r="B76" s="68" t="s">
        <v>142</v>
      </c>
      <c r="C76" s="36" t="s">
        <v>19</v>
      </c>
      <c r="D76" s="36">
        <v>1.05</v>
      </c>
      <c r="E76" s="69">
        <f>D76*E73</f>
        <v>28.455000000000002</v>
      </c>
      <c r="F76" s="69"/>
      <c r="G76" s="142">
        <f>F76*E76</f>
        <v>0</v>
      </c>
      <c r="H76" s="69"/>
      <c r="I76" s="130">
        <f>H76*E76</f>
        <v>0</v>
      </c>
      <c r="J76" s="130">
        <f t="shared" si="1"/>
        <v>0</v>
      </c>
    </row>
    <row r="77" spans="1:10" s="5" customFormat="1" x14ac:dyDescent="0.35">
      <c r="A77" s="88"/>
      <c r="B77" s="68" t="s">
        <v>50</v>
      </c>
      <c r="C77" s="36" t="s">
        <v>16</v>
      </c>
      <c r="D77" s="72">
        <v>6</v>
      </c>
      <c r="E77" s="69">
        <f>D77*E73</f>
        <v>162.60000000000002</v>
      </c>
      <c r="F77" s="69"/>
      <c r="G77" s="142">
        <f>F77*E77</f>
        <v>0</v>
      </c>
      <c r="H77" s="69"/>
      <c r="I77" s="130">
        <f>H77*E77</f>
        <v>0</v>
      </c>
      <c r="J77" s="130">
        <f t="shared" si="1"/>
        <v>0</v>
      </c>
    </row>
    <row r="78" spans="1:10" s="5" customFormat="1" x14ac:dyDescent="0.35">
      <c r="A78" s="88"/>
      <c r="B78" s="40" t="s">
        <v>51</v>
      </c>
      <c r="C78" s="23" t="s">
        <v>42</v>
      </c>
      <c r="D78" s="23">
        <v>0.1</v>
      </c>
      <c r="E78" s="16">
        <f>D78*E73</f>
        <v>2.7100000000000004</v>
      </c>
      <c r="F78" s="16"/>
      <c r="G78" s="142">
        <f>F78*E78</f>
        <v>0</v>
      </c>
      <c r="H78" s="16"/>
      <c r="I78" s="130">
        <f>H78*E78</f>
        <v>0</v>
      </c>
      <c r="J78" s="130">
        <f t="shared" si="1"/>
        <v>0</v>
      </c>
    </row>
    <row r="79" spans="1:10" s="5" customFormat="1" x14ac:dyDescent="0.35">
      <c r="A79" s="88"/>
      <c r="B79" s="127" t="s">
        <v>52</v>
      </c>
      <c r="C79" s="36" t="s">
        <v>16</v>
      </c>
      <c r="D79" s="36">
        <v>0.04</v>
      </c>
      <c r="E79" s="69">
        <f>D79*E73</f>
        <v>1.0840000000000001</v>
      </c>
      <c r="F79" s="69"/>
      <c r="G79" s="142">
        <f>F79*E79</f>
        <v>0</v>
      </c>
      <c r="H79" s="69"/>
      <c r="I79" s="130">
        <f>H79*E79</f>
        <v>0</v>
      </c>
      <c r="J79" s="130">
        <f t="shared" si="1"/>
        <v>0</v>
      </c>
    </row>
    <row r="80" spans="1:10" s="5" customFormat="1" x14ac:dyDescent="0.35">
      <c r="A80" s="88"/>
      <c r="B80" s="68" t="s">
        <v>23</v>
      </c>
      <c r="C80" s="36" t="s">
        <v>2</v>
      </c>
      <c r="D80" s="36">
        <v>4.6600000000000003E-2</v>
      </c>
      <c r="E80" s="69">
        <f>D80*E73</f>
        <v>1.2628600000000001</v>
      </c>
      <c r="F80" s="69"/>
      <c r="G80" s="142">
        <f>F80*E80</f>
        <v>0</v>
      </c>
      <c r="H80" s="69"/>
      <c r="I80" s="130">
        <f>H80*E80</f>
        <v>0</v>
      </c>
      <c r="J80" s="130">
        <f t="shared" si="1"/>
        <v>0</v>
      </c>
    </row>
    <row r="81" spans="1:10" s="5" customFormat="1" x14ac:dyDescent="0.35">
      <c r="A81" s="141"/>
      <c r="B81" s="78" t="s">
        <v>167</v>
      </c>
      <c r="C81" s="141"/>
      <c r="D81" s="141"/>
      <c r="E81" s="141"/>
      <c r="F81" s="141"/>
      <c r="G81" s="142">
        <f>F81*E81</f>
        <v>0</v>
      </c>
      <c r="H81" s="141"/>
      <c r="I81" s="130">
        <f>H81*E81</f>
        <v>0</v>
      </c>
      <c r="J81" s="130">
        <f t="shared" si="1"/>
        <v>0</v>
      </c>
    </row>
    <row r="82" spans="1:10" s="5" customFormat="1" ht="27" x14ac:dyDescent="0.35">
      <c r="A82" s="70">
        <v>5</v>
      </c>
      <c r="B82" s="7" t="s">
        <v>249</v>
      </c>
      <c r="C82" s="8" t="s">
        <v>19</v>
      </c>
      <c r="D82" s="8"/>
      <c r="E82" s="9">
        <v>5.4</v>
      </c>
      <c r="F82" s="30"/>
      <c r="G82" s="142">
        <f>F82*E82</f>
        <v>0</v>
      </c>
      <c r="H82" s="30"/>
      <c r="I82" s="130">
        <f>H82*E82</f>
        <v>0</v>
      </c>
      <c r="J82" s="130">
        <f t="shared" si="1"/>
        <v>0</v>
      </c>
    </row>
    <row r="83" spans="1:10" s="5" customFormat="1" x14ac:dyDescent="0.35">
      <c r="A83" s="84"/>
      <c r="B83" s="18" t="s">
        <v>15</v>
      </c>
      <c r="C83" s="15" t="s">
        <v>24</v>
      </c>
      <c r="D83" s="16">
        <v>1</v>
      </c>
      <c r="E83" s="16">
        <f>E82*D83</f>
        <v>5.4</v>
      </c>
      <c r="F83" s="11"/>
      <c r="G83" s="142">
        <f>F83*E83</f>
        <v>0</v>
      </c>
      <c r="H83" s="11"/>
      <c r="I83" s="130">
        <f>H83*E83</f>
        <v>0</v>
      </c>
      <c r="J83" s="130">
        <f t="shared" si="1"/>
        <v>0</v>
      </c>
    </row>
    <row r="84" spans="1:10" s="5" customFormat="1" x14ac:dyDescent="0.35">
      <c r="A84" s="84"/>
      <c r="B84" s="13" t="s">
        <v>20</v>
      </c>
      <c r="C84" s="12" t="s">
        <v>2</v>
      </c>
      <c r="D84" s="61">
        <v>5.5E-2</v>
      </c>
      <c r="E84" s="14">
        <f>D84*E82</f>
        <v>0.29700000000000004</v>
      </c>
      <c r="F84" s="14"/>
      <c r="G84" s="142">
        <f>F84*E84</f>
        <v>0</v>
      </c>
      <c r="H84" s="14"/>
      <c r="I84" s="130">
        <f>H84*E84</f>
        <v>0</v>
      </c>
      <c r="J84" s="130">
        <f t="shared" si="1"/>
        <v>0</v>
      </c>
    </row>
    <row r="85" spans="1:10" s="5" customFormat="1" x14ac:dyDescent="0.35">
      <c r="A85" s="84"/>
      <c r="B85" s="59" t="s">
        <v>96</v>
      </c>
      <c r="C85" s="139" t="s">
        <v>19</v>
      </c>
      <c r="D85" s="139">
        <v>2.1</v>
      </c>
      <c r="E85" s="11">
        <f>D85*E82</f>
        <v>11.340000000000002</v>
      </c>
      <c r="F85" s="11"/>
      <c r="G85" s="142">
        <f>F85*E85</f>
        <v>0</v>
      </c>
      <c r="H85" s="11"/>
      <c r="I85" s="130">
        <f>H85*E85</f>
        <v>0</v>
      </c>
      <c r="J85" s="130">
        <f t="shared" si="1"/>
        <v>0</v>
      </c>
    </row>
    <row r="86" spans="1:10" s="5" customFormat="1" ht="27" x14ac:dyDescent="0.35">
      <c r="A86" s="84"/>
      <c r="B86" s="18" t="s">
        <v>44</v>
      </c>
      <c r="C86" s="23" t="s">
        <v>19</v>
      </c>
      <c r="D86" s="16">
        <v>1</v>
      </c>
      <c r="E86" s="11">
        <f>E82*D86</f>
        <v>5.4</v>
      </c>
      <c r="F86" s="11"/>
      <c r="G86" s="142">
        <f>F86*E86</f>
        <v>0</v>
      </c>
      <c r="H86" s="11"/>
      <c r="I86" s="130">
        <f>H86*E86</f>
        <v>0</v>
      </c>
      <c r="J86" s="130">
        <f t="shared" si="1"/>
        <v>0</v>
      </c>
    </row>
    <row r="87" spans="1:10" s="5" customFormat="1" x14ac:dyDescent="0.35">
      <c r="A87" s="84"/>
      <c r="B87" s="60" t="s">
        <v>45</v>
      </c>
      <c r="C87" s="23" t="s">
        <v>19</v>
      </c>
      <c r="D87" s="16">
        <v>1.05</v>
      </c>
      <c r="E87" s="11">
        <f>D87*E82</f>
        <v>5.6700000000000008</v>
      </c>
      <c r="F87" s="11"/>
      <c r="G87" s="142">
        <f>F87*E87</f>
        <v>0</v>
      </c>
      <c r="H87" s="11"/>
      <c r="I87" s="130">
        <f>H87*E87</f>
        <v>0</v>
      </c>
      <c r="J87" s="130">
        <f t="shared" si="1"/>
        <v>0</v>
      </c>
    </row>
    <row r="88" spans="1:10" s="5" customFormat="1" x14ac:dyDescent="0.35">
      <c r="A88" s="84"/>
      <c r="B88" s="60" t="s">
        <v>23</v>
      </c>
      <c r="C88" s="23" t="s">
        <v>2</v>
      </c>
      <c r="D88" s="16">
        <v>0.1</v>
      </c>
      <c r="E88" s="11">
        <f>E82*D88</f>
        <v>0.54</v>
      </c>
      <c r="F88" s="11"/>
      <c r="G88" s="142">
        <f>F88*E88</f>
        <v>0</v>
      </c>
      <c r="H88" s="11"/>
      <c r="I88" s="130">
        <f>H88*E88</f>
        <v>0</v>
      </c>
      <c r="J88" s="130">
        <f t="shared" si="1"/>
        <v>0</v>
      </c>
    </row>
    <row r="89" spans="1:10" s="5" customFormat="1" ht="27" x14ac:dyDescent="0.35">
      <c r="A89" s="70">
        <v>6</v>
      </c>
      <c r="B89" s="7" t="s">
        <v>250</v>
      </c>
      <c r="C89" s="8" t="s">
        <v>19</v>
      </c>
      <c r="D89" s="8"/>
      <c r="E89" s="9">
        <v>31</v>
      </c>
      <c r="F89" s="30"/>
      <c r="G89" s="142">
        <f>F89*E89</f>
        <v>0</v>
      </c>
      <c r="H89" s="30"/>
      <c r="I89" s="130">
        <f>H89*E89</f>
        <v>0</v>
      </c>
      <c r="J89" s="130">
        <f t="shared" si="1"/>
        <v>0</v>
      </c>
    </row>
    <row r="90" spans="1:10" s="5" customFormat="1" x14ac:dyDescent="0.35">
      <c r="A90" s="84"/>
      <c r="B90" s="18" t="s">
        <v>15</v>
      </c>
      <c r="C90" s="15" t="s">
        <v>24</v>
      </c>
      <c r="D90" s="16">
        <v>1</v>
      </c>
      <c r="E90" s="16">
        <f>E89*D90</f>
        <v>31</v>
      </c>
      <c r="F90" s="11"/>
      <c r="G90" s="142">
        <f>F90*E90</f>
        <v>0</v>
      </c>
      <c r="H90" s="11"/>
      <c r="I90" s="130">
        <f>H90*E90</f>
        <v>0</v>
      </c>
      <c r="J90" s="130">
        <f t="shared" si="1"/>
        <v>0</v>
      </c>
    </row>
    <row r="91" spans="1:10" s="5" customFormat="1" x14ac:dyDescent="0.35">
      <c r="A91" s="84"/>
      <c r="B91" s="13" t="s">
        <v>20</v>
      </c>
      <c r="C91" s="12" t="s">
        <v>2</v>
      </c>
      <c r="D91" s="61">
        <v>5.5E-2</v>
      </c>
      <c r="E91" s="14">
        <f>D91*E89</f>
        <v>1.7050000000000001</v>
      </c>
      <c r="F91" s="14"/>
      <c r="G91" s="142">
        <f>F91*E91</f>
        <v>0</v>
      </c>
      <c r="H91" s="14"/>
      <c r="I91" s="130">
        <f>H91*E91</f>
        <v>0</v>
      </c>
      <c r="J91" s="130">
        <f t="shared" si="1"/>
        <v>0</v>
      </c>
    </row>
    <row r="92" spans="1:10" s="5" customFormat="1" x14ac:dyDescent="0.35">
      <c r="A92" s="84"/>
      <c r="B92" s="59" t="s">
        <v>96</v>
      </c>
      <c r="C92" s="139" t="s">
        <v>19</v>
      </c>
      <c r="D92" s="139">
        <v>1.05</v>
      </c>
      <c r="E92" s="11">
        <f>D92*E89</f>
        <v>32.550000000000004</v>
      </c>
      <c r="F92" s="11"/>
      <c r="G92" s="142">
        <f>F92*E92</f>
        <v>0</v>
      </c>
      <c r="H92" s="11"/>
      <c r="I92" s="130">
        <f>H92*E92</f>
        <v>0</v>
      </c>
      <c r="J92" s="130">
        <f t="shared" si="1"/>
        <v>0</v>
      </c>
    </row>
    <row r="93" spans="1:10" s="5" customFormat="1" x14ac:dyDescent="0.35">
      <c r="A93" s="84"/>
      <c r="B93" s="59" t="s">
        <v>251</v>
      </c>
      <c r="C93" s="139" t="s">
        <v>19</v>
      </c>
      <c r="D93" s="139">
        <v>1.05</v>
      </c>
      <c r="E93" s="11">
        <f>D93*E89</f>
        <v>32.550000000000004</v>
      </c>
      <c r="F93" s="11"/>
      <c r="G93" s="142">
        <f>F93*E93</f>
        <v>0</v>
      </c>
      <c r="H93" s="11"/>
      <c r="I93" s="130">
        <f>H93*E93</f>
        <v>0</v>
      </c>
      <c r="J93" s="130">
        <f t="shared" si="1"/>
        <v>0</v>
      </c>
    </row>
    <row r="94" spans="1:10" s="5" customFormat="1" ht="27" x14ac:dyDescent="0.35">
      <c r="A94" s="84"/>
      <c r="B94" s="18" t="s">
        <v>44</v>
      </c>
      <c r="C94" s="23" t="s">
        <v>19</v>
      </c>
      <c r="D94" s="16">
        <v>1</v>
      </c>
      <c r="E94" s="11">
        <f>E89*D94</f>
        <v>31</v>
      </c>
      <c r="F94" s="11"/>
      <c r="G94" s="142">
        <f>F94*E94</f>
        <v>0</v>
      </c>
      <c r="H94" s="11"/>
      <c r="I94" s="130">
        <f>H94*E94</f>
        <v>0</v>
      </c>
      <c r="J94" s="130">
        <f t="shared" si="1"/>
        <v>0</v>
      </c>
    </row>
    <row r="95" spans="1:10" s="5" customFormat="1" x14ac:dyDescent="0.35">
      <c r="A95" s="84"/>
      <c r="B95" s="60" t="s">
        <v>45</v>
      </c>
      <c r="C95" s="23" t="s">
        <v>19</v>
      </c>
      <c r="D95" s="16">
        <v>1.05</v>
      </c>
      <c r="E95" s="11">
        <f>D95*E89</f>
        <v>32.550000000000004</v>
      </c>
      <c r="F95" s="11"/>
      <c r="G95" s="142">
        <f>F95*E95</f>
        <v>0</v>
      </c>
      <c r="H95" s="11"/>
      <c r="I95" s="130">
        <f>H95*E95</f>
        <v>0</v>
      </c>
      <c r="J95" s="130">
        <f t="shared" si="1"/>
        <v>0</v>
      </c>
    </row>
    <row r="96" spans="1:10" s="5" customFormat="1" x14ac:dyDescent="0.35">
      <c r="A96" s="84"/>
      <c r="B96" s="60" t="s">
        <v>23</v>
      </c>
      <c r="C96" s="23" t="s">
        <v>2</v>
      </c>
      <c r="D96" s="16">
        <v>0.1</v>
      </c>
      <c r="E96" s="11">
        <f>E89*D96</f>
        <v>3.1</v>
      </c>
      <c r="F96" s="11"/>
      <c r="G96" s="142">
        <f>F96*E96</f>
        <v>0</v>
      </c>
      <c r="H96" s="11"/>
      <c r="I96" s="130">
        <f>H96*E96</f>
        <v>0</v>
      </c>
      <c r="J96" s="130">
        <f t="shared" si="1"/>
        <v>0</v>
      </c>
    </row>
    <row r="97" spans="1:10" s="5" customFormat="1" x14ac:dyDescent="0.35">
      <c r="A97" s="84">
        <v>7</v>
      </c>
      <c r="B97" s="7" t="s">
        <v>155</v>
      </c>
      <c r="C97" s="8" t="s">
        <v>19</v>
      </c>
      <c r="D97" s="8"/>
      <c r="E97" s="9">
        <v>28</v>
      </c>
      <c r="F97" s="30"/>
      <c r="G97" s="142">
        <f>F97*E97</f>
        <v>0</v>
      </c>
      <c r="H97" s="30"/>
      <c r="I97" s="130">
        <f>H97*E97</f>
        <v>0</v>
      </c>
      <c r="J97" s="130">
        <f t="shared" si="1"/>
        <v>0</v>
      </c>
    </row>
    <row r="98" spans="1:10" s="5" customFormat="1" x14ac:dyDescent="0.35">
      <c r="A98" s="84"/>
      <c r="B98" s="18" t="s">
        <v>15</v>
      </c>
      <c r="C98" s="15" t="s">
        <v>24</v>
      </c>
      <c r="D98" s="16">
        <v>1</v>
      </c>
      <c r="E98" s="16">
        <f>E97*D98</f>
        <v>28</v>
      </c>
      <c r="F98" s="11"/>
      <c r="G98" s="142">
        <f>F98*E98</f>
        <v>0</v>
      </c>
      <c r="H98" s="11"/>
      <c r="I98" s="130">
        <f>H98*E98</f>
        <v>0</v>
      </c>
      <c r="J98" s="130">
        <f t="shared" si="1"/>
        <v>0</v>
      </c>
    </row>
    <row r="99" spans="1:10" s="5" customFormat="1" x14ac:dyDescent="0.35">
      <c r="A99" s="84"/>
      <c r="B99" s="13" t="s">
        <v>20</v>
      </c>
      <c r="C99" s="12" t="s">
        <v>2</v>
      </c>
      <c r="D99" s="61">
        <v>5.5E-2</v>
      </c>
      <c r="E99" s="14">
        <f>D99*E97</f>
        <v>1.54</v>
      </c>
      <c r="F99" s="14"/>
      <c r="G99" s="142">
        <f>F99*E99</f>
        <v>0</v>
      </c>
      <c r="H99" s="14"/>
      <c r="I99" s="130">
        <f>H99*E99</f>
        <v>0</v>
      </c>
      <c r="J99" s="130">
        <f t="shared" si="1"/>
        <v>0</v>
      </c>
    </row>
    <row r="100" spans="1:10" s="5" customFormat="1" x14ac:dyDescent="0.35">
      <c r="A100" s="84"/>
      <c r="B100" s="59" t="s">
        <v>95</v>
      </c>
      <c r="C100" s="139" t="s">
        <v>19</v>
      </c>
      <c r="D100" s="139">
        <v>2.1</v>
      </c>
      <c r="E100" s="11">
        <f>E97*D100</f>
        <v>58.800000000000004</v>
      </c>
      <c r="F100" s="11"/>
      <c r="G100" s="142">
        <f>F100*E100</f>
        <v>0</v>
      </c>
      <c r="H100" s="11"/>
      <c r="I100" s="130">
        <f>H100*E100</f>
        <v>0</v>
      </c>
      <c r="J100" s="130">
        <f t="shared" si="1"/>
        <v>0</v>
      </c>
    </row>
    <row r="101" spans="1:10" s="5" customFormat="1" ht="27" x14ac:dyDescent="0.35">
      <c r="A101" s="84"/>
      <c r="B101" s="18" t="s">
        <v>44</v>
      </c>
      <c r="C101" s="23" t="s">
        <v>19</v>
      </c>
      <c r="D101" s="16">
        <v>1</v>
      </c>
      <c r="E101" s="11">
        <f>E97*D101</f>
        <v>28</v>
      </c>
      <c r="F101" s="11"/>
      <c r="G101" s="142">
        <f>F101*E101</f>
        <v>0</v>
      </c>
      <c r="H101" s="11"/>
      <c r="I101" s="130">
        <f>H101*E101</f>
        <v>0</v>
      </c>
      <c r="J101" s="130">
        <f t="shared" si="1"/>
        <v>0</v>
      </c>
    </row>
    <row r="102" spans="1:10" s="5" customFormat="1" x14ac:dyDescent="0.35">
      <c r="A102" s="84"/>
      <c r="B102" s="60" t="s">
        <v>45</v>
      </c>
      <c r="C102" s="23" t="s">
        <v>19</v>
      </c>
      <c r="D102" s="16">
        <v>1.05</v>
      </c>
      <c r="E102" s="11">
        <f>D102*E97</f>
        <v>29.400000000000002</v>
      </c>
      <c r="F102" s="11"/>
      <c r="G102" s="142">
        <f>F102*E102</f>
        <v>0</v>
      </c>
      <c r="H102" s="11"/>
      <c r="I102" s="130">
        <f>H102*E102</f>
        <v>0</v>
      </c>
      <c r="J102" s="130">
        <f t="shared" si="1"/>
        <v>0</v>
      </c>
    </row>
    <row r="103" spans="1:10" s="5" customFormat="1" x14ac:dyDescent="0.35">
      <c r="A103" s="84"/>
      <c r="B103" s="60" t="s">
        <v>23</v>
      </c>
      <c r="C103" s="23" t="s">
        <v>2</v>
      </c>
      <c r="D103" s="16">
        <v>0.1</v>
      </c>
      <c r="E103" s="11">
        <f>E97*D103</f>
        <v>2.8000000000000003</v>
      </c>
      <c r="F103" s="11"/>
      <c r="G103" s="142">
        <f>F103*E103</f>
        <v>0</v>
      </c>
      <c r="H103" s="11"/>
      <c r="I103" s="130">
        <f>H103*E103</f>
        <v>0</v>
      </c>
      <c r="J103" s="130">
        <f t="shared" si="1"/>
        <v>0</v>
      </c>
    </row>
    <row r="104" spans="1:10" s="5" customFormat="1" ht="27" x14ac:dyDescent="0.35">
      <c r="A104" s="66">
        <v>8</v>
      </c>
      <c r="B104" s="161" t="s">
        <v>144</v>
      </c>
      <c r="C104" s="29" t="s">
        <v>19</v>
      </c>
      <c r="D104" s="29"/>
      <c r="E104" s="108">
        <v>56.7</v>
      </c>
      <c r="F104" s="69"/>
      <c r="G104" s="142">
        <f>F104*E104</f>
        <v>0</v>
      </c>
      <c r="H104" s="69"/>
      <c r="I104" s="130">
        <f>H104*E104</f>
        <v>0</v>
      </c>
      <c r="J104" s="130">
        <f t="shared" si="1"/>
        <v>0</v>
      </c>
    </row>
    <row r="105" spans="1:10" s="5" customFormat="1" x14ac:dyDescent="0.35">
      <c r="A105" s="66"/>
      <c r="B105" s="64" t="s">
        <v>15</v>
      </c>
      <c r="C105" s="23" t="s">
        <v>19</v>
      </c>
      <c r="D105" s="16">
        <v>1</v>
      </c>
      <c r="E105" s="16">
        <f>E104*D105</f>
        <v>56.7</v>
      </c>
      <c r="F105" s="16"/>
      <c r="G105" s="142">
        <f>F105*E105</f>
        <v>0</v>
      </c>
      <c r="H105" s="16"/>
      <c r="I105" s="130">
        <f>H105*E105</f>
        <v>0</v>
      </c>
      <c r="J105" s="130">
        <f t="shared" si="1"/>
        <v>0</v>
      </c>
    </row>
    <row r="106" spans="1:10" s="5" customFormat="1" x14ac:dyDescent="0.35">
      <c r="A106" s="66"/>
      <c r="B106" s="126" t="s">
        <v>20</v>
      </c>
      <c r="C106" s="31" t="s">
        <v>2</v>
      </c>
      <c r="D106" s="143">
        <v>2.1999999999999999E-2</v>
      </c>
      <c r="E106" s="106">
        <f>E104*D106</f>
        <v>1.2474000000000001</v>
      </c>
      <c r="F106" s="106"/>
      <c r="G106" s="142">
        <f>F106*E106</f>
        <v>0</v>
      </c>
      <c r="H106" s="106"/>
      <c r="I106" s="130">
        <f>H106*E106</f>
        <v>0</v>
      </c>
      <c r="J106" s="130">
        <f t="shared" si="1"/>
        <v>0</v>
      </c>
    </row>
    <row r="107" spans="1:10" s="5" customFormat="1" x14ac:dyDescent="0.35">
      <c r="A107" s="66"/>
      <c r="B107" s="59" t="s">
        <v>107</v>
      </c>
      <c r="C107" s="36" t="s">
        <v>19</v>
      </c>
      <c r="D107" s="36">
        <v>1.05</v>
      </c>
      <c r="E107" s="16">
        <f>E104*D107</f>
        <v>59.535000000000004</v>
      </c>
      <c r="F107" s="16"/>
      <c r="G107" s="142">
        <f>F107*E107</f>
        <v>0</v>
      </c>
      <c r="H107" s="16"/>
      <c r="I107" s="130">
        <f>H107*E107</f>
        <v>0</v>
      </c>
      <c r="J107" s="130">
        <f t="shared" si="1"/>
        <v>0</v>
      </c>
    </row>
    <row r="108" spans="1:10" s="5" customFormat="1" ht="27" x14ac:dyDescent="0.35">
      <c r="A108" s="66"/>
      <c r="B108" s="64" t="s">
        <v>108</v>
      </c>
      <c r="C108" s="23" t="s">
        <v>19</v>
      </c>
      <c r="D108" s="16">
        <v>1</v>
      </c>
      <c r="E108" s="16">
        <f>D108*E104</f>
        <v>56.7</v>
      </c>
      <c r="F108" s="16"/>
      <c r="G108" s="142">
        <f>F108*E108</f>
        <v>0</v>
      </c>
      <c r="H108" s="16"/>
      <c r="I108" s="130">
        <f>H108*E108</f>
        <v>0</v>
      </c>
      <c r="J108" s="130">
        <f t="shared" si="1"/>
        <v>0</v>
      </c>
    </row>
    <row r="109" spans="1:10" s="5" customFormat="1" x14ac:dyDescent="0.35">
      <c r="A109" s="66"/>
      <c r="B109" s="60" t="s">
        <v>23</v>
      </c>
      <c r="C109" s="23" t="s">
        <v>2</v>
      </c>
      <c r="D109" s="23">
        <v>0.1</v>
      </c>
      <c r="E109" s="16">
        <f>E104*D109</f>
        <v>5.6700000000000008</v>
      </c>
      <c r="F109" s="16"/>
      <c r="G109" s="142">
        <f>F109*E109</f>
        <v>0</v>
      </c>
      <c r="H109" s="16"/>
      <c r="I109" s="130">
        <f>H109*E109</f>
        <v>0</v>
      </c>
      <c r="J109" s="130">
        <f t="shared" si="1"/>
        <v>0</v>
      </c>
    </row>
    <row r="110" spans="1:10" s="5" customFormat="1" ht="30" customHeight="1" x14ac:dyDescent="0.35">
      <c r="A110" s="83">
        <v>9</v>
      </c>
      <c r="B110" s="7" t="s">
        <v>209</v>
      </c>
      <c r="C110" s="8" t="s">
        <v>19</v>
      </c>
      <c r="D110" s="8"/>
      <c r="E110" s="9">
        <f>118.5+1.6</f>
        <v>120.1</v>
      </c>
      <c r="F110" s="16"/>
      <c r="G110" s="142">
        <f>F110*E110</f>
        <v>0</v>
      </c>
      <c r="H110" s="16"/>
      <c r="I110" s="130">
        <f>H110*E110</f>
        <v>0</v>
      </c>
      <c r="J110" s="130">
        <f t="shared" si="1"/>
        <v>0</v>
      </c>
    </row>
    <row r="111" spans="1:10" s="5" customFormat="1" x14ac:dyDescent="0.35">
      <c r="A111" s="83"/>
      <c r="B111" s="18" t="s">
        <v>15</v>
      </c>
      <c r="C111" s="15" t="s">
        <v>24</v>
      </c>
      <c r="D111" s="16">
        <v>1</v>
      </c>
      <c r="E111" s="16">
        <f>E110*D111</f>
        <v>120.1</v>
      </c>
      <c r="F111" s="16"/>
      <c r="G111" s="142">
        <f>F111*E111</f>
        <v>0</v>
      </c>
      <c r="H111" s="16"/>
      <c r="I111" s="130">
        <f>H111*E111</f>
        <v>0</v>
      </c>
      <c r="J111" s="130">
        <f t="shared" si="1"/>
        <v>0</v>
      </c>
    </row>
    <row r="112" spans="1:10" s="5" customFormat="1" x14ac:dyDescent="0.35">
      <c r="A112" s="83"/>
      <c r="B112" s="13" t="s">
        <v>20</v>
      </c>
      <c r="C112" s="12" t="s">
        <v>2</v>
      </c>
      <c r="D112" s="61">
        <v>3.1E-2</v>
      </c>
      <c r="E112" s="14">
        <f>E110*D112</f>
        <v>3.7230999999999996</v>
      </c>
      <c r="F112" s="14"/>
      <c r="G112" s="142">
        <f>F112*E112</f>
        <v>0</v>
      </c>
      <c r="H112" s="14"/>
      <c r="I112" s="130">
        <f>H112*E112</f>
        <v>0</v>
      </c>
      <c r="J112" s="130">
        <f t="shared" si="1"/>
        <v>0</v>
      </c>
    </row>
    <row r="113" spans="1:10" s="5" customFormat="1" x14ac:dyDescent="0.35">
      <c r="A113" s="83"/>
      <c r="B113" s="40" t="s">
        <v>208</v>
      </c>
      <c r="C113" s="23" t="s">
        <v>19</v>
      </c>
      <c r="D113" s="23">
        <v>1.03</v>
      </c>
      <c r="E113" s="16">
        <f>D113*E110</f>
        <v>123.703</v>
      </c>
      <c r="F113" s="16"/>
      <c r="G113" s="142">
        <f>F113*E113</f>
        <v>0</v>
      </c>
      <c r="H113" s="16"/>
      <c r="I113" s="130">
        <f>H113*E113</f>
        <v>0</v>
      </c>
      <c r="J113" s="130">
        <f t="shared" si="1"/>
        <v>0</v>
      </c>
    </row>
    <row r="114" spans="1:10" s="5" customFormat="1" x14ac:dyDescent="0.35">
      <c r="A114" s="83"/>
      <c r="B114" s="40" t="s">
        <v>39</v>
      </c>
      <c r="C114" s="23" t="s">
        <v>16</v>
      </c>
      <c r="D114" s="16">
        <v>6</v>
      </c>
      <c r="E114" s="16">
        <f>D114*E110</f>
        <v>720.59999999999991</v>
      </c>
      <c r="F114" s="16"/>
      <c r="G114" s="142">
        <f>F114*E114</f>
        <v>0</v>
      </c>
      <c r="H114" s="16"/>
      <c r="I114" s="130">
        <f>H114*E114</f>
        <v>0</v>
      </c>
      <c r="J114" s="130">
        <f t="shared" si="1"/>
        <v>0</v>
      </c>
    </row>
    <row r="115" spans="1:10" s="5" customFormat="1" x14ac:dyDescent="0.35">
      <c r="A115" s="83"/>
      <c r="B115" s="40" t="s">
        <v>40</v>
      </c>
      <c r="C115" s="23" t="s">
        <v>16</v>
      </c>
      <c r="D115" s="23">
        <v>0.04</v>
      </c>
      <c r="E115" s="16">
        <f>D115*E110</f>
        <v>4.8040000000000003</v>
      </c>
      <c r="F115" s="16"/>
      <c r="G115" s="142">
        <f>F115*E115</f>
        <v>0</v>
      </c>
      <c r="H115" s="16"/>
      <c r="I115" s="130">
        <f>H115*E115</f>
        <v>0</v>
      </c>
      <c r="J115" s="130">
        <f t="shared" si="1"/>
        <v>0</v>
      </c>
    </row>
    <row r="116" spans="1:10" s="5" customFormat="1" x14ac:dyDescent="0.35">
      <c r="A116" s="83"/>
      <c r="B116" s="40" t="s">
        <v>41</v>
      </c>
      <c r="C116" s="23" t="s">
        <v>42</v>
      </c>
      <c r="D116" s="16">
        <v>0.1</v>
      </c>
      <c r="E116" s="16">
        <f>D116*E110</f>
        <v>12.01</v>
      </c>
      <c r="F116" s="16"/>
      <c r="G116" s="142">
        <f>F116*E116</f>
        <v>0</v>
      </c>
      <c r="H116" s="16"/>
      <c r="I116" s="130">
        <f>H116*E116</f>
        <v>0</v>
      </c>
      <c r="J116" s="130">
        <f t="shared" si="1"/>
        <v>0</v>
      </c>
    </row>
    <row r="117" spans="1:10" s="5" customFormat="1" x14ac:dyDescent="0.35">
      <c r="A117" s="83"/>
      <c r="B117" s="40" t="s">
        <v>23</v>
      </c>
      <c r="C117" s="23" t="s">
        <v>2</v>
      </c>
      <c r="D117" s="23">
        <v>7.0000000000000007E-2</v>
      </c>
      <c r="E117" s="16">
        <f>D117*E110</f>
        <v>8.407</v>
      </c>
      <c r="F117" s="16"/>
      <c r="G117" s="142">
        <f>F117*E117</f>
        <v>0</v>
      </c>
      <c r="H117" s="16"/>
      <c r="I117" s="130">
        <f>H117*E117</f>
        <v>0</v>
      </c>
      <c r="J117" s="130">
        <f t="shared" si="1"/>
        <v>0</v>
      </c>
    </row>
    <row r="118" spans="1:10" s="5" customFormat="1" ht="27" x14ac:dyDescent="0.35">
      <c r="A118" s="169">
        <v>10</v>
      </c>
      <c r="B118" s="71" t="s">
        <v>277</v>
      </c>
      <c r="C118" s="29" t="s">
        <v>17</v>
      </c>
      <c r="D118" s="29"/>
      <c r="E118" s="108">
        <v>38.6</v>
      </c>
      <c r="F118" s="69"/>
      <c r="G118" s="142">
        <f>F118*E118</f>
        <v>0</v>
      </c>
      <c r="H118" s="69"/>
      <c r="I118" s="130">
        <f>H118*E118</f>
        <v>0</v>
      </c>
      <c r="J118" s="130">
        <f t="shared" si="1"/>
        <v>0</v>
      </c>
    </row>
    <row r="119" spans="1:10" s="5" customFormat="1" x14ac:dyDescent="0.35">
      <c r="A119" s="169"/>
      <c r="B119" s="64" t="s">
        <v>15</v>
      </c>
      <c r="C119" s="23" t="s">
        <v>19</v>
      </c>
      <c r="D119" s="16">
        <v>1</v>
      </c>
      <c r="E119" s="16">
        <f>E118*D119</f>
        <v>38.6</v>
      </c>
      <c r="F119" s="69"/>
      <c r="G119" s="142">
        <f>F119*E119</f>
        <v>0</v>
      </c>
      <c r="H119" s="16"/>
      <c r="I119" s="130">
        <f>H119*E119</f>
        <v>0</v>
      </c>
      <c r="J119" s="130">
        <f t="shared" si="1"/>
        <v>0</v>
      </c>
    </row>
    <row r="120" spans="1:10" s="5" customFormat="1" x14ac:dyDescent="0.35">
      <c r="A120" s="169"/>
      <c r="B120" s="126" t="s">
        <v>20</v>
      </c>
      <c r="C120" s="31" t="s">
        <v>2</v>
      </c>
      <c r="D120" s="143">
        <v>2.5000000000000001E-2</v>
      </c>
      <c r="E120" s="106">
        <f>D120*E118</f>
        <v>0.96500000000000008</v>
      </c>
      <c r="F120" s="106"/>
      <c r="G120" s="142">
        <f>F120*E120</f>
        <v>0</v>
      </c>
      <c r="H120" s="106"/>
      <c r="I120" s="130">
        <f>H120*E120</f>
        <v>0</v>
      </c>
      <c r="J120" s="130">
        <f t="shared" si="1"/>
        <v>0</v>
      </c>
    </row>
    <row r="121" spans="1:10" s="5" customFormat="1" x14ac:dyDescent="0.35">
      <c r="A121" s="170"/>
      <c r="B121" s="68" t="s">
        <v>117</v>
      </c>
      <c r="C121" s="36" t="s">
        <v>19</v>
      </c>
      <c r="D121" s="105">
        <f>0.08*1.05</f>
        <v>8.4000000000000005E-2</v>
      </c>
      <c r="E121" s="69">
        <f>D121*E118</f>
        <v>3.2424000000000004</v>
      </c>
      <c r="F121" s="69"/>
      <c r="G121" s="142">
        <f>F121*E121</f>
        <v>0</v>
      </c>
      <c r="H121" s="69"/>
      <c r="I121" s="130">
        <f>H121*E121</f>
        <v>0</v>
      </c>
      <c r="J121" s="130">
        <f t="shared" si="1"/>
        <v>0</v>
      </c>
    </row>
    <row r="122" spans="1:10" s="5" customFormat="1" x14ac:dyDescent="0.35">
      <c r="A122" s="170"/>
      <c r="B122" s="68" t="s">
        <v>50</v>
      </c>
      <c r="C122" s="36" t="s">
        <v>16</v>
      </c>
      <c r="D122" s="106">
        <f>6*0.08</f>
        <v>0.48</v>
      </c>
      <c r="E122" s="69">
        <f>D122*E118</f>
        <v>18.527999999999999</v>
      </c>
      <c r="F122" s="69"/>
      <c r="G122" s="142">
        <f>F122*E122</f>
        <v>0</v>
      </c>
      <c r="H122" s="69"/>
      <c r="I122" s="130">
        <f>H122*E122</f>
        <v>0</v>
      </c>
      <c r="J122" s="130">
        <f t="shared" si="1"/>
        <v>0</v>
      </c>
    </row>
    <row r="123" spans="1:10" s="5" customFormat="1" x14ac:dyDescent="0.35">
      <c r="A123" s="170"/>
      <c r="B123" s="68" t="s">
        <v>52</v>
      </c>
      <c r="C123" s="36" t="s">
        <v>16</v>
      </c>
      <c r="D123" s="106">
        <f>0.1*0.08</f>
        <v>8.0000000000000002E-3</v>
      </c>
      <c r="E123" s="69">
        <f>D123*E118</f>
        <v>0.30880000000000002</v>
      </c>
      <c r="F123" s="69"/>
      <c r="G123" s="142">
        <f>F123*E123</f>
        <v>0</v>
      </c>
      <c r="H123" s="69"/>
      <c r="I123" s="130">
        <f>H123*E123</f>
        <v>0</v>
      </c>
      <c r="J123" s="130">
        <f t="shared" si="1"/>
        <v>0</v>
      </c>
    </row>
    <row r="124" spans="1:10" s="5" customFormat="1" x14ac:dyDescent="0.35">
      <c r="A124" s="170"/>
      <c r="B124" s="68" t="s">
        <v>23</v>
      </c>
      <c r="C124" s="36" t="s">
        <v>2</v>
      </c>
      <c r="D124" s="105">
        <v>2.1999999999999999E-2</v>
      </c>
      <c r="E124" s="69">
        <f>D124*E118</f>
        <v>0.84919999999999995</v>
      </c>
      <c r="F124" s="69"/>
      <c r="G124" s="142">
        <f>F124*E124</f>
        <v>0</v>
      </c>
      <c r="H124" s="69"/>
      <c r="I124" s="130">
        <f>H124*E124</f>
        <v>0</v>
      </c>
      <c r="J124" s="130">
        <f t="shared" si="1"/>
        <v>0</v>
      </c>
    </row>
    <row r="125" spans="1:10" s="5" customFormat="1" ht="27" x14ac:dyDescent="0.35">
      <c r="A125" s="138">
        <v>11</v>
      </c>
      <c r="B125" s="33" t="s">
        <v>156</v>
      </c>
      <c r="C125" s="34" t="s">
        <v>17</v>
      </c>
      <c r="D125" s="34"/>
      <c r="E125" s="35">
        <v>27</v>
      </c>
      <c r="F125" s="91"/>
      <c r="G125" s="142">
        <f>F125*E125</f>
        <v>0</v>
      </c>
      <c r="H125" s="91"/>
      <c r="I125" s="130">
        <f>H125*E125</f>
        <v>0</v>
      </c>
      <c r="J125" s="130">
        <f t="shared" si="1"/>
        <v>0</v>
      </c>
    </row>
    <row r="126" spans="1:10" s="5" customFormat="1" x14ac:dyDescent="0.35">
      <c r="A126" s="138"/>
      <c r="B126" s="18" t="s">
        <v>15</v>
      </c>
      <c r="C126" s="15" t="s">
        <v>17</v>
      </c>
      <c r="D126" s="16">
        <v>1</v>
      </c>
      <c r="E126" s="16">
        <f>E125*D126</f>
        <v>27</v>
      </c>
      <c r="F126" s="91"/>
      <c r="G126" s="142">
        <f>F126*E126</f>
        <v>0</v>
      </c>
      <c r="H126" s="91"/>
      <c r="I126" s="130">
        <f>H126*E126</f>
        <v>0</v>
      </c>
      <c r="J126" s="130">
        <f t="shared" si="1"/>
        <v>0</v>
      </c>
    </row>
    <row r="127" spans="1:10" s="5" customFormat="1" x14ac:dyDescent="0.35">
      <c r="A127" s="138"/>
      <c r="B127" s="92" t="s">
        <v>20</v>
      </c>
      <c r="C127" s="12" t="s">
        <v>2</v>
      </c>
      <c r="D127" s="93">
        <v>1.8200000000000001E-2</v>
      </c>
      <c r="E127" s="91">
        <f>E125*D127</f>
        <v>0.4914</v>
      </c>
      <c r="F127" s="91"/>
      <c r="G127" s="142">
        <f>F127*E127</f>
        <v>0</v>
      </c>
      <c r="H127" s="91"/>
      <c r="I127" s="130">
        <f>H127*E127</f>
        <v>0</v>
      </c>
      <c r="J127" s="130">
        <f t="shared" si="1"/>
        <v>0</v>
      </c>
    </row>
    <row r="128" spans="1:10" s="5" customFormat="1" ht="27" x14ac:dyDescent="0.35">
      <c r="A128" s="138"/>
      <c r="B128" s="19" t="s">
        <v>157</v>
      </c>
      <c r="C128" s="15" t="s">
        <v>17</v>
      </c>
      <c r="D128" s="140">
        <v>1.05</v>
      </c>
      <c r="E128" s="91">
        <f>D128*E125</f>
        <v>28.35</v>
      </c>
      <c r="F128" s="91"/>
      <c r="G128" s="142">
        <f>F128*E128</f>
        <v>0</v>
      </c>
      <c r="H128" s="91"/>
      <c r="I128" s="130">
        <f>H128*E128</f>
        <v>0</v>
      </c>
      <c r="J128" s="130">
        <f t="shared" si="1"/>
        <v>0</v>
      </c>
    </row>
    <row r="129" spans="1:10" s="5" customFormat="1" x14ac:dyDescent="0.35">
      <c r="A129" s="138"/>
      <c r="B129" s="19" t="s">
        <v>23</v>
      </c>
      <c r="C129" s="139" t="s">
        <v>2</v>
      </c>
      <c r="D129" s="140">
        <v>0.08</v>
      </c>
      <c r="E129" s="91">
        <f>E125*D129</f>
        <v>2.16</v>
      </c>
      <c r="F129" s="91"/>
      <c r="G129" s="142">
        <f>F129*E129</f>
        <v>0</v>
      </c>
      <c r="H129" s="91"/>
      <c r="I129" s="130">
        <f>H129*E129</f>
        <v>0</v>
      </c>
      <c r="J129" s="130">
        <f t="shared" si="1"/>
        <v>0</v>
      </c>
    </row>
    <row r="130" spans="1:10" s="5" customFormat="1" x14ac:dyDescent="0.35">
      <c r="A130" s="141"/>
      <c r="B130" s="78" t="s">
        <v>212</v>
      </c>
      <c r="C130" s="141"/>
      <c r="D130" s="141"/>
      <c r="E130" s="141"/>
      <c r="F130" s="141"/>
      <c r="G130" s="142">
        <f>F130*E130</f>
        <v>0</v>
      </c>
      <c r="H130" s="141"/>
      <c r="I130" s="130">
        <f>H130*E130</f>
        <v>0</v>
      </c>
      <c r="J130" s="130">
        <f t="shared" si="1"/>
        <v>0</v>
      </c>
    </row>
    <row r="131" spans="1:10" s="5" customFormat="1" ht="27" x14ac:dyDescent="0.35">
      <c r="A131" s="70">
        <v>12</v>
      </c>
      <c r="B131" s="17" t="s">
        <v>253</v>
      </c>
      <c r="C131" s="8" t="s">
        <v>19</v>
      </c>
      <c r="D131" s="8"/>
      <c r="E131" s="9">
        <f>0.8*2.15*1+0.9*2.15*5+1.1*2.15*1+1.3*2.15*3</f>
        <v>22.145000000000003</v>
      </c>
      <c r="F131" s="30"/>
      <c r="G131" s="142">
        <f>F131*E131</f>
        <v>0</v>
      </c>
      <c r="H131" s="30"/>
      <c r="I131" s="130">
        <f>H131*E131</f>
        <v>0</v>
      </c>
      <c r="J131" s="130">
        <f t="shared" si="1"/>
        <v>0</v>
      </c>
    </row>
    <row r="132" spans="1:10" s="5" customFormat="1" x14ac:dyDescent="0.35">
      <c r="A132" s="84"/>
      <c r="B132" s="18" t="s">
        <v>15</v>
      </c>
      <c r="C132" s="15" t="s">
        <v>24</v>
      </c>
      <c r="D132" s="16">
        <v>1</v>
      </c>
      <c r="E132" s="16">
        <f>E131*D132</f>
        <v>22.145000000000003</v>
      </c>
      <c r="F132" s="16"/>
      <c r="G132" s="142">
        <f>F132*E132</f>
        <v>0</v>
      </c>
      <c r="H132" s="14"/>
      <c r="I132" s="130">
        <f>H132*E132</f>
        <v>0</v>
      </c>
      <c r="J132" s="130">
        <f t="shared" si="1"/>
        <v>0</v>
      </c>
    </row>
    <row r="133" spans="1:10" s="5" customFormat="1" x14ac:dyDescent="0.35">
      <c r="A133" s="84"/>
      <c r="B133" s="13" t="s">
        <v>20</v>
      </c>
      <c r="C133" s="12" t="s">
        <v>2</v>
      </c>
      <c r="D133" s="143">
        <v>0.13</v>
      </c>
      <c r="E133" s="14">
        <f>E131*D133</f>
        <v>2.8788500000000004</v>
      </c>
      <c r="F133" s="14"/>
      <c r="G133" s="142">
        <f>F133*E133</f>
        <v>0</v>
      </c>
      <c r="H133" s="14"/>
      <c r="I133" s="130">
        <f>H133*E133</f>
        <v>0</v>
      </c>
      <c r="J133" s="130">
        <f t="shared" si="1"/>
        <v>0</v>
      </c>
    </row>
    <row r="134" spans="1:10" s="5" customFormat="1" ht="40.5" x14ac:dyDescent="0.35">
      <c r="A134" s="84"/>
      <c r="B134" s="13" t="s">
        <v>254</v>
      </c>
      <c r="C134" s="15" t="s">
        <v>14</v>
      </c>
      <c r="D134" s="61"/>
      <c r="E134" s="14">
        <v>1</v>
      </c>
      <c r="F134" s="14"/>
      <c r="G134" s="142">
        <f>F134*E134</f>
        <v>0</v>
      </c>
      <c r="H134" s="14"/>
      <c r="I134" s="130">
        <f>H134*E134</f>
        <v>0</v>
      </c>
      <c r="J134" s="130">
        <f t="shared" si="1"/>
        <v>0</v>
      </c>
    </row>
    <row r="135" spans="1:10" s="5" customFormat="1" ht="40.5" x14ac:dyDescent="0.35">
      <c r="A135" s="84"/>
      <c r="B135" s="13" t="s">
        <v>255</v>
      </c>
      <c r="C135" s="15" t="s">
        <v>14</v>
      </c>
      <c r="D135" s="61"/>
      <c r="E135" s="14">
        <v>1</v>
      </c>
      <c r="F135" s="14"/>
      <c r="G135" s="142">
        <f>F135*E135</f>
        <v>0</v>
      </c>
      <c r="H135" s="14"/>
      <c r="I135" s="130">
        <f>H135*E135</f>
        <v>0</v>
      </c>
      <c r="J135" s="130">
        <f t="shared" si="1"/>
        <v>0</v>
      </c>
    </row>
    <row r="136" spans="1:10" s="5" customFormat="1" ht="40.5" x14ac:dyDescent="0.35">
      <c r="A136" s="84"/>
      <c r="B136" s="13" t="s">
        <v>256</v>
      </c>
      <c r="C136" s="15" t="s">
        <v>14</v>
      </c>
      <c r="D136" s="61"/>
      <c r="E136" s="14">
        <v>1</v>
      </c>
      <c r="F136" s="14"/>
      <c r="G136" s="142">
        <f>F136*E136</f>
        <v>0</v>
      </c>
      <c r="H136" s="14"/>
      <c r="I136" s="130">
        <f>H136*E136</f>
        <v>0</v>
      </c>
      <c r="J136" s="130">
        <f t="shared" si="1"/>
        <v>0</v>
      </c>
    </row>
    <row r="137" spans="1:10" s="5" customFormat="1" ht="54" x14ac:dyDescent="0.35">
      <c r="A137" s="84"/>
      <c r="B137" s="13" t="s">
        <v>297</v>
      </c>
      <c r="C137" s="15" t="s">
        <v>14</v>
      </c>
      <c r="D137" s="61"/>
      <c r="E137" s="14">
        <v>3</v>
      </c>
      <c r="F137" s="14"/>
      <c r="G137" s="142">
        <f>F137*E137</f>
        <v>0</v>
      </c>
      <c r="H137" s="14"/>
      <c r="I137" s="130">
        <f>H137*E137</f>
        <v>0</v>
      </c>
      <c r="J137" s="130">
        <f t="shared" si="1"/>
        <v>0</v>
      </c>
    </row>
    <row r="138" spans="1:10" s="5" customFormat="1" ht="14.5" x14ac:dyDescent="0.35">
      <c r="A138" s="84"/>
      <c r="B138" s="19" t="s">
        <v>43</v>
      </c>
      <c r="C138" s="139" t="s">
        <v>14</v>
      </c>
      <c r="D138" s="67"/>
      <c r="E138" s="14">
        <v>6</v>
      </c>
      <c r="F138" s="37"/>
      <c r="G138" s="142">
        <f>F138*E138</f>
        <v>0</v>
      </c>
      <c r="H138" s="37"/>
      <c r="I138" s="130">
        <f>H138*E138</f>
        <v>0</v>
      </c>
      <c r="J138" s="130">
        <f t="shared" si="1"/>
        <v>0</v>
      </c>
    </row>
    <row r="139" spans="1:10" s="5" customFormat="1" x14ac:dyDescent="0.35">
      <c r="A139" s="84"/>
      <c r="B139" s="19" t="s">
        <v>23</v>
      </c>
      <c r="C139" s="139" t="s">
        <v>2</v>
      </c>
      <c r="D139" s="160">
        <v>0.02</v>
      </c>
      <c r="E139" s="14">
        <f>E131*D139</f>
        <v>0.44290000000000007</v>
      </c>
      <c r="F139" s="14"/>
      <c r="G139" s="142">
        <f>F139*E139</f>
        <v>0</v>
      </c>
      <c r="H139" s="14"/>
      <c r="I139" s="130">
        <f>H139*E139</f>
        <v>0</v>
      </c>
      <c r="J139" s="130">
        <f t="shared" ref="J139:J202" si="2">I139+G139</f>
        <v>0</v>
      </c>
    </row>
    <row r="140" spans="1:10" s="5" customFormat="1" ht="27" x14ac:dyDescent="0.35">
      <c r="A140" s="70">
        <v>13</v>
      </c>
      <c r="B140" s="17" t="s">
        <v>282</v>
      </c>
      <c r="C140" s="8" t="s">
        <v>19</v>
      </c>
      <c r="D140" s="8"/>
      <c r="E140" s="9">
        <f>1.3*2.15*2</f>
        <v>5.59</v>
      </c>
      <c r="F140" s="30"/>
      <c r="G140" s="142">
        <f>F140*E140</f>
        <v>0</v>
      </c>
      <c r="H140" s="30"/>
      <c r="I140" s="130">
        <f>H140*E140</f>
        <v>0</v>
      </c>
      <c r="J140" s="130">
        <f t="shared" si="2"/>
        <v>0</v>
      </c>
    </row>
    <row r="141" spans="1:10" s="5" customFormat="1" x14ac:dyDescent="0.35">
      <c r="A141" s="84"/>
      <c r="B141" s="18" t="s">
        <v>15</v>
      </c>
      <c r="C141" s="15" t="s">
        <v>24</v>
      </c>
      <c r="D141" s="16">
        <v>1</v>
      </c>
      <c r="E141" s="16">
        <f>E140*D141</f>
        <v>5.59</v>
      </c>
      <c r="F141" s="16"/>
      <c r="G141" s="142">
        <f>F141*E141</f>
        <v>0</v>
      </c>
      <c r="H141" s="14"/>
      <c r="I141" s="130">
        <f>H141*E141</f>
        <v>0</v>
      </c>
      <c r="J141" s="130">
        <f t="shared" si="2"/>
        <v>0</v>
      </c>
    </row>
    <row r="142" spans="1:10" s="5" customFormat="1" x14ac:dyDescent="0.35">
      <c r="A142" s="84"/>
      <c r="B142" s="13" t="s">
        <v>20</v>
      </c>
      <c r="C142" s="12" t="s">
        <v>2</v>
      </c>
      <c r="D142" s="143">
        <v>0.13</v>
      </c>
      <c r="E142" s="14">
        <f>E140*D142</f>
        <v>0.72670000000000001</v>
      </c>
      <c r="F142" s="14"/>
      <c r="G142" s="142">
        <f>F142*E142</f>
        <v>0</v>
      </c>
      <c r="H142" s="14"/>
      <c r="I142" s="130">
        <f>H142*E142</f>
        <v>0</v>
      </c>
      <c r="J142" s="130">
        <f t="shared" si="2"/>
        <v>0</v>
      </c>
    </row>
    <row r="143" spans="1:10" s="5" customFormat="1" x14ac:dyDescent="0.35">
      <c r="A143" s="84"/>
      <c r="B143" s="13" t="s">
        <v>298</v>
      </c>
      <c r="C143" s="15" t="s">
        <v>19</v>
      </c>
      <c r="D143" s="61"/>
      <c r="E143" s="14">
        <f>1.3*2.15*2</f>
        <v>5.59</v>
      </c>
      <c r="F143" s="14"/>
      <c r="G143" s="142">
        <f>F143*E143</f>
        <v>0</v>
      </c>
      <c r="H143" s="14"/>
      <c r="I143" s="130">
        <f>H143*E143</f>
        <v>0</v>
      </c>
      <c r="J143" s="130">
        <f t="shared" si="2"/>
        <v>0</v>
      </c>
    </row>
    <row r="144" spans="1:10" s="5" customFormat="1" ht="14.5" x14ac:dyDescent="0.35">
      <c r="A144" s="84"/>
      <c r="B144" s="19" t="s">
        <v>43</v>
      </c>
      <c r="C144" s="139" t="s">
        <v>14</v>
      </c>
      <c r="D144" s="67"/>
      <c r="E144" s="14">
        <v>2</v>
      </c>
      <c r="F144" s="37"/>
      <c r="G144" s="142">
        <f>F144*E144</f>
        <v>0</v>
      </c>
      <c r="H144" s="37"/>
      <c r="I144" s="130">
        <f>H144*E144</f>
        <v>0</v>
      </c>
      <c r="J144" s="130">
        <f t="shared" si="2"/>
        <v>0</v>
      </c>
    </row>
    <row r="145" spans="1:10" s="5" customFormat="1" x14ac:dyDescent="0.35">
      <c r="A145" s="84"/>
      <c r="B145" s="19" t="s">
        <v>23</v>
      </c>
      <c r="C145" s="139" t="s">
        <v>2</v>
      </c>
      <c r="D145" s="160">
        <v>0.02</v>
      </c>
      <c r="E145" s="14">
        <f>E140*D145</f>
        <v>0.1118</v>
      </c>
      <c r="F145" s="14"/>
      <c r="G145" s="142">
        <f>F145*E145</f>
        <v>0</v>
      </c>
      <c r="H145" s="14"/>
      <c r="I145" s="130">
        <f>H145*E145</f>
        <v>0</v>
      </c>
      <c r="J145" s="130">
        <f t="shared" si="2"/>
        <v>0</v>
      </c>
    </row>
    <row r="146" spans="1:10" s="5" customFormat="1" ht="45" customHeight="1" x14ac:dyDescent="0.35">
      <c r="A146" s="66">
        <v>14</v>
      </c>
      <c r="B146" s="156" t="s">
        <v>299</v>
      </c>
      <c r="C146" s="8" t="s">
        <v>19</v>
      </c>
      <c r="D146" s="128"/>
      <c r="E146" s="129">
        <f>0.9*1*1</f>
        <v>0.9</v>
      </c>
      <c r="F146" s="157"/>
      <c r="G146" s="142">
        <f>F146*E146</f>
        <v>0</v>
      </c>
      <c r="H146" s="157"/>
      <c r="I146" s="130">
        <f>H146*E146</f>
        <v>0</v>
      </c>
      <c r="J146" s="130">
        <f t="shared" si="2"/>
        <v>0</v>
      </c>
    </row>
    <row r="147" spans="1:10" s="5" customFormat="1" x14ac:dyDescent="0.35">
      <c r="A147" s="66"/>
      <c r="B147" s="64" t="s">
        <v>15</v>
      </c>
      <c r="C147" s="23" t="s">
        <v>19</v>
      </c>
      <c r="D147" s="16">
        <v>1</v>
      </c>
      <c r="E147" s="16">
        <f>E146*D147</f>
        <v>0.9</v>
      </c>
      <c r="F147" s="16"/>
      <c r="G147" s="142">
        <f>F147*E147</f>
        <v>0</v>
      </c>
      <c r="H147" s="16"/>
      <c r="I147" s="130">
        <f>H147*E147</f>
        <v>0</v>
      </c>
      <c r="J147" s="130">
        <f t="shared" si="2"/>
        <v>0</v>
      </c>
    </row>
    <row r="148" spans="1:10" s="5" customFormat="1" x14ac:dyDescent="0.35">
      <c r="A148" s="66"/>
      <c r="B148" s="126" t="s">
        <v>20</v>
      </c>
      <c r="C148" s="31" t="s">
        <v>2</v>
      </c>
      <c r="D148" s="143">
        <v>0.34799999999999998</v>
      </c>
      <c r="E148" s="106">
        <f>E146*D148</f>
        <v>0.31319999999999998</v>
      </c>
      <c r="F148" s="106"/>
      <c r="G148" s="142">
        <f>F148*E148</f>
        <v>0</v>
      </c>
      <c r="H148" s="106"/>
      <c r="I148" s="130">
        <f>H148*E148</f>
        <v>0</v>
      </c>
      <c r="J148" s="130">
        <f t="shared" si="2"/>
        <v>0</v>
      </c>
    </row>
    <row r="149" spans="1:10" s="5" customFormat="1" x14ac:dyDescent="0.35">
      <c r="A149" s="66"/>
      <c r="B149" s="158" t="s">
        <v>300</v>
      </c>
      <c r="C149" s="23" t="s">
        <v>14</v>
      </c>
      <c r="D149" s="131" t="s">
        <v>91</v>
      </c>
      <c r="E149" s="157">
        <v>1</v>
      </c>
      <c r="F149" s="157"/>
      <c r="G149" s="142">
        <f>F149*E149</f>
        <v>0</v>
      </c>
      <c r="H149" s="157"/>
      <c r="I149" s="130">
        <f>H149*E149</f>
        <v>0</v>
      </c>
      <c r="J149" s="130">
        <f t="shared" si="2"/>
        <v>0</v>
      </c>
    </row>
    <row r="150" spans="1:10" s="5" customFormat="1" ht="14.5" x14ac:dyDescent="0.35">
      <c r="A150" s="66"/>
      <c r="B150" s="68" t="s">
        <v>43</v>
      </c>
      <c r="C150" s="36" t="s">
        <v>14</v>
      </c>
      <c r="D150" s="159"/>
      <c r="E150" s="69">
        <v>1</v>
      </c>
      <c r="F150" s="72"/>
      <c r="G150" s="142">
        <f>F150*E150</f>
        <v>0</v>
      </c>
      <c r="H150" s="72"/>
      <c r="I150" s="130">
        <f>H150*E150</f>
        <v>0</v>
      </c>
      <c r="J150" s="130">
        <f t="shared" si="2"/>
        <v>0</v>
      </c>
    </row>
    <row r="151" spans="1:10" s="5" customFormat="1" x14ac:dyDescent="0.35">
      <c r="A151" s="66"/>
      <c r="B151" s="40" t="s">
        <v>23</v>
      </c>
      <c r="C151" s="23" t="s">
        <v>2</v>
      </c>
      <c r="D151" s="23">
        <v>0.65600000000000003</v>
      </c>
      <c r="E151" s="16">
        <f>E146*D151</f>
        <v>0.59040000000000004</v>
      </c>
      <c r="F151" s="16"/>
      <c r="G151" s="142">
        <f>F151*E151</f>
        <v>0</v>
      </c>
      <c r="H151" s="16"/>
      <c r="I151" s="130">
        <f>H151*E151</f>
        <v>0</v>
      </c>
      <c r="J151" s="130">
        <f t="shared" si="2"/>
        <v>0</v>
      </c>
    </row>
    <row r="152" spans="1:10" s="5" customFormat="1" x14ac:dyDescent="0.35">
      <c r="A152" s="141"/>
      <c r="B152" s="78" t="s">
        <v>214</v>
      </c>
      <c r="C152" s="141"/>
      <c r="D152" s="141"/>
      <c r="E152" s="141"/>
      <c r="F152" s="141"/>
      <c r="G152" s="142">
        <f>F152*E152</f>
        <v>0</v>
      </c>
      <c r="H152" s="141"/>
      <c r="I152" s="130">
        <f>H152*E152</f>
        <v>0</v>
      </c>
      <c r="J152" s="130">
        <f t="shared" si="2"/>
        <v>0</v>
      </c>
    </row>
    <row r="153" spans="1:10" s="5" customFormat="1" x14ac:dyDescent="0.35">
      <c r="A153" s="66">
        <v>15</v>
      </c>
      <c r="B153" s="17" t="s">
        <v>109</v>
      </c>
      <c r="C153" s="8" t="s">
        <v>19</v>
      </c>
      <c r="D153" s="8"/>
      <c r="E153" s="9">
        <f>E19</f>
        <v>61.5</v>
      </c>
      <c r="F153" s="16"/>
      <c r="G153" s="142">
        <f>F153*E153</f>
        <v>0</v>
      </c>
      <c r="H153" s="16"/>
      <c r="I153" s="130">
        <f>H153*E153</f>
        <v>0</v>
      </c>
      <c r="J153" s="130">
        <f t="shared" si="2"/>
        <v>0</v>
      </c>
    </row>
    <row r="154" spans="1:10" s="5" customFormat="1" x14ac:dyDescent="0.35">
      <c r="A154" s="66"/>
      <c r="B154" s="64" t="s">
        <v>15</v>
      </c>
      <c r="C154" s="23" t="s">
        <v>19</v>
      </c>
      <c r="D154" s="16">
        <v>1</v>
      </c>
      <c r="E154" s="63">
        <f>E153*D154</f>
        <v>61.5</v>
      </c>
      <c r="F154" s="16"/>
      <c r="G154" s="142">
        <f>F154*E154</f>
        <v>0</v>
      </c>
      <c r="H154" s="16"/>
      <c r="I154" s="130">
        <f>H154*E154</f>
        <v>0</v>
      </c>
      <c r="J154" s="130">
        <f t="shared" si="2"/>
        <v>0</v>
      </c>
    </row>
    <row r="155" spans="1:10" s="5" customFormat="1" x14ac:dyDescent="0.35">
      <c r="A155" s="66"/>
      <c r="B155" s="126" t="s">
        <v>20</v>
      </c>
      <c r="C155" s="31" t="s">
        <v>2</v>
      </c>
      <c r="D155" s="143">
        <v>4.2999999999999997E-2</v>
      </c>
      <c r="E155" s="106">
        <f>D155*E153</f>
        <v>2.6444999999999999</v>
      </c>
      <c r="F155" s="106"/>
      <c r="G155" s="142">
        <f>F155*E155</f>
        <v>0</v>
      </c>
      <c r="H155" s="106"/>
      <c r="I155" s="130">
        <f>H155*E155</f>
        <v>0</v>
      </c>
      <c r="J155" s="130">
        <f t="shared" si="2"/>
        <v>0</v>
      </c>
    </row>
    <row r="156" spans="1:10" s="5" customFormat="1" ht="27" x14ac:dyDescent="0.35">
      <c r="A156" s="66"/>
      <c r="B156" s="62" t="s">
        <v>38</v>
      </c>
      <c r="C156" s="23" t="s">
        <v>19</v>
      </c>
      <c r="D156" s="16">
        <v>1.01</v>
      </c>
      <c r="E156" s="16">
        <f>D156*E153</f>
        <v>62.115000000000002</v>
      </c>
      <c r="F156" s="16"/>
      <c r="G156" s="142">
        <f>F156*E156</f>
        <v>0</v>
      </c>
      <c r="H156" s="16"/>
      <c r="I156" s="130">
        <f>H156*E156</f>
        <v>0</v>
      </c>
      <c r="J156" s="130">
        <f t="shared" si="2"/>
        <v>0</v>
      </c>
    </row>
    <row r="157" spans="1:10" s="5" customFormat="1" x14ac:dyDescent="0.35">
      <c r="A157" s="66"/>
      <c r="B157" s="64" t="s">
        <v>110</v>
      </c>
      <c r="C157" s="23" t="s">
        <v>19</v>
      </c>
      <c r="D157" s="16">
        <v>1.01</v>
      </c>
      <c r="E157" s="16">
        <f>D157*E153</f>
        <v>62.115000000000002</v>
      </c>
      <c r="F157" s="16"/>
      <c r="G157" s="142">
        <f>F157*E157</f>
        <v>0</v>
      </c>
      <c r="H157" s="16"/>
      <c r="I157" s="130">
        <f>H157*E157</f>
        <v>0</v>
      </c>
      <c r="J157" s="130">
        <f t="shared" si="2"/>
        <v>0</v>
      </c>
    </row>
    <row r="158" spans="1:10" s="5" customFormat="1" x14ac:dyDescent="0.35">
      <c r="A158" s="66"/>
      <c r="B158" s="32" t="s">
        <v>23</v>
      </c>
      <c r="C158" s="23" t="s">
        <v>2</v>
      </c>
      <c r="D158" s="63">
        <v>6.4000000000000001E-2</v>
      </c>
      <c r="E158" s="16">
        <f>D158*E153</f>
        <v>3.9359999999999999</v>
      </c>
      <c r="F158" s="16"/>
      <c r="G158" s="142">
        <f>F158*E158</f>
        <v>0</v>
      </c>
      <c r="H158" s="16"/>
      <c r="I158" s="130">
        <f>H158*E158</f>
        <v>0</v>
      </c>
      <c r="J158" s="130">
        <f t="shared" si="2"/>
        <v>0</v>
      </c>
    </row>
    <row r="159" spans="1:10" s="5" customFormat="1" ht="14.5" x14ac:dyDescent="0.35">
      <c r="A159" s="38"/>
      <c r="B159" s="171" t="s">
        <v>215</v>
      </c>
      <c r="C159" s="15"/>
      <c r="D159" s="94"/>
      <c r="E159" s="95"/>
      <c r="F159" s="95"/>
      <c r="G159" s="142">
        <f>F159*E159</f>
        <v>0</v>
      </c>
      <c r="H159" s="95"/>
      <c r="I159" s="130">
        <f>H159*E159</f>
        <v>0</v>
      </c>
      <c r="J159" s="130">
        <f t="shared" si="2"/>
        <v>0</v>
      </c>
    </row>
    <row r="160" spans="1:10" s="5" customFormat="1" ht="27" x14ac:dyDescent="0.35">
      <c r="A160" s="66">
        <v>16</v>
      </c>
      <c r="B160" s="7" t="s">
        <v>310</v>
      </c>
      <c r="C160" s="20" t="s">
        <v>19</v>
      </c>
      <c r="D160" s="20"/>
      <c r="E160" s="35">
        <v>1150</v>
      </c>
      <c r="F160" s="16"/>
      <c r="G160" s="142">
        <f>F160*E160</f>
        <v>0</v>
      </c>
      <c r="H160" s="16"/>
      <c r="I160" s="130">
        <f>H160*E160</f>
        <v>0</v>
      </c>
      <c r="J160" s="130">
        <f t="shared" si="2"/>
        <v>0</v>
      </c>
    </row>
    <row r="161" spans="1:10" s="5" customFormat="1" x14ac:dyDescent="0.35">
      <c r="A161" s="83"/>
      <c r="B161" s="18" t="s">
        <v>15</v>
      </c>
      <c r="C161" s="15" t="s">
        <v>24</v>
      </c>
      <c r="D161" s="16">
        <v>1</v>
      </c>
      <c r="E161" s="16">
        <f>E160*D161</f>
        <v>1150</v>
      </c>
      <c r="F161" s="16"/>
      <c r="G161" s="142">
        <f>F161*E161</f>
        <v>0</v>
      </c>
      <c r="H161" s="16"/>
      <c r="I161" s="130">
        <f>H161*E161</f>
        <v>0</v>
      </c>
      <c r="J161" s="130">
        <f t="shared" si="2"/>
        <v>0</v>
      </c>
    </row>
    <row r="162" spans="1:10" s="5" customFormat="1" x14ac:dyDescent="0.35">
      <c r="A162" s="83"/>
      <c r="B162" s="13" t="s">
        <v>20</v>
      </c>
      <c r="C162" s="12" t="s">
        <v>2</v>
      </c>
      <c r="D162" s="61">
        <v>8.0000000000000002E-3</v>
      </c>
      <c r="E162" s="14">
        <f>D162*E160</f>
        <v>9.2000000000000011</v>
      </c>
      <c r="F162" s="14"/>
      <c r="G162" s="142">
        <f>F162*E162</f>
        <v>0</v>
      </c>
      <c r="H162" s="14"/>
      <c r="I162" s="130">
        <f>H162*E162</f>
        <v>0</v>
      </c>
      <c r="J162" s="130">
        <f t="shared" si="2"/>
        <v>0</v>
      </c>
    </row>
    <row r="163" spans="1:10" s="5" customFormat="1" x14ac:dyDescent="0.35">
      <c r="A163" s="83"/>
      <c r="B163" s="21" t="s">
        <v>29</v>
      </c>
      <c r="C163" s="22" t="s">
        <v>16</v>
      </c>
      <c r="D163" s="23">
        <v>0.45</v>
      </c>
      <c r="E163" s="11">
        <f>E160*D163</f>
        <v>517.5</v>
      </c>
      <c r="F163" s="11"/>
      <c r="G163" s="142">
        <f>F163*E163</f>
        <v>0</v>
      </c>
      <c r="H163" s="11"/>
      <c r="I163" s="130">
        <f>H163*E163</f>
        <v>0</v>
      </c>
      <c r="J163" s="130">
        <f t="shared" si="2"/>
        <v>0</v>
      </c>
    </row>
    <row r="164" spans="1:10" s="5" customFormat="1" x14ac:dyDescent="0.35">
      <c r="A164" s="83"/>
      <c r="B164" s="21" t="s">
        <v>25</v>
      </c>
      <c r="C164" s="22" t="s">
        <v>19</v>
      </c>
      <c r="D164" s="23">
        <v>8.9999999999999993E-3</v>
      </c>
      <c r="E164" s="24">
        <f>E160*D164</f>
        <v>10.35</v>
      </c>
      <c r="F164" s="11"/>
      <c r="G164" s="142">
        <f>F164*E164</f>
        <v>0</v>
      </c>
      <c r="H164" s="11"/>
      <c r="I164" s="130">
        <f>H164*E164</f>
        <v>0</v>
      </c>
      <c r="J164" s="130">
        <f t="shared" si="2"/>
        <v>0</v>
      </c>
    </row>
    <row r="165" spans="1:10" s="5" customFormat="1" x14ac:dyDescent="0.35">
      <c r="A165" s="83"/>
      <c r="B165" s="25" t="s">
        <v>92</v>
      </c>
      <c r="C165" s="22" t="s">
        <v>16</v>
      </c>
      <c r="D165" s="16">
        <v>0.35</v>
      </c>
      <c r="E165" s="11">
        <f>E160*D165</f>
        <v>402.5</v>
      </c>
      <c r="F165" s="11"/>
      <c r="G165" s="142">
        <f>F165*E165</f>
        <v>0</v>
      </c>
      <c r="H165" s="11"/>
      <c r="I165" s="130">
        <f>H165*E165</f>
        <v>0</v>
      </c>
      <c r="J165" s="130">
        <f t="shared" si="2"/>
        <v>0</v>
      </c>
    </row>
    <row r="166" spans="1:10" s="5" customFormat="1" x14ac:dyDescent="0.35">
      <c r="A166" s="83"/>
      <c r="B166" s="25" t="s">
        <v>26</v>
      </c>
      <c r="C166" s="22" t="s">
        <v>16</v>
      </c>
      <c r="D166" s="23">
        <v>0.12</v>
      </c>
      <c r="E166" s="11">
        <f>E160*D166</f>
        <v>138</v>
      </c>
      <c r="F166" s="11"/>
      <c r="G166" s="142">
        <f>F166*E166</f>
        <v>0</v>
      </c>
      <c r="H166" s="11"/>
      <c r="I166" s="130">
        <f>H166*E166</f>
        <v>0</v>
      </c>
      <c r="J166" s="130">
        <f t="shared" si="2"/>
        <v>0</v>
      </c>
    </row>
    <row r="167" spans="1:10" s="5" customFormat="1" x14ac:dyDescent="0.35">
      <c r="A167" s="83"/>
      <c r="B167" s="26" t="s">
        <v>30</v>
      </c>
      <c r="C167" s="22" t="s">
        <v>17</v>
      </c>
      <c r="D167" s="16">
        <v>0.6</v>
      </c>
      <c r="E167" s="11">
        <f>E160*D167</f>
        <v>690</v>
      </c>
      <c r="F167" s="11"/>
      <c r="G167" s="142">
        <f>F167*E167</f>
        <v>0</v>
      </c>
      <c r="H167" s="11"/>
      <c r="I167" s="130">
        <f>H167*E167</f>
        <v>0</v>
      </c>
      <c r="J167" s="130">
        <f t="shared" si="2"/>
        <v>0</v>
      </c>
    </row>
    <row r="168" spans="1:10" s="5" customFormat="1" x14ac:dyDescent="0.35">
      <c r="A168" s="83"/>
      <c r="B168" s="19" t="s">
        <v>31</v>
      </c>
      <c r="C168" s="139" t="s">
        <v>14</v>
      </c>
      <c r="D168" s="36"/>
      <c r="E168" s="14">
        <v>2</v>
      </c>
      <c r="F168" s="37"/>
      <c r="G168" s="142">
        <f>F168*E168</f>
        <v>0</v>
      </c>
      <c r="H168" s="37"/>
      <c r="I168" s="130">
        <f>H168*E168</f>
        <v>0</v>
      </c>
      <c r="J168" s="130">
        <f t="shared" si="2"/>
        <v>0</v>
      </c>
    </row>
    <row r="169" spans="1:10" s="5" customFormat="1" x14ac:dyDescent="0.35">
      <c r="A169" s="83"/>
      <c r="B169" s="26" t="s">
        <v>32</v>
      </c>
      <c r="C169" s="22" t="s">
        <v>17</v>
      </c>
      <c r="D169" s="23">
        <v>0.26</v>
      </c>
      <c r="E169" s="11">
        <f>E160*D169</f>
        <v>299</v>
      </c>
      <c r="F169" s="11"/>
      <c r="G169" s="142">
        <f>F169*E169</f>
        <v>0</v>
      </c>
      <c r="H169" s="11"/>
      <c r="I169" s="130">
        <f>H169*E169</f>
        <v>0</v>
      </c>
      <c r="J169" s="130">
        <f t="shared" si="2"/>
        <v>0</v>
      </c>
    </row>
    <row r="170" spans="1:10" s="5" customFormat="1" x14ac:dyDescent="0.35">
      <c r="A170" s="83"/>
      <c r="B170" s="26" t="s">
        <v>27</v>
      </c>
      <c r="C170" s="22" t="s">
        <v>2</v>
      </c>
      <c r="D170" s="23">
        <v>7.0000000000000001E-3</v>
      </c>
      <c r="E170" s="11">
        <f>E160*D170</f>
        <v>8.0500000000000007</v>
      </c>
      <c r="F170" s="11"/>
      <c r="G170" s="142">
        <f>F170*E170</f>
        <v>0</v>
      </c>
      <c r="H170" s="11"/>
      <c r="I170" s="130">
        <f>H170*E170</f>
        <v>0</v>
      </c>
      <c r="J170" s="130">
        <f t="shared" si="2"/>
        <v>0</v>
      </c>
    </row>
    <row r="171" spans="1:10" s="5" customFormat="1" x14ac:dyDescent="0.35">
      <c r="A171" s="83"/>
      <c r="B171" s="78" t="s">
        <v>216</v>
      </c>
      <c r="C171" s="23"/>
      <c r="D171" s="23"/>
      <c r="E171" s="16"/>
      <c r="F171" s="16"/>
      <c r="G171" s="142">
        <f>F171*E171</f>
        <v>0</v>
      </c>
      <c r="H171" s="16"/>
      <c r="I171" s="130">
        <f>H171*E171</f>
        <v>0</v>
      </c>
      <c r="J171" s="130">
        <f t="shared" si="2"/>
        <v>0</v>
      </c>
    </row>
    <row r="172" spans="1:10" s="5" customFormat="1" ht="27" x14ac:dyDescent="0.35">
      <c r="A172" s="219">
        <v>17</v>
      </c>
      <c r="B172" s="7" t="s">
        <v>294</v>
      </c>
      <c r="C172" s="8" t="s">
        <v>14</v>
      </c>
      <c r="D172" s="9"/>
      <c r="E172" s="9">
        <v>17</v>
      </c>
      <c r="F172" s="16"/>
      <c r="G172" s="142"/>
      <c r="H172" s="16"/>
      <c r="I172" s="130"/>
      <c r="J172" s="130">
        <f t="shared" si="2"/>
        <v>0</v>
      </c>
    </row>
    <row r="173" spans="1:10" s="5" customFormat="1" x14ac:dyDescent="0.35">
      <c r="A173" s="140"/>
      <c r="B173" s="18" t="s">
        <v>15</v>
      </c>
      <c r="C173" s="15" t="s">
        <v>14</v>
      </c>
      <c r="D173" s="16">
        <v>1</v>
      </c>
      <c r="E173" s="16">
        <f>E172*D173</f>
        <v>17</v>
      </c>
      <c r="F173" s="37"/>
      <c r="G173" s="142">
        <f>F173*E173</f>
        <v>0</v>
      </c>
      <c r="H173" s="16"/>
      <c r="I173" s="130">
        <f>H173*E173</f>
        <v>0</v>
      </c>
      <c r="J173" s="130">
        <f t="shared" si="2"/>
        <v>0</v>
      </c>
    </row>
    <row r="174" spans="1:10" s="5" customFormat="1" x14ac:dyDescent="0.35">
      <c r="A174" s="140"/>
      <c r="B174" s="75" t="s">
        <v>20</v>
      </c>
      <c r="C174" s="43" t="s">
        <v>2</v>
      </c>
      <c r="D174" s="42">
        <v>0.25</v>
      </c>
      <c r="E174" s="11">
        <f>D174*E172</f>
        <v>4.25</v>
      </c>
      <c r="F174" s="16"/>
      <c r="G174" s="142">
        <f>F174*E174</f>
        <v>0</v>
      </c>
      <c r="H174" s="16"/>
      <c r="I174" s="130">
        <f>H174*E174</f>
        <v>0</v>
      </c>
      <c r="J174" s="130">
        <f t="shared" si="2"/>
        <v>0</v>
      </c>
    </row>
    <row r="175" spans="1:10" s="5" customFormat="1" ht="27" x14ac:dyDescent="0.35">
      <c r="A175" s="219">
        <v>18</v>
      </c>
      <c r="B175" s="7" t="s">
        <v>227</v>
      </c>
      <c r="C175" s="8" t="s">
        <v>14</v>
      </c>
      <c r="D175" s="9"/>
      <c r="E175" s="9">
        <v>30</v>
      </c>
      <c r="F175" s="16"/>
      <c r="G175" s="142"/>
      <c r="H175" s="16"/>
      <c r="I175" s="130"/>
      <c r="J175" s="130">
        <f t="shared" si="2"/>
        <v>0</v>
      </c>
    </row>
    <row r="176" spans="1:10" s="5" customFormat="1" x14ac:dyDescent="0.35">
      <c r="A176" s="140"/>
      <c r="B176" s="18" t="s">
        <v>15</v>
      </c>
      <c r="C176" s="15" t="s">
        <v>18</v>
      </c>
      <c r="D176" s="16">
        <v>1</v>
      </c>
      <c r="E176" s="16">
        <f>E175*D176</f>
        <v>30</v>
      </c>
      <c r="F176" s="37"/>
      <c r="G176" s="142">
        <f>F176*E176</f>
        <v>0</v>
      </c>
      <c r="H176" s="16"/>
      <c r="I176" s="130">
        <f>H176*E176</f>
        <v>0</v>
      </c>
      <c r="J176" s="130">
        <f t="shared" si="2"/>
        <v>0</v>
      </c>
    </row>
    <row r="177" spans="1:10" s="5" customFormat="1" x14ac:dyDescent="0.35">
      <c r="A177" s="140"/>
      <c r="B177" s="75" t="s">
        <v>20</v>
      </c>
      <c r="C177" s="43" t="s">
        <v>2</v>
      </c>
      <c r="D177" s="42">
        <v>6.88E-2</v>
      </c>
      <c r="E177" s="11">
        <f>D177*E175</f>
        <v>2.0640000000000001</v>
      </c>
      <c r="F177" s="16"/>
      <c r="G177" s="142">
        <f>F177*E177</f>
        <v>0</v>
      </c>
      <c r="H177" s="16"/>
      <c r="I177" s="130">
        <f>H177*E177</f>
        <v>0</v>
      </c>
      <c r="J177" s="130">
        <f t="shared" si="2"/>
        <v>0</v>
      </c>
    </row>
    <row r="178" spans="1:10" s="5" customFormat="1" ht="27" x14ac:dyDescent="0.35">
      <c r="A178" s="70">
        <v>19</v>
      </c>
      <c r="B178" s="7" t="s">
        <v>89</v>
      </c>
      <c r="C178" s="8" t="s">
        <v>18</v>
      </c>
      <c r="D178" s="8"/>
      <c r="E178" s="9">
        <v>3</v>
      </c>
      <c r="F178" s="30"/>
      <c r="G178" s="142">
        <f>F178*E178</f>
        <v>0</v>
      </c>
      <c r="H178" s="30"/>
      <c r="I178" s="130">
        <f>H178*E178</f>
        <v>0</v>
      </c>
      <c r="J178" s="130">
        <f t="shared" si="2"/>
        <v>0</v>
      </c>
    </row>
    <row r="179" spans="1:10" s="5" customFormat="1" x14ac:dyDescent="0.35">
      <c r="A179" s="84"/>
      <c r="B179" s="18" t="s">
        <v>15</v>
      </c>
      <c r="C179" s="15" t="s">
        <v>18</v>
      </c>
      <c r="D179" s="16">
        <v>1</v>
      </c>
      <c r="E179" s="16">
        <f>E178*D179</f>
        <v>3</v>
      </c>
      <c r="F179" s="14"/>
      <c r="G179" s="142">
        <f>F179*E179</f>
        <v>0</v>
      </c>
      <c r="H179" s="11"/>
      <c r="I179" s="130">
        <f>H179*E179</f>
        <v>0</v>
      </c>
      <c r="J179" s="130">
        <f t="shared" si="2"/>
        <v>0</v>
      </c>
    </row>
    <row r="180" spans="1:10" s="5" customFormat="1" x14ac:dyDescent="0.35">
      <c r="A180" s="84"/>
      <c r="B180" s="13" t="s">
        <v>20</v>
      </c>
      <c r="C180" s="12" t="s">
        <v>2</v>
      </c>
      <c r="D180" s="61">
        <v>7.0000000000000007E-2</v>
      </c>
      <c r="E180" s="14">
        <f>D180*E178</f>
        <v>0.21000000000000002</v>
      </c>
      <c r="F180" s="14"/>
      <c r="G180" s="142">
        <f>F180*E180</f>
        <v>0</v>
      </c>
      <c r="H180" s="14"/>
      <c r="I180" s="130">
        <f>H180*E180</f>
        <v>0</v>
      </c>
      <c r="J180" s="130">
        <f t="shared" si="2"/>
        <v>0</v>
      </c>
    </row>
    <row r="181" spans="1:10" s="5" customFormat="1" ht="27" x14ac:dyDescent="0.35">
      <c r="A181" s="84"/>
      <c r="B181" s="13" t="s">
        <v>213</v>
      </c>
      <c r="C181" s="139" t="s">
        <v>18</v>
      </c>
      <c r="D181" s="85" t="s">
        <v>91</v>
      </c>
      <c r="E181" s="14">
        <f>E178</f>
        <v>3</v>
      </c>
      <c r="F181" s="14"/>
      <c r="G181" s="142">
        <f>F181*E181</f>
        <v>0</v>
      </c>
      <c r="H181" s="14"/>
      <c r="I181" s="130">
        <f>H181*E181</f>
        <v>0</v>
      </c>
      <c r="J181" s="130">
        <f t="shared" si="2"/>
        <v>0</v>
      </c>
    </row>
    <row r="182" spans="1:10" s="5" customFormat="1" x14ac:dyDescent="0.35">
      <c r="A182" s="84"/>
      <c r="B182" s="32" t="s">
        <v>23</v>
      </c>
      <c r="C182" s="23" t="s">
        <v>2</v>
      </c>
      <c r="D182" s="65">
        <v>0.37</v>
      </c>
      <c r="E182" s="16">
        <f>D182*E178</f>
        <v>1.1099999999999999</v>
      </c>
      <c r="F182" s="16"/>
      <c r="G182" s="142">
        <f>F182*E182</f>
        <v>0</v>
      </c>
      <c r="H182" s="16"/>
      <c r="I182" s="130">
        <f>H182*E182</f>
        <v>0</v>
      </c>
      <c r="J182" s="130">
        <f t="shared" si="2"/>
        <v>0</v>
      </c>
    </row>
    <row r="183" spans="1:10" s="5" customFormat="1" ht="27" x14ac:dyDescent="0.35">
      <c r="A183" s="70">
        <v>20</v>
      </c>
      <c r="B183" s="7" t="s">
        <v>301</v>
      </c>
      <c r="C183" s="8" t="s">
        <v>18</v>
      </c>
      <c r="D183" s="8"/>
      <c r="E183" s="9">
        <v>4</v>
      </c>
      <c r="F183" s="30"/>
      <c r="G183" s="142">
        <f>F183*E183</f>
        <v>0</v>
      </c>
      <c r="H183" s="30"/>
      <c r="I183" s="130">
        <f>H183*E183</f>
        <v>0</v>
      </c>
      <c r="J183" s="130">
        <f t="shared" si="2"/>
        <v>0</v>
      </c>
    </row>
    <row r="184" spans="1:10" s="5" customFormat="1" x14ac:dyDescent="0.35">
      <c r="A184" s="84"/>
      <c r="B184" s="18" t="s">
        <v>15</v>
      </c>
      <c r="C184" s="15" t="s">
        <v>18</v>
      </c>
      <c r="D184" s="16">
        <v>1</v>
      </c>
      <c r="E184" s="16">
        <f>E183*D184</f>
        <v>4</v>
      </c>
      <c r="F184" s="14"/>
      <c r="G184" s="142">
        <f>F184*E184</f>
        <v>0</v>
      </c>
      <c r="H184" s="11"/>
      <c r="I184" s="130">
        <f>H184*E184</f>
        <v>0</v>
      </c>
      <c r="J184" s="130">
        <f t="shared" si="2"/>
        <v>0</v>
      </c>
    </row>
    <row r="185" spans="1:10" s="5" customFormat="1" x14ac:dyDescent="0.35">
      <c r="A185" s="84"/>
      <c r="B185" s="13" t="s">
        <v>20</v>
      </c>
      <c r="C185" s="12" t="s">
        <v>2</v>
      </c>
      <c r="D185" s="61">
        <v>7.0000000000000007E-2</v>
      </c>
      <c r="E185" s="14">
        <f>D185*E183</f>
        <v>0.28000000000000003</v>
      </c>
      <c r="F185" s="14"/>
      <c r="G185" s="142">
        <f>F185*E185</f>
        <v>0</v>
      </c>
      <c r="H185" s="14"/>
      <c r="I185" s="130">
        <f>H185*E185</f>
        <v>0</v>
      </c>
      <c r="J185" s="130">
        <f t="shared" si="2"/>
        <v>0</v>
      </c>
    </row>
    <row r="186" spans="1:10" s="5" customFormat="1" ht="27" x14ac:dyDescent="0.35">
      <c r="A186" s="84"/>
      <c r="B186" s="13" t="s">
        <v>160</v>
      </c>
      <c r="C186" s="139" t="s">
        <v>18</v>
      </c>
      <c r="D186" s="85" t="s">
        <v>91</v>
      </c>
      <c r="E186" s="14">
        <f>E183</f>
        <v>4</v>
      </c>
      <c r="F186" s="14"/>
      <c r="G186" s="142">
        <f>F186*E186</f>
        <v>0</v>
      </c>
      <c r="H186" s="14"/>
      <c r="I186" s="130">
        <f>H186*E186</f>
        <v>0</v>
      </c>
      <c r="J186" s="130">
        <f t="shared" si="2"/>
        <v>0</v>
      </c>
    </row>
    <row r="187" spans="1:10" s="5" customFormat="1" x14ac:dyDescent="0.35">
      <c r="A187" s="84"/>
      <c r="B187" s="32" t="s">
        <v>23</v>
      </c>
      <c r="C187" s="23" t="s">
        <v>2</v>
      </c>
      <c r="D187" s="65">
        <v>0.37</v>
      </c>
      <c r="E187" s="16">
        <f>D187*E183</f>
        <v>1.48</v>
      </c>
      <c r="F187" s="16"/>
      <c r="G187" s="142">
        <f>F187*E187</f>
        <v>0</v>
      </c>
      <c r="H187" s="16"/>
      <c r="I187" s="130">
        <f>H187*E187</f>
        <v>0</v>
      </c>
      <c r="J187" s="130">
        <f t="shared" si="2"/>
        <v>0</v>
      </c>
    </row>
    <row r="188" spans="1:10" s="5" customFormat="1" ht="27" x14ac:dyDescent="0.35">
      <c r="A188" s="66">
        <v>21</v>
      </c>
      <c r="B188" s="74" t="s">
        <v>90</v>
      </c>
      <c r="C188" s="27" t="s">
        <v>18</v>
      </c>
      <c r="D188" s="27"/>
      <c r="E188" s="35">
        <v>2</v>
      </c>
      <c r="F188" s="11"/>
      <c r="G188" s="142">
        <f>F188*E188</f>
        <v>0</v>
      </c>
      <c r="H188" s="11"/>
      <c r="I188" s="130">
        <f>H188*E188</f>
        <v>0</v>
      </c>
      <c r="J188" s="130">
        <f t="shared" si="2"/>
        <v>0</v>
      </c>
    </row>
    <row r="189" spans="1:10" s="5" customFormat="1" x14ac:dyDescent="0.35">
      <c r="A189" s="83"/>
      <c r="B189" s="18" t="s">
        <v>15</v>
      </c>
      <c r="C189" s="15" t="s">
        <v>18</v>
      </c>
      <c r="D189" s="16">
        <v>1</v>
      </c>
      <c r="E189" s="16">
        <f>E188*D189</f>
        <v>2</v>
      </c>
      <c r="F189" s="14"/>
      <c r="G189" s="142">
        <f>F189*E189</f>
        <v>0</v>
      </c>
      <c r="H189" s="11"/>
      <c r="I189" s="130">
        <f>H189*E189</f>
        <v>0</v>
      </c>
      <c r="J189" s="130">
        <f t="shared" si="2"/>
        <v>0</v>
      </c>
    </row>
    <row r="190" spans="1:10" s="5" customFormat="1" x14ac:dyDescent="0.35">
      <c r="A190" s="83"/>
      <c r="B190" s="13" t="s">
        <v>20</v>
      </c>
      <c r="C190" s="12" t="s">
        <v>2</v>
      </c>
      <c r="D190" s="86">
        <v>0.13</v>
      </c>
      <c r="E190" s="14">
        <f>D190*E188</f>
        <v>0.26</v>
      </c>
      <c r="F190" s="14"/>
      <c r="G190" s="142">
        <f>F190*E190</f>
        <v>0</v>
      </c>
      <c r="H190" s="14"/>
      <c r="I190" s="130">
        <f>H190*E190</f>
        <v>0</v>
      </c>
      <c r="J190" s="130">
        <f t="shared" si="2"/>
        <v>0</v>
      </c>
    </row>
    <row r="191" spans="1:10" s="5" customFormat="1" ht="27" x14ac:dyDescent="0.35">
      <c r="A191" s="83"/>
      <c r="B191" s="13" t="s">
        <v>292</v>
      </c>
      <c r="C191" s="139" t="s">
        <v>18</v>
      </c>
      <c r="D191" s="85" t="s">
        <v>91</v>
      </c>
      <c r="E191" s="14">
        <f>E188</f>
        <v>2</v>
      </c>
      <c r="F191" s="14"/>
      <c r="G191" s="142">
        <f>F191*E191</f>
        <v>0</v>
      </c>
      <c r="H191" s="14"/>
      <c r="I191" s="130">
        <f>H191*E191</f>
        <v>0</v>
      </c>
      <c r="J191" s="130">
        <f t="shared" si="2"/>
        <v>0</v>
      </c>
    </row>
    <row r="192" spans="1:10" s="5" customFormat="1" x14ac:dyDescent="0.35">
      <c r="A192" s="83"/>
      <c r="B192" s="32" t="s">
        <v>23</v>
      </c>
      <c r="C192" s="23" t="s">
        <v>2</v>
      </c>
      <c r="D192" s="65">
        <v>0.94</v>
      </c>
      <c r="E192" s="16">
        <f>D192*E188</f>
        <v>1.88</v>
      </c>
      <c r="F192" s="16"/>
      <c r="G192" s="142">
        <f>F192*E192</f>
        <v>0</v>
      </c>
      <c r="H192" s="16"/>
      <c r="I192" s="130">
        <f>H192*E192</f>
        <v>0</v>
      </c>
      <c r="J192" s="130">
        <f t="shared" si="2"/>
        <v>0</v>
      </c>
    </row>
    <row r="193" spans="1:10" s="5" customFormat="1" ht="27" x14ac:dyDescent="0.35">
      <c r="A193" s="87">
        <v>22</v>
      </c>
      <c r="B193" s="39" t="s">
        <v>245</v>
      </c>
      <c r="C193" s="34" t="s">
        <v>14</v>
      </c>
      <c r="D193" s="34"/>
      <c r="E193" s="58">
        <v>17</v>
      </c>
      <c r="F193" s="37"/>
      <c r="G193" s="142">
        <f>F193*E193</f>
        <v>0</v>
      </c>
      <c r="H193" s="37"/>
      <c r="I193" s="130">
        <f>H193*E193</f>
        <v>0</v>
      </c>
      <c r="J193" s="130">
        <f t="shared" si="2"/>
        <v>0</v>
      </c>
    </row>
    <row r="194" spans="1:10" s="5" customFormat="1" x14ac:dyDescent="0.35">
      <c r="A194" s="87"/>
      <c r="B194" s="18" t="s">
        <v>15</v>
      </c>
      <c r="C194" s="15" t="s">
        <v>18</v>
      </c>
      <c r="D194" s="16">
        <v>1</v>
      </c>
      <c r="E194" s="16">
        <f>E193*D194</f>
        <v>17</v>
      </c>
      <c r="F194" s="14"/>
      <c r="G194" s="142">
        <f>F194*E194</f>
        <v>0</v>
      </c>
      <c r="H194" s="16"/>
      <c r="I194" s="130">
        <f>H194*E194</f>
        <v>0</v>
      </c>
      <c r="J194" s="130">
        <f t="shared" si="2"/>
        <v>0</v>
      </c>
    </row>
    <row r="195" spans="1:10" s="5" customFormat="1" x14ac:dyDescent="0.35">
      <c r="A195" s="87"/>
      <c r="B195" s="75" t="s">
        <v>20</v>
      </c>
      <c r="C195" s="76" t="s">
        <v>2</v>
      </c>
      <c r="D195" s="14">
        <v>0.16</v>
      </c>
      <c r="E195" s="14">
        <f>E193*D195</f>
        <v>2.72</v>
      </c>
      <c r="F195" s="14"/>
      <c r="G195" s="142">
        <f>F195*E195</f>
        <v>0</v>
      </c>
      <c r="H195" s="14"/>
      <c r="I195" s="130">
        <f>H195*E195</f>
        <v>0</v>
      </c>
      <c r="J195" s="130">
        <f t="shared" si="2"/>
        <v>0</v>
      </c>
    </row>
    <row r="196" spans="1:10" s="5" customFormat="1" x14ac:dyDescent="0.35">
      <c r="A196" s="87"/>
      <c r="B196" s="75" t="s">
        <v>53</v>
      </c>
      <c r="C196" s="76" t="s">
        <v>18</v>
      </c>
      <c r="D196" s="85" t="s">
        <v>91</v>
      </c>
      <c r="E196" s="14">
        <v>12</v>
      </c>
      <c r="F196" s="14"/>
      <c r="G196" s="142">
        <f>F196*E196</f>
        <v>0</v>
      </c>
      <c r="H196" s="14"/>
      <c r="I196" s="130">
        <f>H196*E196</f>
        <v>0</v>
      </c>
      <c r="J196" s="130">
        <f t="shared" si="2"/>
        <v>0</v>
      </c>
    </row>
    <row r="197" spans="1:10" s="5" customFormat="1" x14ac:dyDescent="0.35">
      <c r="A197" s="87"/>
      <c r="B197" s="75" t="s">
        <v>23</v>
      </c>
      <c r="C197" s="76" t="s">
        <v>2</v>
      </c>
      <c r="D197" s="14">
        <v>0.47</v>
      </c>
      <c r="E197" s="14">
        <f>E193*D197</f>
        <v>7.9899999999999993</v>
      </c>
      <c r="F197" s="14"/>
      <c r="G197" s="142">
        <f>F197*E197</f>
        <v>0</v>
      </c>
      <c r="H197" s="14"/>
      <c r="I197" s="130">
        <f>H197*E197</f>
        <v>0</v>
      </c>
      <c r="J197" s="130">
        <f t="shared" si="2"/>
        <v>0</v>
      </c>
    </row>
    <row r="198" spans="1:10" s="5" customFormat="1" x14ac:dyDescent="0.35">
      <c r="A198" s="96">
        <v>23</v>
      </c>
      <c r="B198" s="39" t="s">
        <v>61</v>
      </c>
      <c r="C198" s="34" t="s">
        <v>33</v>
      </c>
      <c r="D198" s="34"/>
      <c r="E198" s="58">
        <v>67</v>
      </c>
      <c r="F198" s="37"/>
      <c r="G198" s="142">
        <f>F198*E198</f>
        <v>0</v>
      </c>
      <c r="H198" s="37"/>
      <c r="I198" s="130">
        <f>H198*E198</f>
        <v>0</v>
      </c>
      <c r="J198" s="130">
        <f t="shared" si="2"/>
        <v>0</v>
      </c>
    </row>
    <row r="199" spans="1:10" s="5" customFormat="1" x14ac:dyDescent="0.35">
      <c r="A199" s="96"/>
      <c r="B199" s="18" t="s">
        <v>15</v>
      </c>
      <c r="C199" s="15" t="s">
        <v>18</v>
      </c>
      <c r="D199" s="16">
        <v>1</v>
      </c>
      <c r="E199" s="16">
        <f>E198*D199</f>
        <v>67</v>
      </c>
      <c r="F199" s="37"/>
      <c r="G199" s="142">
        <f>F199*E199</f>
        <v>0</v>
      </c>
      <c r="H199" s="16"/>
      <c r="I199" s="130">
        <f>H199*E199</f>
        <v>0</v>
      </c>
      <c r="J199" s="130">
        <f t="shared" si="2"/>
        <v>0</v>
      </c>
    </row>
    <row r="200" spans="1:10" s="5" customFormat="1" x14ac:dyDescent="0.35">
      <c r="A200" s="96"/>
      <c r="B200" s="75" t="s">
        <v>20</v>
      </c>
      <c r="C200" s="76" t="s">
        <v>2</v>
      </c>
      <c r="D200" s="86">
        <v>2.0999999999999999E-3</v>
      </c>
      <c r="E200" s="14">
        <f>E198*D200</f>
        <v>0.14069999999999999</v>
      </c>
      <c r="F200" s="14"/>
      <c r="G200" s="142">
        <f>F200*E200</f>
        <v>0</v>
      </c>
      <c r="H200" s="14"/>
      <c r="I200" s="130">
        <f>H200*E200</f>
        <v>0</v>
      </c>
      <c r="J200" s="130">
        <f t="shared" si="2"/>
        <v>0</v>
      </c>
    </row>
    <row r="201" spans="1:10" s="5" customFormat="1" x14ac:dyDescent="0.35">
      <c r="A201" s="96"/>
      <c r="B201" s="75" t="s">
        <v>62</v>
      </c>
      <c r="C201" s="76" t="s">
        <v>18</v>
      </c>
      <c r="D201" s="14">
        <v>1</v>
      </c>
      <c r="E201" s="14">
        <f>E198*D201</f>
        <v>67</v>
      </c>
      <c r="F201" s="14"/>
      <c r="G201" s="142">
        <f>F201*E201</f>
        <v>0</v>
      </c>
      <c r="H201" s="14"/>
      <c r="I201" s="130">
        <f>H201*E201</f>
        <v>0</v>
      </c>
      <c r="J201" s="130">
        <f t="shared" si="2"/>
        <v>0</v>
      </c>
    </row>
    <row r="202" spans="1:10" s="5" customFormat="1" x14ac:dyDescent="0.35">
      <c r="A202" s="96"/>
      <c r="B202" s="75" t="s">
        <v>23</v>
      </c>
      <c r="C202" s="76" t="s">
        <v>2</v>
      </c>
      <c r="D202" s="61">
        <v>0.156</v>
      </c>
      <c r="E202" s="14">
        <f>E198*D202</f>
        <v>10.452</v>
      </c>
      <c r="F202" s="14"/>
      <c r="G202" s="142">
        <f>F202*E202</f>
        <v>0</v>
      </c>
      <c r="H202" s="14"/>
      <c r="I202" s="130">
        <f>H202*E202</f>
        <v>0</v>
      </c>
      <c r="J202" s="130">
        <f t="shared" si="2"/>
        <v>0</v>
      </c>
    </row>
    <row r="203" spans="1:10" s="5" customFormat="1" x14ac:dyDescent="0.35">
      <c r="A203" s="97">
        <v>24</v>
      </c>
      <c r="B203" s="39" t="s">
        <v>54</v>
      </c>
      <c r="C203" s="34" t="s">
        <v>33</v>
      </c>
      <c r="D203" s="34"/>
      <c r="E203" s="58">
        <v>22</v>
      </c>
      <c r="F203" s="37"/>
      <c r="G203" s="142">
        <f>F203*E203</f>
        <v>0</v>
      </c>
      <c r="H203" s="37"/>
      <c r="I203" s="130">
        <f>H203*E203</f>
        <v>0</v>
      </c>
      <c r="J203" s="130">
        <f t="shared" ref="J203:J251" si="3">I203+G203</f>
        <v>0</v>
      </c>
    </row>
    <row r="204" spans="1:10" s="5" customFormat="1" x14ac:dyDescent="0.35">
      <c r="A204" s="97"/>
      <c r="B204" s="18" t="s">
        <v>15</v>
      </c>
      <c r="C204" s="15" t="s">
        <v>18</v>
      </c>
      <c r="D204" s="16">
        <v>1</v>
      </c>
      <c r="E204" s="16">
        <f>E203*D204</f>
        <v>22</v>
      </c>
      <c r="F204" s="37"/>
      <c r="G204" s="142">
        <f>F204*E204</f>
        <v>0</v>
      </c>
      <c r="H204" s="16"/>
      <c r="I204" s="130">
        <f>H204*E204</f>
        <v>0</v>
      </c>
      <c r="J204" s="130">
        <f t="shared" si="3"/>
        <v>0</v>
      </c>
    </row>
    <row r="205" spans="1:10" s="5" customFormat="1" x14ac:dyDescent="0.35">
      <c r="A205" s="97"/>
      <c r="B205" s="75" t="s">
        <v>20</v>
      </c>
      <c r="C205" s="76" t="s">
        <v>2</v>
      </c>
      <c r="D205" s="61">
        <v>9.1999999999999998E-2</v>
      </c>
      <c r="E205" s="14">
        <f>E203*D205</f>
        <v>2.024</v>
      </c>
      <c r="F205" s="14"/>
      <c r="G205" s="142">
        <f>F205*E205</f>
        <v>0</v>
      </c>
      <c r="H205" s="14"/>
      <c r="I205" s="130">
        <f>H205*E205</f>
        <v>0</v>
      </c>
      <c r="J205" s="130">
        <f t="shared" si="3"/>
        <v>0</v>
      </c>
    </row>
    <row r="206" spans="1:10" s="5" customFormat="1" x14ac:dyDescent="0.35">
      <c r="A206" s="97"/>
      <c r="B206" s="75" t="s">
        <v>63</v>
      </c>
      <c r="C206" s="76" t="s">
        <v>18</v>
      </c>
      <c r="D206" s="14">
        <v>1.01</v>
      </c>
      <c r="E206" s="14">
        <f>E203*D206</f>
        <v>22.22</v>
      </c>
      <c r="F206" s="14"/>
      <c r="G206" s="142">
        <f>F206*E206</f>
        <v>0</v>
      </c>
      <c r="H206" s="14"/>
      <c r="I206" s="130">
        <f>H206*E206</f>
        <v>0</v>
      </c>
      <c r="J206" s="130">
        <f t="shared" si="3"/>
        <v>0</v>
      </c>
    </row>
    <row r="207" spans="1:10" s="5" customFormat="1" x14ac:dyDescent="0.35">
      <c r="A207" s="97"/>
      <c r="B207" s="75" t="s">
        <v>23</v>
      </c>
      <c r="C207" s="76" t="s">
        <v>2</v>
      </c>
      <c r="D207" s="61">
        <v>0.20799999999999999</v>
      </c>
      <c r="E207" s="14">
        <f>E203*D207</f>
        <v>4.5759999999999996</v>
      </c>
      <c r="F207" s="14"/>
      <c r="G207" s="142">
        <f>F207*E207</f>
        <v>0</v>
      </c>
      <c r="H207" s="14"/>
      <c r="I207" s="130">
        <f>H207*E207</f>
        <v>0</v>
      </c>
      <c r="J207" s="130">
        <f t="shared" si="3"/>
        <v>0</v>
      </c>
    </row>
    <row r="208" spans="1:10" s="5" customFormat="1" x14ac:dyDescent="0.35">
      <c r="A208" s="97">
        <v>25</v>
      </c>
      <c r="B208" s="89" t="s">
        <v>64</v>
      </c>
      <c r="C208" s="27" t="s">
        <v>14</v>
      </c>
      <c r="D208" s="98"/>
      <c r="E208" s="58">
        <f>E211+E212+E213+E214+E215+E216</f>
        <v>84</v>
      </c>
      <c r="F208" s="14"/>
      <c r="G208" s="142">
        <f>F208*E208</f>
        <v>0</v>
      </c>
      <c r="H208" s="14"/>
      <c r="I208" s="130">
        <f>H208*E208</f>
        <v>0</v>
      </c>
      <c r="J208" s="130">
        <f t="shared" si="3"/>
        <v>0</v>
      </c>
    </row>
    <row r="209" spans="1:10" s="5" customFormat="1" x14ac:dyDescent="0.35">
      <c r="A209" s="97"/>
      <c r="B209" s="18" t="s">
        <v>15</v>
      </c>
      <c r="C209" s="15" t="s">
        <v>18</v>
      </c>
      <c r="D209" s="16">
        <v>1</v>
      </c>
      <c r="E209" s="16">
        <f>E208*D209</f>
        <v>84</v>
      </c>
      <c r="F209" s="37"/>
      <c r="G209" s="142">
        <f>F209*E209</f>
        <v>0</v>
      </c>
      <c r="H209" s="16"/>
      <c r="I209" s="130">
        <f>H209*E209</f>
        <v>0</v>
      </c>
      <c r="J209" s="130">
        <f t="shared" si="3"/>
        <v>0</v>
      </c>
    </row>
    <row r="210" spans="1:10" s="5" customFormat="1" x14ac:dyDescent="0.35">
      <c r="A210" s="97"/>
      <c r="B210" s="75" t="s">
        <v>20</v>
      </c>
      <c r="C210" s="76" t="s">
        <v>2</v>
      </c>
      <c r="D210" s="86">
        <v>0.151</v>
      </c>
      <c r="E210" s="14">
        <f>E208*D210</f>
        <v>12.683999999999999</v>
      </c>
      <c r="F210" s="14"/>
      <c r="G210" s="142">
        <f>F210*E210</f>
        <v>0</v>
      </c>
      <c r="H210" s="14"/>
      <c r="I210" s="130">
        <f>H210*E210</f>
        <v>0</v>
      </c>
      <c r="J210" s="130">
        <f t="shared" si="3"/>
        <v>0</v>
      </c>
    </row>
    <row r="211" spans="1:10" s="5" customFormat="1" x14ac:dyDescent="0.35">
      <c r="A211" s="97"/>
      <c r="B211" s="75" t="s">
        <v>65</v>
      </c>
      <c r="C211" s="76" t="s">
        <v>14</v>
      </c>
      <c r="D211" s="99"/>
      <c r="E211" s="14">
        <v>8</v>
      </c>
      <c r="F211" s="69"/>
      <c r="G211" s="142">
        <f>F211*E211</f>
        <v>0</v>
      </c>
      <c r="H211" s="69"/>
      <c r="I211" s="130">
        <f>H211*E211</f>
        <v>0</v>
      </c>
      <c r="J211" s="130">
        <f t="shared" si="3"/>
        <v>0</v>
      </c>
    </row>
    <row r="212" spans="1:10" s="5" customFormat="1" x14ac:dyDescent="0.35">
      <c r="A212" s="97"/>
      <c r="B212" s="75" t="s">
        <v>66</v>
      </c>
      <c r="C212" s="76" t="s">
        <v>14</v>
      </c>
      <c r="D212" s="99"/>
      <c r="E212" s="14">
        <v>20</v>
      </c>
      <c r="F212" s="69"/>
      <c r="G212" s="142">
        <f>F212*E212</f>
        <v>0</v>
      </c>
      <c r="H212" s="69"/>
      <c r="I212" s="130">
        <f>H212*E212</f>
        <v>0</v>
      </c>
      <c r="J212" s="130">
        <f t="shared" si="3"/>
        <v>0</v>
      </c>
    </row>
    <row r="213" spans="1:10" s="5" customFormat="1" x14ac:dyDescent="0.35">
      <c r="A213" s="97"/>
      <c r="B213" s="75" t="s">
        <v>67</v>
      </c>
      <c r="C213" s="76" t="s">
        <v>14</v>
      </c>
      <c r="D213" s="99"/>
      <c r="E213" s="14">
        <v>8</v>
      </c>
      <c r="F213" s="69"/>
      <c r="G213" s="142">
        <f>F213*E213</f>
        <v>0</v>
      </c>
      <c r="H213" s="69"/>
      <c r="I213" s="130">
        <f>H213*E213</f>
        <v>0</v>
      </c>
      <c r="J213" s="130">
        <f t="shared" si="3"/>
        <v>0</v>
      </c>
    </row>
    <row r="214" spans="1:10" s="5" customFormat="1" x14ac:dyDescent="0.35">
      <c r="A214" s="97"/>
      <c r="B214" s="75" t="s">
        <v>68</v>
      </c>
      <c r="C214" s="76" t="s">
        <v>14</v>
      </c>
      <c r="D214" s="99"/>
      <c r="E214" s="14">
        <v>7</v>
      </c>
      <c r="F214" s="69"/>
      <c r="G214" s="142">
        <f>F214*E214</f>
        <v>0</v>
      </c>
      <c r="H214" s="69"/>
      <c r="I214" s="130">
        <f>H214*E214</f>
        <v>0</v>
      </c>
      <c r="J214" s="130">
        <f t="shared" si="3"/>
        <v>0</v>
      </c>
    </row>
    <row r="215" spans="1:10" s="5" customFormat="1" x14ac:dyDescent="0.35">
      <c r="A215" s="97"/>
      <c r="B215" s="75" t="s">
        <v>267</v>
      </c>
      <c r="C215" s="76" t="s">
        <v>14</v>
      </c>
      <c r="D215" s="99"/>
      <c r="E215" s="14">
        <v>17</v>
      </c>
      <c r="F215" s="69"/>
      <c r="G215" s="142">
        <f>F215*E215</f>
        <v>0</v>
      </c>
      <c r="H215" s="69"/>
      <c r="I215" s="130">
        <f>H215*E215</f>
        <v>0</v>
      </c>
      <c r="J215" s="130">
        <f t="shared" si="3"/>
        <v>0</v>
      </c>
    </row>
    <row r="216" spans="1:10" s="5" customFormat="1" x14ac:dyDescent="0.35">
      <c r="A216" s="97"/>
      <c r="B216" s="75" t="s">
        <v>69</v>
      </c>
      <c r="C216" s="76" t="s">
        <v>14</v>
      </c>
      <c r="D216" s="99"/>
      <c r="E216" s="14">
        <v>24</v>
      </c>
      <c r="F216" s="69"/>
      <c r="G216" s="142">
        <f>F216*E216</f>
        <v>0</v>
      </c>
      <c r="H216" s="69"/>
      <c r="I216" s="130">
        <f>H216*E216</f>
        <v>0</v>
      </c>
      <c r="J216" s="130">
        <f t="shared" si="3"/>
        <v>0</v>
      </c>
    </row>
    <row r="217" spans="1:10" s="5" customFormat="1" x14ac:dyDescent="0.35">
      <c r="A217" s="97"/>
      <c r="B217" s="75" t="s">
        <v>87</v>
      </c>
      <c r="C217" s="76" t="s">
        <v>14</v>
      </c>
      <c r="D217" s="99"/>
      <c r="E217" s="14">
        <v>40</v>
      </c>
      <c r="F217" s="69"/>
      <c r="G217" s="142">
        <f>F217*E217</f>
        <v>0</v>
      </c>
      <c r="H217" s="69"/>
      <c r="I217" s="130">
        <f>H217*E217</f>
        <v>0</v>
      </c>
      <c r="J217" s="130">
        <f t="shared" si="3"/>
        <v>0</v>
      </c>
    </row>
    <row r="218" spans="1:10" s="5" customFormat="1" x14ac:dyDescent="0.35">
      <c r="A218" s="97"/>
      <c r="B218" s="75" t="s">
        <v>86</v>
      </c>
      <c r="C218" s="76" t="s">
        <v>14</v>
      </c>
      <c r="D218" s="99"/>
      <c r="E218" s="14">
        <v>12</v>
      </c>
      <c r="F218" s="69"/>
      <c r="G218" s="142">
        <f>F218*E218</f>
        <v>0</v>
      </c>
      <c r="H218" s="69"/>
      <c r="I218" s="130">
        <f>H218*E218</f>
        <v>0</v>
      </c>
      <c r="J218" s="130">
        <f t="shared" si="3"/>
        <v>0</v>
      </c>
    </row>
    <row r="219" spans="1:10" s="5" customFormat="1" ht="27" x14ac:dyDescent="0.35">
      <c r="A219" s="100">
        <v>26</v>
      </c>
      <c r="B219" s="39" t="s">
        <v>70</v>
      </c>
      <c r="C219" s="34" t="s">
        <v>71</v>
      </c>
      <c r="D219" s="34"/>
      <c r="E219" s="58">
        <v>48</v>
      </c>
      <c r="F219" s="37"/>
      <c r="G219" s="142">
        <f>F219*E219</f>
        <v>0</v>
      </c>
      <c r="H219" s="37"/>
      <c r="I219" s="130">
        <f>H219*E219</f>
        <v>0</v>
      </c>
      <c r="J219" s="130">
        <f t="shared" si="3"/>
        <v>0</v>
      </c>
    </row>
    <row r="220" spans="1:10" s="5" customFormat="1" x14ac:dyDescent="0.35">
      <c r="A220" s="96"/>
      <c r="B220" s="18" t="s">
        <v>15</v>
      </c>
      <c r="C220" s="15" t="s">
        <v>18</v>
      </c>
      <c r="D220" s="16">
        <v>1</v>
      </c>
      <c r="E220" s="16">
        <f>E219*D220</f>
        <v>48</v>
      </c>
      <c r="F220" s="37"/>
      <c r="G220" s="142">
        <f>F220*E220</f>
        <v>0</v>
      </c>
      <c r="H220" s="16"/>
      <c r="I220" s="130">
        <f>H220*E220</f>
        <v>0</v>
      </c>
      <c r="J220" s="130">
        <f t="shared" si="3"/>
        <v>0</v>
      </c>
    </row>
    <row r="221" spans="1:10" s="5" customFormat="1" x14ac:dyDescent="0.35">
      <c r="A221" s="96"/>
      <c r="B221" s="75" t="s">
        <v>20</v>
      </c>
      <c r="C221" s="43" t="s">
        <v>72</v>
      </c>
      <c r="D221" s="42">
        <v>2.5700000000000001E-2</v>
      </c>
      <c r="E221" s="11">
        <f>D221*E219</f>
        <v>1.2336</v>
      </c>
      <c r="F221" s="16"/>
      <c r="G221" s="142">
        <f>F221*E221</f>
        <v>0</v>
      </c>
      <c r="H221" s="16"/>
      <c r="I221" s="130">
        <f>H221*E221</f>
        <v>0</v>
      </c>
      <c r="J221" s="130">
        <f t="shared" si="3"/>
        <v>0</v>
      </c>
    </row>
    <row r="222" spans="1:10" s="5" customFormat="1" x14ac:dyDescent="0.35">
      <c r="A222" s="96"/>
      <c r="B222" s="75" t="s">
        <v>73</v>
      </c>
      <c r="C222" s="43" t="s">
        <v>17</v>
      </c>
      <c r="D222" s="44">
        <v>1</v>
      </c>
      <c r="E222" s="11">
        <f>E219</f>
        <v>48</v>
      </c>
      <c r="F222" s="16"/>
      <c r="G222" s="142">
        <f>F222*E222</f>
        <v>0</v>
      </c>
      <c r="H222" s="16"/>
      <c r="I222" s="130">
        <f>H222*E222</f>
        <v>0</v>
      </c>
      <c r="J222" s="130">
        <f t="shared" si="3"/>
        <v>0</v>
      </c>
    </row>
    <row r="223" spans="1:10" s="5" customFormat="1" x14ac:dyDescent="0.35">
      <c r="A223" s="96"/>
      <c r="B223" s="75" t="s">
        <v>23</v>
      </c>
      <c r="C223" s="43" t="s">
        <v>2</v>
      </c>
      <c r="D223" s="41">
        <v>4.5699999999999998E-2</v>
      </c>
      <c r="E223" s="11">
        <f>D223*E219</f>
        <v>2.1936</v>
      </c>
      <c r="F223" s="16"/>
      <c r="G223" s="142">
        <f>F223*E223</f>
        <v>0</v>
      </c>
      <c r="H223" s="16"/>
      <c r="I223" s="130">
        <f>H223*E223</f>
        <v>0</v>
      </c>
      <c r="J223" s="130">
        <f t="shared" si="3"/>
        <v>0</v>
      </c>
    </row>
    <row r="224" spans="1:10" s="5" customFormat="1" ht="27" x14ac:dyDescent="0.35">
      <c r="A224" s="100">
        <v>27</v>
      </c>
      <c r="B224" s="39" t="s">
        <v>74</v>
      </c>
      <c r="C224" s="27" t="s">
        <v>33</v>
      </c>
      <c r="D224" s="35"/>
      <c r="E224" s="35">
        <v>64</v>
      </c>
      <c r="F224" s="16"/>
      <c r="G224" s="142">
        <f>F224*E224</f>
        <v>0</v>
      </c>
      <c r="H224" s="16"/>
      <c r="I224" s="130">
        <f>H224*E224</f>
        <v>0</v>
      </c>
      <c r="J224" s="130">
        <f t="shared" si="3"/>
        <v>0</v>
      </c>
    </row>
    <row r="225" spans="1:10" s="5" customFormat="1" x14ac:dyDescent="0.35">
      <c r="A225" s="96"/>
      <c r="B225" s="18" t="s">
        <v>15</v>
      </c>
      <c r="C225" s="15" t="s">
        <v>18</v>
      </c>
      <c r="D225" s="16">
        <v>1</v>
      </c>
      <c r="E225" s="16">
        <f>E224*D225</f>
        <v>64</v>
      </c>
      <c r="F225" s="37"/>
      <c r="G225" s="142">
        <f>F225*E225</f>
        <v>0</v>
      </c>
      <c r="H225" s="16"/>
      <c r="I225" s="130">
        <f>H225*E225</f>
        <v>0</v>
      </c>
      <c r="J225" s="130">
        <f t="shared" si="3"/>
        <v>0</v>
      </c>
    </row>
    <row r="226" spans="1:10" s="5" customFormat="1" x14ac:dyDescent="0.35">
      <c r="A226" s="96"/>
      <c r="B226" s="75" t="s">
        <v>20</v>
      </c>
      <c r="C226" s="43" t="s">
        <v>2</v>
      </c>
      <c r="D226" s="42">
        <v>1.72E-2</v>
      </c>
      <c r="E226" s="11">
        <f>D226*E224</f>
        <v>1.1008</v>
      </c>
      <c r="F226" s="16"/>
      <c r="G226" s="142">
        <f>F226*E226</f>
        <v>0</v>
      </c>
      <c r="H226" s="16"/>
      <c r="I226" s="130">
        <f>H226*E226</f>
        <v>0</v>
      </c>
      <c r="J226" s="130">
        <f t="shared" si="3"/>
        <v>0</v>
      </c>
    </row>
    <row r="227" spans="1:10" s="5" customFormat="1" x14ac:dyDescent="0.35">
      <c r="A227" s="96"/>
      <c r="B227" s="75" t="s">
        <v>75</v>
      </c>
      <c r="C227" s="43" t="s">
        <v>33</v>
      </c>
      <c r="D227" s="44">
        <v>1</v>
      </c>
      <c r="E227" s="11">
        <f>E224</f>
        <v>64</v>
      </c>
      <c r="F227" s="16"/>
      <c r="G227" s="142">
        <f>F227*E227</f>
        <v>0</v>
      </c>
      <c r="H227" s="16"/>
      <c r="I227" s="130">
        <f>H227*E227</f>
        <v>0</v>
      </c>
      <c r="J227" s="130">
        <f t="shared" si="3"/>
        <v>0</v>
      </c>
    </row>
    <row r="228" spans="1:10" s="5" customFormat="1" x14ac:dyDescent="0.35">
      <c r="A228" s="96"/>
      <c r="B228" s="75" t="s">
        <v>23</v>
      </c>
      <c r="C228" s="43" t="s">
        <v>2</v>
      </c>
      <c r="D228" s="42">
        <v>3.9300000000000002E-2</v>
      </c>
      <c r="E228" s="11">
        <f>D228*E224</f>
        <v>2.5152000000000001</v>
      </c>
      <c r="F228" s="16"/>
      <c r="G228" s="142">
        <f>F228*E228</f>
        <v>0</v>
      </c>
      <c r="H228" s="16"/>
      <c r="I228" s="130">
        <f>H228*E228</f>
        <v>0</v>
      </c>
      <c r="J228" s="130">
        <f t="shared" si="3"/>
        <v>0</v>
      </c>
    </row>
    <row r="229" spans="1:10" s="5" customFormat="1" x14ac:dyDescent="0.35">
      <c r="A229" s="100"/>
      <c r="B229" s="27" t="s">
        <v>64</v>
      </c>
      <c r="C229" s="139"/>
      <c r="D229" s="139"/>
      <c r="E229" s="14"/>
      <c r="F229" s="37"/>
      <c r="G229" s="142">
        <f>F229*E229</f>
        <v>0</v>
      </c>
      <c r="H229" s="37"/>
      <c r="I229" s="130">
        <f>H229*E229</f>
        <v>0</v>
      </c>
      <c r="J229" s="130">
        <f t="shared" si="3"/>
        <v>0</v>
      </c>
    </row>
    <row r="230" spans="1:10" s="5" customFormat="1" x14ac:dyDescent="0.35">
      <c r="A230" s="139"/>
      <c r="B230" s="75" t="s">
        <v>76</v>
      </c>
      <c r="C230" s="43" t="s">
        <v>14</v>
      </c>
      <c r="D230" s="44"/>
      <c r="E230" s="11">
        <v>28</v>
      </c>
      <c r="F230" s="11"/>
      <c r="G230" s="142">
        <f>F230*E230</f>
        <v>0</v>
      </c>
      <c r="H230" s="16"/>
      <c r="I230" s="130">
        <f>H230*E230</f>
        <v>0</v>
      </c>
      <c r="J230" s="130">
        <f t="shared" si="3"/>
        <v>0</v>
      </c>
    </row>
    <row r="231" spans="1:10" s="5" customFormat="1" x14ac:dyDescent="0.35">
      <c r="A231" s="139"/>
      <c r="B231" s="75" t="s">
        <v>77</v>
      </c>
      <c r="C231" s="43" t="s">
        <v>14</v>
      </c>
      <c r="D231" s="44"/>
      <c r="E231" s="11">
        <v>12</v>
      </c>
      <c r="F231" s="11"/>
      <c r="G231" s="142">
        <f>F231*E231</f>
        <v>0</v>
      </c>
      <c r="H231" s="16"/>
      <c r="I231" s="130">
        <f>H231*E231</f>
        <v>0</v>
      </c>
      <c r="J231" s="130">
        <f t="shared" si="3"/>
        <v>0</v>
      </c>
    </row>
    <row r="232" spans="1:10" s="5" customFormat="1" x14ac:dyDescent="0.35">
      <c r="A232" s="139"/>
      <c r="B232" s="75" t="s">
        <v>78</v>
      </c>
      <c r="C232" s="43" t="s">
        <v>14</v>
      </c>
      <c r="D232" s="44"/>
      <c r="E232" s="11">
        <v>18</v>
      </c>
      <c r="F232" s="11"/>
      <c r="G232" s="142">
        <f>F232*E232</f>
        <v>0</v>
      </c>
      <c r="H232" s="16"/>
      <c r="I232" s="130">
        <f>H232*E232</f>
        <v>0</v>
      </c>
      <c r="J232" s="130">
        <f t="shared" si="3"/>
        <v>0</v>
      </c>
    </row>
    <row r="233" spans="1:10" s="5" customFormat="1" x14ac:dyDescent="0.35">
      <c r="A233" s="139"/>
      <c r="B233" s="75" t="s">
        <v>79</v>
      </c>
      <c r="C233" s="43" t="s">
        <v>14</v>
      </c>
      <c r="D233" s="44"/>
      <c r="E233" s="11">
        <v>8</v>
      </c>
      <c r="F233" s="11"/>
      <c r="G233" s="142">
        <f>F233*E233</f>
        <v>0</v>
      </c>
      <c r="H233" s="16"/>
      <c r="I233" s="130">
        <f>H233*E233</f>
        <v>0</v>
      </c>
      <c r="J233" s="130">
        <f t="shared" si="3"/>
        <v>0</v>
      </c>
    </row>
    <row r="234" spans="1:10" s="5" customFormat="1" x14ac:dyDescent="0.35">
      <c r="A234" s="139"/>
      <c r="B234" s="75" t="s">
        <v>80</v>
      </c>
      <c r="C234" s="43" t="s">
        <v>14</v>
      </c>
      <c r="D234" s="44"/>
      <c r="E234" s="11">
        <v>36</v>
      </c>
      <c r="F234" s="16"/>
      <c r="G234" s="142">
        <f>F234*E234</f>
        <v>0</v>
      </c>
      <c r="H234" s="16"/>
      <c r="I234" s="130">
        <f>H234*E234</f>
        <v>0</v>
      </c>
      <c r="J234" s="130">
        <f t="shared" si="3"/>
        <v>0</v>
      </c>
    </row>
    <row r="235" spans="1:10" s="5" customFormat="1" x14ac:dyDescent="0.35">
      <c r="A235" s="139"/>
      <c r="B235" s="75" t="s">
        <v>81</v>
      </c>
      <c r="C235" s="43" t="s">
        <v>14</v>
      </c>
      <c r="D235" s="44"/>
      <c r="E235" s="11">
        <v>8</v>
      </c>
      <c r="F235" s="16"/>
      <c r="G235" s="142">
        <f>F235*E235</f>
        <v>0</v>
      </c>
      <c r="H235" s="16"/>
      <c r="I235" s="130">
        <f>H235*E235</f>
        <v>0</v>
      </c>
      <c r="J235" s="130">
        <f t="shared" si="3"/>
        <v>0</v>
      </c>
    </row>
    <row r="236" spans="1:10" s="5" customFormat="1" x14ac:dyDescent="0.35">
      <c r="A236" s="139"/>
      <c r="B236" s="75" t="s">
        <v>82</v>
      </c>
      <c r="C236" s="43" t="s">
        <v>14</v>
      </c>
      <c r="D236" s="101"/>
      <c r="E236" s="16">
        <v>6</v>
      </c>
      <c r="F236" s="16"/>
      <c r="G236" s="142">
        <f>F236*E236</f>
        <v>0</v>
      </c>
      <c r="H236" s="16"/>
      <c r="I236" s="130">
        <f>H236*E236</f>
        <v>0</v>
      </c>
      <c r="J236" s="130">
        <f t="shared" si="3"/>
        <v>0</v>
      </c>
    </row>
    <row r="237" spans="1:10" s="5" customFormat="1" x14ac:dyDescent="0.35">
      <c r="A237" s="139"/>
      <c r="B237" s="75" t="s">
        <v>83</v>
      </c>
      <c r="C237" s="43" t="s">
        <v>14</v>
      </c>
      <c r="D237" s="101"/>
      <c r="E237" s="16">
        <v>24</v>
      </c>
      <c r="F237" s="16"/>
      <c r="G237" s="142">
        <f>F237*E237</f>
        <v>0</v>
      </c>
      <c r="H237" s="16"/>
      <c r="I237" s="130">
        <f>H237*E237</f>
        <v>0</v>
      </c>
      <c r="J237" s="130">
        <f t="shared" si="3"/>
        <v>0</v>
      </c>
    </row>
    <row r="238" spans="1:10" s="5" customFormat="1" x14ac:dyDescent="0.35">
      <c r="A238" s="102"/>
      <c r="B238" s="51" t="s">
        <v>217</v>
      </c>
      <c r="C238" s="80"/>
      <c r="D238" s="16"/>
      <c r="E238" s="16"/>
      <c r="F238" s="16"/>
      <c r="G238" s="142">
        <f>F238*E238</f>
        <v>0</v>
      </c>
      <c r="H238" s="16"/>
      <c r="I238" s="130">
        <f>H238*E238</f>
        <v>0</v>
      </c>
      <c r="J238" s="130">
        <f t="shared" si="3"/>
        <v>0</v>
      </c>
    </row>
    <row r="239" spans="1:10" s="5" customFormat="1" ht="27" x14ac:dyDescent="0.35">
      <c r="A239" s="70">
        <v>28</v>
      </c>
      <c r="B239" s="28" t="s">
        <v>55</v>
      </c>
      <c r="C239" s="139" t="s">
        <v>14</v>
      </c>
      <c r="D239" s="139"/>
      <c r="E239" s="14">
        <v>4</v>
      </c>
      <c r="F239" s="14"/>
      <c r="G239" s="142">
        <f>F239*E239</f>
        <v>0</v>
      </c>
      <c r="H239" s="14"/>
      <c r="I239" s="130">
        <f>H239*E239</f>
        <v>0</v>
      </c>
      <c r="J239" s="130">
        <f t="shared" si="3"/>
        <v>0</v>
      </c>
    </row>
    <row r="240" spans="1:10" s="5" customFormat="1" ht="27" x14ac:dyDescent="0.35">
      <c r="A240" s="70">
        <v>29</v>
      </c>
      <c r="B240" s="28" t="s">
        <v>93</v>
      </c>
      <c r="C240" s="139" t="s">
        <v>14</v>
      </c>
      <c r="D240" s="139"/>
      <c r="E240" s="14">
        <v>4</v>
      </c>
      <c r="F240" s="14"/>
      <c r="G240" s="142">
        <f>F240*E240</f>
        <v>0</v>
      </c>
      <c r="H240" s="14"/>
      <c r="I240" s="130">
        <f>H240*E240</f>
        <v>0</v>
      </c>
      <c r="J240" s="130">
        <f t="shared" si="3"/>
        <v>0</v>
      </c>
    </row>
    <row r="241" spans="1:10" s="5" customFormat="1" ht="27" x14ac:dyDescent="0.35">
      <c r="A241" s="70">
        <v>30</v>
      </c>
      <c r="B241" s="104" t="s">
        <v>46</v>
      </c>
      <c r="C241" s="31" t="s">
        <v>71</v>
      </c>
      <c r="D241" s="105"/>
      <c r="E241" s="106">
        <v>28</v>
      </c>
      <c r="F241" s="91"/>
      <c r="G241" s="142">
        <f>F241*E241</f>
        <v>0</v>
      </c>
      <c r="H241" s="91"/>
      <c r="I241" s="130">
        <f>H241*E241</f>
        <v>0</v>
      </c>
      <c r="J241" s="130">
        <f t="shared" si="3"/>
        <v>0</v>
      </c>
    </row>
    <row r="242" spans="1:10" s="5" customFormat="1" x14ac:dyDescent="0.35">
      <c r="A242" s="70">
        <v>31</v>
      </c>
      <c r="B242" s="104" t="s">
        <v>47</v>
      </c>
      <c r="C242" s="31" t="s">
        <v>71</v>
      </c>
      <c r="D242" s="105"/>
      <c r="E242" s="106">
        <v>36</v>
      </c>
      <c r="F242" s="91"/>
      <c r="G242" s="142">
        <f>F242*E242</f>
        <v>0</v>
      </c>
      <c r="H242" s="91"/>
      <c r="I242" s="130">
        <f>H242*E242</f>
        <v>0</v>
      </c>
      <c r="J242" s="130">
        <f t="shared" si="3"/>
        <v>0</v>
      </c>
    </row>
    <row r="243" spans="1:10" s="5" customFormat="1" x14ac:dyDescent="0.35">
      <c r="A243" s="70">
        <v>32</v>
      </c>
      <c r="B243" s="104" t="s">
        <v>48</v>
      </c>
      <c r="C243" s="31" t="s">
        <v>71</v>
      </c>
      <c r="D243" s="105"/>
      <c r="E243" s="106">
        <f>E241+E242</f>
        <v>64</v>
      </c>
      <c r="F243" s="91"/>
      <c r="G243" s="142">
        <f>F243*E243</f>
        <v>0</v>
      </c>
      <c r="H243" s="91"/>
      <c r="I243" s="130">
        <f>H243*E243</f>
        <v>0</v>
      </c>
      <c r="J243" s="130">
        <f t="shared" si="3"/>
        <v>0</v>
      </c>
    </row>
    <row r="244" spans="1:10" s="5" customFormat="1" x14ac:dyDescent="0.35">
      <c r="A244" s="70">
        <v>33</v>
      </c>
      <c r="B244" s="103" t="s">
        <v>84</v>
      </c>
      <c r="C244" s="139" t="s">
        <v>2</v>
      </c>
      <c r="D244" s="140"/>
      <c r="E244" s="91">
        <f>SUM(E241:E243)*0.05</f>
        <v>6.4</v>
      </c>
      <c r="F244" s="91"/>
      <c r="G244" s="142">
        <f>F244*E244</f>
        <v>0</v>
      </c>
      <c r="H244" s="91"/>
      <c r="I244" s="130">
        <f>H244*E244</f>
        <v>0</v>
      </c>
      <c r="J244" s="130">
        <f t="shared" si="3"/>
        <v>0</v>
      </c>
    </row>
    <row r="245" spans="1:10" s="5" customFormat="1" x14ac:dyDescent="0.35">
      <c r="A245" s="141"/>
      <c r="B245" s="107" t="s">
        <v>218</v>
      </c>
      <c r="C245" s="141"/>
      <c r="D245" s="141"/>
      <c r="E245" s="141"/>
      <c r="F245" s="141"/>
      <c r="G245" s="142">
        <f>F245*E245</f>
        <v>0</v>
      </c>
      <c r="H245" s="141"/>
      <c r="I245" s="130">
        <f>H245*E245</f>
        <v>0</v>
      </c>
      <c r="J245" s="130">
        <f t="shared" si="3"/>
        <v>0</v>
      </c>
    </row>
    <row r="246" spans="1:10" s="5" customFormat="1" ht="27" x14ac:dyDescent="0.35">
      <c r="A246" s="151">
        <v>34</v>
      </c>
      <c r="B246" s="7" t="s">
        <v>219</v>
      </c>
      <c r="C246" s="8" t="s">
        <v>14</v>
      </c>
      <c r="D246" s="9"/>
      <c r="E246" s="9">
        <v>17</v>
      </c>
      <c r="F246" s="106"/>
      <c r="G246" s="142">
        <f>F246*E246</f>
        <v>0</v>
      </c>
      <c r="H246" s="106"/>
      <c r="I246" s="130">
        <f>H246*E246</f>
        <v>0</v>
      </c>
      <c r="J246" s="130">
        <f t="shared" si="3"/>
        <v>0</v>
      </c>
    </row>
    <row r="247" spans="1:10" s="5" customFormat="1" x14ac:dyDescent="0.35">
      <c r="A247" s="115"/>
      <c r="B247" s="18" t="s">
        <v>15</v>
      </c>
      <c r="C247" s="12" t="s">
        <v>14</v>
      </c>
      <c r="D247" s="101">
        <v>1</v>
      </c>
      <c r="E247" s="101">
        <f>E246*D247</f>
        <v>17</v>
      </c>
      <c r="F247" s="11"/>
      <c r="G247" s="142">
        <f>F247*E247</f>
        <v>0</v>
      </c>
      <c r="H247" s="101"/>
      <c r="I247" s="130">
        <f>H247*E247</f>
        <v>0</v>
      </c>
      <c r="J247" s="130">
        <f t="shared" si="3"/>
        <v>0</v>
      </c>
    </row>
    <row r="248" spans="1:10" s="5" customFormat="1" x14ac:dyDescent="0.35">
      <c r="A248" s="115"/>
      <c r="B248" s="92" t="s">
        <v>20</v>
      </c>
      <c r="C248" s="12" t="s">
        <v>2</v>
      </c>
      <c r="D248" s="162">
        <v>0.97</v>
      </c>
      <c r="E248" s="163">
        <f>D248*E246</f>
        <v>16.489999999999998</v>
      </c>
      <c r="F248" s="163"/>
      <c r="G248" s="142">
        <f>F248*E248</f>
        <v>0</v>
      </c>
      <c r="H248" s="163"/>
      <c r="I248" s="130">
        <f>H248*E248</f>
        <v>0</v>
      </c>
      <c r="J248" s="130">
        <f t="shared" si="3"/>
        <v>0</v>
      </c>
    </row>
    <row r="249" spans="1:10" s="5" customFormat="1" x14ac:dyDescent="0.35">
      <c r="A249" s="115"/>
      <c r="B249" s="40" t="s">
        <v>111</v>
      </c>
      <c r="C249" s="15" t="s">
        <v>14</v>
      </c>
      <c r="D249" s="11">
        <v>1</v>
      </c>
      <c r="E249" s="11">
        <f>D249*E246</f>
        <v>17</v>
      </c>
      <c r="F249" s="11"/>
      <c r="G249" s="142">
        <f>F249*E249</f>
        <v>0</v>
      </c>
      <c r="H249" s="11"/>
      <c r="I249" s="130">
        <f>H249*E249</f>
        <v>0</v>
      </c>
      <c r="J249" s="130">
        <f t="shared" si="3"/>
        <v>0</v>
      </c>
    </row>
    <row r="250" spans="1:10" s="5" customFormat="1" x14ac:dyDescent="0.35">
      <c r="A250" s="115"/>
      <c r="B250" s="40" t="s">
        <v>23</v>
      </c>
      <c r="C250" s="12" t="s">
        <v>2</v>
      </c>
      <c r="D250" s="16">
        <v>1.7</v>
      </c>
      <c r="E250" s="16">
        <f>D250*E246</f>
        <v>28.9</v>
      </c>
      <c r="F250" s="138"/>
      <c r="G250" s="142">
        <f>F250*E250</f>
        <v>0</v>
      </c>
      <c r="H250" s="138"/>
      <c r="I250" s="130">
        <f>H250*E250</f>
        <v>0</v>
      </c>
      <c r="J250" s="130">
        <f t="shared" si="3"/>
        <v>0</v>
      </c>
    </row>
    <row r="251" spans="1:10" s="5" customFormat="1" ht="54" x14ac:dyDescent="0.35">
      <c r="A251" s="151">
        <v>35</v>
      </c>
      <c r="B251" s="148" t="s">
        <v>302</v>
      </c>
      <c r="C251" s="29" t="s">
        <v>118</v>
      </c>
      <c r="D251" s="9"/>
      <c r="E251" s="9">
        <v>1</v>
      </c>
      <c r="F251" s="110"/>
      <c r="G251" s="142">
        <f>F251*E251</f>
        <v>0</v>
      </c>
      <c r="H251" s="110"/>
      <c r="I251" s="130">
        <f>H251*E251</f>
        <v>0</v>
      </c>
      <c r="J251" s="130">
        <f t="shared" si="3"/>
        <v>0</v>
      </c>
    </row>
    <row r="252" spans="1:10" s="5" customFormat="1" x14ac:dyDescent="0.35">
      <c r="A252" s="70"/>
      <c r="B252" s="45" t="s">
        <v>12</v>
      </c>
      <c r="C252" s="46"/>
      <c r="D252" s="46"/>
      <c r="E252" s="10"/>
      <c r="F252" s="77"/>
      <c r="G252" s="77">
        <f>SUM(G10:G251)</f>
        <v>0</v>
      </c>
      <c r="H252" s="77"/>
      <c r="I252" s="77">
        <f>SUM(I10:I251)</f>
        <v>0</v>
      </c>
      <c r="J252" s="77">
        <f>SUM(J10:J251)</f>
        <v>0</v>
      </c>
    </row>
    <row r="253" spans="1:10" s="5" customFormat="1" x14ac:dyDescent="0.35">
      <c r="A253" s="70"/>
      <c r="B253" s="48" t="s">
        <v>126</v>
      </c>
      <c r="C253" s="120">
        <v>7.0000000000000007E-2</v>
      </c>
      <c r="D253" s="117"/>
      <c r="E253" s="118"/>
      <c r="F253" s="119"/>
      <c r="G253" s="119"/>
      <c r="H253" s="119"/>
      <c r="I253" s="119"/>
      <c r="J253" s="119">
        <f>J252*C253</f>
        <v>0</v>
      </c>
    </row>
    <row r="254" spans="1:10" s="5" customFormat="1" x14ac:dyDescent="0.35">
      <c r="A254" s="70"/>
      <c r="B254" s="49" t="s">
        <v>12</v>
      </c>
      <c r="C254" s="123"/>
      <c r="D254" s="123"/>
      <c r="E254" s="118"/>
      <c r="F254" s="119"/>
      <c r="G254" s="119"/>
      <c r="H254" s="119"/>
      <c r="I254" s="119"/>
      <c r="J254" s="119">
        <f>SUM(J252:J253)</f>
        <v>0</v>
      </c>
    </row>
    <row r="255" spans="1:10" s="5" customFormat="1" x14ac:dyDescent="0.35">
      <c r="A255" s="70"/>
      <c r="B255" s="48" t="s">
        <v>127</v>
      </c>
      <c r="C255" s="120">
        <v>0.05</v>
      </c>
      <c r="D255" s="117"/>
      <c r="E255" s="118"/>
      <c r="F255" s="119"/>
      <c r="G255" s="119"/>
      <c r="H255" s="119"/>
      <c r="I255" s="119"/>
      <c r="J255" s="119">
        <f>J254*C255</f>
        <v>0</v>
      </c>
    </row>
    <row r="256" spans="1:10" s="5" customFormat="1" x14ac:dyDescent="0.35">
      <c r="A256" s="70"/>
      <c r="B256" s="31" t="s">
        <v>34</v>
      </c>
      <c r="C256" s="123"/>
      <c r="D256" s="123"/>
      <c r="E256" s="118"/>
      <c r="F256" s="119"/>
      <c r="G256" s="119"/>
      <c r="H256" s="119"/>
      <c r="I256" s="119"/>
      <c r="J256" s="119">
        <f>J255+J254</f>
        <v>0</v>
      </c>
    </row>
    <row r="257" spans="1:10" s="5" customFormat="1" x14ac:dyDescent="0.35">
      <c r="A257" s="66"/>
      <c r="B257" s="121" t="s">
        <v>35</v>
      </c>
      <c r="C257" s="122">
        <v>0.01</v>
      </c>
      <c r="D257" s="122"/>
      <c r="E257" s="122"/>
      <c r="F257" s="124"/>
      <c r="G257" s="124"/>
      <c r="H257" s="124"/>
      <c r="I257" s="124"/>
      <c r="J257" s="119">
        <f>J256*C257</f>
        <v>0</v>
      </c>
    </row>
    <row r="258" spans="1:10" s="5" customFormat="1" x14ac:dyDescent="0.35">
      <c r="A258" s="66"/>
      <c r="B258" s="66" t="s">
        <v>12</v>
      </c>
      <c r="C258" s="23"/>
      <c r="D258" s="23"/>
      <c r="E258" s="23"/>
      <c r="F258" s="50"/>
      <c r="G258" s="50"/>
      <c r="H258" s="50"/>
      <c r="I258" s="47"/>
      <c r="J258" s="50">
        <f>SUM(J256:J257)</f>
        <v>0</v>
      </c>
    </row>
    <row r="259" spans="1:10" s="5" customFormat="1" x14ac:dyDescent="0.35">
      <c r="A259" s="66"/>
      <c r="B259" s="32" t="s">
        <v>36</v>
      </c>
      <c r="C259" s="122">
        <v>0.18</v>
      </c>
      <c r="D259" s="32"/>
      <c r="E259" s="76"/>
      <c r="F259" s="76"/>
      <c r="G259" s="76"/>
      <c r="H259" s="76"/>
      <c r="I259" s="76"/>
      <c r="J259" s="125">
        <f>J258*C259</f>
        <v>0</v>
      </c>
    </row>
    <row r="260" spans="1:10" s="5" customFormat="1" ht="20.149999999999999" customHeight="1" x14ac:dyDescent="0.35">
      <c r="A260" s="78"/>
      <c r="B260" s="51" t="s">
        <v>162</v>
      </c>
      <c r="C260" s="52"/>
      <c r="D260" s="52"/>
      <c r="E260" s="53"/>
      <c r="F260" s="53"/>
      <c r="G260" s="53"/>
      <c r="H260" s="53"/>
      <c r="I260" s="53"/>
      <c r="J260" s="54">
        <f>SUM(J258:J259)</f>
        <v>0</v>
      </c>
    </row>
  </sheetData>
  <mergeCells count="14">
    <mergeCell ref="F6:G6"/>
    <mergeCell ref="H6:I6"/>
    <mergeCell ref="J6:J7"/>
    <mergeCell ref="A6:A7"/>
    <mergeCell ref="B6:B7"/>
    <mergeCell ref="C6:C7"/>
    <mergeCell ref="D6:D7"/>
    <mergeCell ref="E6:E7"/>
    <mergeCell ref="A1:E1"/>
    <mergeCell ref="A2:J2"/>
    <mergeCell ref="A3:J3"/>
    <mergeCell ref="C4:E4"/>
    <mergeCell ref="A5:B5"/>
    <mergeCell ref="F5:H5"/>
  </mergeCells>
  <conditionalFormatting sqref="B47">
    <cfRule type="cellIs" dxfId="11" priority="22" stopIfTrue="1" operator="equal">
      <formula>8223.307275</formula>
    </cfRule>
  </conditionalFormatting>
  <conditionalFormatting sqref="B11:C11">
    <cfRule type="cellIs" dxfId="10" priority="18" stopIfTrue="1" operator="equal">
      <formula>8223.307275</formula>
    </cfRule>
  </conditionalFormatting>
  <conditionalFormatting sqref="B23:C23">
    <cfRule type="cellIs" dxfId="9" priority="13" stopIfTrue="1" operator="equal">
      <formula>8223.307275</formula>
    </cfRule>
  </conditionalFormatting>
  <conditionalFormatting sqref="B26:C26">
    <cfRule type="cellIs" dxfId="8" priority="7" stopIfTrue="1" operator="equal">
      <formula>8223.307275</formula>
    </cfRule>
  </conditionalFormatting>
  <conditionalFormatting sqref="B29:C29">
    <cfRule type="cellIs" dxfId="7" priority="5" stopIfTrue="1" operator="equal">
      <formula>8223.307275</formula>
    </cfRule>
  </conditionalFormatting>
  <conditionalFormatting sqref="B32:C32">
    <cfRule type="cellIs" dxfId="6" priority="9" stopIfTrue="1" operator="equal">
      <formula>8223.307275</formula>
    </cfRule>
  </conditionalFormatting>
  <conditionalFormatting sqref="B35:C35">
    <cfRule type="cellIs" dxfId="5" priority="14" stopIfTrue="1" operator="equal">
      <formula>8223.307275</formula>
    </cfRule>
  </conditionalFormatting>
  <conditionalFormatting sqref="B38:C38">
    <cfRule type="cellIs" dxfId="4" priority="11" stopIfTrue="1" operator="equal">
      <formula>8223.307275</formula>
    </cfRule>
  </conditionalFormatting>
  <conditionalFormatting sqref="B41:C41">
    <cfRule type="cellIs" dxfId="3" priority="3" stopIfTrue="1" operator="equal">
      <formula>8223.307275</formula>
    </cfRule>
  </conditionalFormatting>
  <conditionalFormatting sqref="B44:C44">
    <cfRule type="cellIs" dxfId="2" priority="1" stopIfTrue="1" operator="equal">
      <formula>8223.307275</formula>
    </cfRule>
  </conditionalFormatting>
  <conditionalFormatting sqref="B48:C48">
    <cfRule type="cellIs" dxfId="1" priority="21" stopIfTrue="1" operator="equal">
      <formula>8223.307275</formula>
    </cfRule>
  </conditionalFormatting>
  <conditionalFormatting sqref="B50:C50">
    <cfRule type="cellIs" dxfId="0" priority="20" stopIfTrue="1" operator="equal">
      <formula>8223.307275</formula>
    </cfRule>
  </conditionalFormatting>
  <pageMargins left="0.7" right="0.7" top="0.75" bottom="0.75" header="0.3" footer="0.3"/>
  <ignoredErrors>
    <ignoredError sqref="J256:J259 E4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9"/>
  <sheetViews>
    <sheetView zoomScaleNormal="100" workbookViewId="0">
      <selection activeCell="H10" sqref="H10:H60"/>
    </sheetView>
  </sheetViews>
  <sheetFormatPr defaultColWidth="9.08984375" defaultRowHeight="13.5" x14ac:dyDescent="0.35"/>
  <cols>
    <col min="1" max="1" width="4.453125" style="79" customWidth="1"/>
    <col min="2" max="2" width="71.6328125" style="1" customWidth="1"/>
    <col min="3" max="3" width="8" style="55" customWidth="1"/>
    <col min="4" max="4" width="9.90625" style="1" customWidth="1"/>
    <col min="5" max="5" width="10.453125" style="56" customWidth="1"/>
    <col min="6" max="6" width="8.90625" style="56" customWidth="1"/>
    <col min="7" max="7" width="14" style="56" customWidth="1"/>
    <col min="8" max="8" width="7.453125" style="56" customWidth="1"/>
    <col min="9" max="9" width="13.453125" style="56" customWidth="1"/>
    <col min="10" max="10" width="15.453125" style="1" customWidth="1"/>
    <col min="11" max="16384" width="9.08984375" style="1"/>
  </cols>
  <sheetData>
    <row r="1" spans="1:10" x14ac:dyDescent="0.35">
      <c r="A1" s="239" t="s">
        <v>128</v>
      </c>
      <c r="B1" s="239"/>
      <c r="C1" s="239"/>
      <c r="D1" s="239"/>
      <c r="E1" s="239"/>
    </row>
    <row r="2" spans="1:10" ht="20.149999999999999" customHeight="1" x14ac:dyDescent="0.35">
      <c r="A2" s="247" t="s">
        <v>129</v>
      </c>
      <c r="B2" s="247"/>
      <c r="C2" s="247"/>
      <c r="D2" s="247"/>
      <c r="E2" s="247"/>
      <c r="F2" s="247"/>
      <c r="G2" s="247"/>
      <c r="H2" s="247"/>
      <c r="I2" s="247"/>
      <c r="J2" s="247"/>
    </row>
    <row r="3" spans="1:10" ht="20.149999999999999" customHeight="1" x14ac:dyDescent="0.35">
      <c r="A3" s="247" t="s">
        <v>0</v>
      </c>
      <c r="B3" s="247"/>
      <c r="C3" s="247"/>
      <c r="D3" s="247"/>
      <c r="E3" s="247"/>
      <c r="F3" s="247"/>
      <c r="G3" s="247"/>
      <c r="H3" s="247"/>
      <c r="I3" s="247"/>
      <c r="J3" s="247"/>
    </row>
    <row r="4" spans="1:10" ht="20.149999999999999" customHeight="1" x14ac:dyDescent="0.35">
      <c r="A4" s="172"/>
      <c r="B4" s="172"/>
      <c r="C4" s="248" t="s">
        <v>303</v>
      </c>
      <c r="D4" s="247"/>
      <c r="E4" s="247"/>
      <c r="F4" s="172"/>
      <c r="G4" s="172"/>
      <c r="H4" s="172"/>
      <c r="I4" s="172"/>
      <c r="J4" s="172"/>
    </row>
    <row r="5" spans="1:10" ht="20.149999999999999" customHeight="1" x14ac:dyDescent="0.35">
      <c r="A5" s="245"/>
      <c r="B5" s="245"/>
      <c r="C5" s="2"/>
      <c r="D5" s="2"/>
      <c r="E5" s="2"/>
      <c r="F5" s="246" t="s">
        <v>1</v>
      </c>
      <c r="G5" s="246"/>
      <c r="H5" s="246"/>
      <c r="I5" s="3">
        <f>J69</f>
        <v>0</v>
      </c>
      <c r="J5" s="4" t="s">
        <v>2</v>
      </c>
    </row>
    <row r="6" spans="1:10" s="5" customFormat="1" ht="20.149999999999999" customHeight="1" x14ac:dyDescent="0.35">
      <c r="A6" s="242" t="s">
        <v>3</v>
      </c>
      <c r="B6" s="241" t="s">
        <v>4</v>
      </c>
      <c r="C6" s="241" t="s">
        <v>5</v>
      </c>
      <c r="D6" s="243" t="s">
        <v>6</v>
      </c>
      <c r="E6" s="241" t="s">
        <v>7</v>
      </c>
      <c r="F6" s="241" t="s">
        <v>8</v>
      </c>
      <c r="G6" s="241"/>
      <c r="H6" s="241" t="s">
        <v>9</v>
      </c>
      <c r="I6" s="241"/>
      <c r="J6" s="241" t="s">
        <v>10</v>
      </c>
    </row>
    <row r="7" spans="1:10" s="5" customFormat="1" ht="30" customHeight="1" x14ac:dyDescent="0.35">
      <c r="A7" s="242"/>
      <c r="B7" s="241"/>
      <c r="C7" s="241"/>
      <c r="D7" s="244"/>
      <c r="E7" s="241"/>
      <c r="F7" s="139" t="s">
        <v>13</v>
      </c>
      <c r="G7" s="139" t="s">
        <v>12</v>
      </c>
      <c r="H7" s="139" t="s">
        <v>11</v>
      </c>
      <c r="I7" s="139" t="s">
        <v>12</v>
      </c>
      <c r="J7" s="241"/>
    </row>
    <row r="8" spans="1:10" s="5" customFormat="1" ht="14" thickBot="1" x14ac:dyDescent="0.4">
      <c r="A8" s="167">
        <v>1</v>
      </c>
      <c r="B8" s="168">
        <v>2</v>
      </c>
      <c r="C8" s="168">
        <v>3</v>
      </c>
      <c r="D8" s="168"/>
      <c r="E8" s="168">
        <v>4</v>
      </c>
      <c r="F8" s="168">
        <v>7</v>
      </c>
      <c r="G8" s="168">
        <v>8</v>
      </c>
      <c r="H8" s="168">
        <v>9</v>
      </c>
      <c r="I8" s="168">
        <v>10</v>
      </c>
      <c r="J8" s="168">
        <v>11</v>
      </c>
    </row>
    <row r="9" spans="1:10" s="5" customFormat="1" x14ac:dyDescent="0.35">
      <c r="A9" s="83"/>
      <c r="B9" s="78" t="s">
        <v>216</v>
      </c>
      <c r="C9" s="23"/>
      <c r="D9" s="23"/>
      <c r="E9" s="16"/>
      <c r="F9" s="16"/>
      <c r="G9" s="142">
        <f>F9*E9</f>
        <v>0</v>
      </c>
      <c r="H9" s="16"/>
      <c r="I9" s="130">
        <f>H9*E9</f>
        <v>0</v>
      </c>
      <c r="J9" s="130">
        <f>I9+G9</f>
        <v>0</v>
      </c>
    </row>
    <row r="10" spans="1:10" s="5" customFormat="1" ht="40.5" x14ac:dyDescent="0.35">
      <c r="A10" s="219">
        <v>1</v>
      </c>
      <c r="B10" s="7" t="s">
        <v>305</v>
      </c>
      <c r="C10" s="8" t="s">
        <v>14</v>
      </c>
      <c r="D10" s="9"/>
      <c r="E10" s="9">
        <v>16</v>
      </c>
      <c r="F10" s="16"/>
      <c r="G10" s="142"/>
      <c r="H10" s="16"/>
      <c r="I10" s="130"/>
      <c r="J10" s="130">
        <f t="shared" ref="J10:J60" si="0">I10+G10</f>
        <v>0</v>
      </c>
    </row>
    <row r="11" spans="1:10" s="5" customFormat="1" x14ac:dyDescent="0.35">
      <c r="A11" s="140"/>
      <c r="B11" s="18" t="s">
        <v>15</v>
      </c>
      <c r="C11" s="15" t="s">
        <v>14</v>
      </c>
      <c r="D11" s="16">
        <v>1</v>
      </c>
      <c r="E11" s="16">
        <f>E10*D11</f>
        <v>16</v>
      </c>
      <c r="F11" s="37"/>
      <c r="G11" s="142">
        <f>F11*E11</f>
        <v>0</v>
      </c>
      <c r="H11" s="16"/>
      <c r="I11" s="130">
        <f>H11*E11</f>
        <v>0</v>
      </c>
      <c r="J11" s="130">
        <f t="shared" si="0"/>
        <v>0</v>
      </c>
    </row>
    <row r="12" spans="1:10" s="5" customFormat="1" x14ac:dyDescent="0.35">
      <c r="A12" s="140"/>
      <c r="B12" s="75" t="s">
        <v>20</v>
      </c>
      <c r="C12" s="43" t="s">
        <v>2</v>
      </c>
      <c r="D12" s="42">
        <v>0.25</v>
      </c>
      <c r="E12" s="11">
        <f>D12*E10</f>
        <v>4</v>
      </c>
      <c r="F12" s="16"/>
      <c r="G12" s="142">
        <f>F12*E12</f>
        <v>0</v>
      </c>
      <c r="H12" s="16"/>
      <c r="I12" s="130">
        <f>H12*E12</f>
        <v>0</v>
      </c>
      <c r="J12" s="130">
        <f t="shared" si="0"/>
        <v>0</v>
      </c>
    </row>
    <row r="13" spans="1:10" s="5" customFormat="1" ht="27" x14ac:dyDescent="0.35">
      <c r="A13" s="219">
        <v>2</v>
      </c>
      <c r="B13" s="7" t="s">
        <v>227</v>
      </c>
      <c r="C13" s="8" t="s">
        <v>14</v>
      </c>
      <c r="D13" s="9"/>
      <c r="E13" s="9">
        <v>28</v>
      </c>
      <c r="F13" s="16"/>
      <c r="G13" s="142"/>
      <c r="H13" s="16"/>
      <c r="I13" s="130"/>
      <c r="J13" s="130">
        <f t="shared" si="0"/>
        <v>0</v>
      </c>
    </row>
    <row r="14" spans="1:10" s="5" customFormat="1" x14ac:dyDescent="0.35">
      <c r="A14" s="140"/>
      <c r="B14" s="18" t="s">
        <v>15</v>
      </c>
      <c r="C14" s="15" t="s">
        <v>18</v>
      </c>
      <c r="D14" s="16">
        <v>1</v>
      </c>
      <c r="E14" s="16">
        <f>E13*D14</f>
        <v>28</v>
      </c>
      <c r="F14" s="37"/>
      <c r="G14" s="142">
        <f>F14*E14</f>
        <v>0</v>
      </c>
      <c r="H14" s="16"/>
      <c r="I14" s="130">
        <f>H14*E14</f>
        <v>0</v>
      </c>
      <c r="J14" s="130">
        <f t="shared" si="0"/>
        <v>0</v>
      </c>
    </row>
    <row r="15" spans="1:10" s="5" customFormat="1" x14ac:dyDescent="0.35">
      <c r="A15" s="140"/>
      <c r="B15" s="75" t="s">
        <v>20</v>
      </c>
      <c r="C15" s="43" t="s">
        <v>2</v>
      </c>
      <c r="D15" s="42">
        <v>6.88E-2</v>
      </c>
      <c r="E15" s="11">
        <f>D15*E13</f>
        <v>1.9264000000000001</v>
      </c>
      <c r="F15" s="16"/>
      <c r="G15" s="142">
        <f>F15*E15</f>
        <v>0</v>
      </c>
      <c r="H15" s="16"/>
      <c r="I15" s="130">
        <f>H15*E15</f>
        <v>0</v>
      </c>
      <c r="J15" s="130">
        <f t="shared" si="0"/>
        <v>0</v>
      </c>
    </row>
    <row r="16" spans="1:10" s="5" customFormat="1" ht="27" x14ac:dyDescent="0.35">
      <c r="A16" s="87">
        <v>3</v>
      </c>
      <c r="B16" s="39" t="s">
        <v>245</v>
      </c>
      <c r="C16" s="34" t="s">
        <v>14</v>
      </c>
      <c r="D16" s="34"/>
      <c r="E16" s="58">
        <v>16</v>
      </c>
      <c r="F16" s="37"/>
      <c r="G16" s="142">
        <f>F16*E16</f>
        <v>0</v>
      </c>
      <c r="H16" s="37"/>
      <c r="I16" s="130">
        <f>H16*E16</f>
        <v>0</v>
      </c>
      <c r="J16" s="130">
        <f t="shared" si="0"/>
        <v>0</v>
      </c>
    </row>
    <row r="17" spans="1:10" s="5" customFormat="1" x14ac:dyDescent="0.35">
      <c r="A17" s="87"/>
      <c r="B17" s="18" t="s">
        <v>15</v>
      </c>
      <c r="C17" s="15" t="s">
        <v>18</v>
      </c>
      <c r="D17" s="16">
        <v>1</v>
      </c>
      <c r="E17" s="16">
        <f>E16*D17</f>
        <v>16</v>
      </c>
      <c r="F17" s="14"/>
      <c r="G17" s="142">
        <f>F17*E17</f>
        <v>0</v>
      </c>
      <c r="H17" s="16"/>
      <c r="I17" s="130">
        <f>H17*E17</f>
        <v>0</v>
      </c>
      <c r="J17" s="130">
        <f t="shared" si="0"/>
        <v>0</v>
      </c>
    </row>
    <row r="18" spans="1:10" s="5" customFormat="1" x14ac:dyDescent="0.35">
      <c r="A18" s="87"/>
      <c r="B18" s="75" t="s">
        <v>20</v>
      </c>
      <c r="C18" s="76" t="s">
        <v>2</v>
      </c>
      <c r="D18" s="14">
        <v>0.16</v>
      </c>
      <c r="E18" s="14">
        <f>E16*D18</f>
        <v>2.56</v>
      </c>
      <c r="F18" s="14"/>
      <c r="G18" s="142">
        <f>F18*E18</f>
        <v>0</v>
      </c>
      <c r="H18" s="14"/>
      <c r="I18" s="130">
        <f>H18*E18</f>
        <v>0</v>
      </c>
      <c r="J18" s="130">
        <f t="shared" si="0"/>
        <v>0</v>
      </c>
    </row>
    <row r="19" spans="1:10" s="5" customFormat="1" x14ac:dyDescent="0.35">
      <c r="A19" s="87"/>
      <c r="B19" s="75" t="s">
        <v>53</v>
      </c>
      <c r="C19" s="76" t="s">
        <v>18</v>
      </c>
      <c r="D19" s="85" t="s">
        <v>91</v>
      </c>
      <c r="E19" s="14">
        <v>12</v>
      </c>
      <c r="F19" s="14"/>
      <c r="G19" s="142">
        <f>F19*E19</f>
        <v>0</v>
      </c>
      <c r="H19" s="14"/>
      <c r="I19" s="130">
        <f>H19*E19</f>
        <v>0</v>
      </c>
      <c r="J19" s="130">
        <f t="shared" si="0"/>
        <v>0</v>
      </c>
    </row>
    <row r="20" spans="1:10" s="5" customFormat="1" x14ac:dyDescent="0.35">
      <c r="A20" s="87"/>
      <c r="B20" s="75" t="s">
        <v>23</v>
      </c>
      <c r="C20" s="76" t="s">
        <v>2</v>
      </c>
      <c r="D20" s="14">
        <v>0.47</v>
      </c>
      <c r="E20" s="14">
        <f>E16*D20</f>
        <v>7.52</v>
      </c>
      <c r="F20" s="14"/>
      <c r="G20" s="142">
        <f>F20*E20</f>
        <v>0</v>
      </c>
      <c r="H20" s="14"/>
      <c r="I20" s="130">
        <f>H20*E20</f>
        <v>0</v>
      </c>
      <c r="J20" s="130">
        <f t="shared" si="0"/>
        <v>0</v>
      </c>
    </row>
    <row r="21" spans="1:10" s="5" customFormat="1" x14ac:dyDescent="0.35">
      <c r="A21" s="96">
        <v>4</v>
      </c>
      <c r="B21" s="39" t="s">
        <v>61</v>
      </c>
      <c r="C21" s="34" t="s">
        <v>33</v>
      </c>
      <c r="D21" s="34"/>
      <c r="E21" s="58">
        <v>64</v>
      </c>
      <c r="F21" s="37"/>
      <c r="G21" s="142">
        <f>F21*E21</f>
        <v>0</v>
      </c>
      <c r="H21" s="37"/>
      <c r="I21" s="130">
        <f>H21*E21</f>
        <v>0</v>
      </c>
      <c r="J21" s="130">
        <f t="shared" si="0"/>
        <v>0</v>
      </c>
    </row>
    <row r="22" spans="1:10" s="5" customFormat="1" x14ac:dyDescent="0.35">
      <c r="A22" s="96"/>
      <c r="B22" s="18" t="s">
        <v>15</v>
      </c>
      <c r="C22" s="15" t="s">
        <v>18</v>
      </c>
      <c r="D22" s="16">
        <v>1</v>
      </c>
      <c r="E22" s="16">
        <f>E21*D22</f>
        <v>64</v>
      </c>
      <c r="F22" s="37"/>
      <c r="G22" s="142">
        <f>F22*E22</f>
        <v>0</v>
      </c>
      <c r="H22" s="16"/>
      <c r="I22" s="130">
        <f>H22*E22</f>
        <v>0</v>
      </c>
      <c r="J22" s="130">
        <f t="shared" si="0"/>
        <v>0</v>
      </c>
    </row>
    <row r="23" spans="1:10" s="5" customFormat="1" x14ac:dyDescent="0.35">
      <c r="A23" s="96"/>
      <c r="B23" s="75" t="s">
        <v>20</v>
      </c>
      <c r="C23" s="76" t="s">
        <v>2</v>
      </c>
      <c r="D23" s="86">
        <v>2.0999999999999999E-3</v>
      </c>
      <c r="E23" s="14">
        <f>E21*D23</f>
        <v>0.13439999999999999</v>
      </c>
      <c r="F23" s="14"/>
      <c r="G23" s="142">
        <f>F23*E23</f>
        <v>0</v>
      </c>
      <c r="H23" s="14"/>
      <c r="I23" s="130">
        <f>H23*E23</f>
        <v>0</v>
      </c>
      <c r="J23" s="130">
        <f t="shared" si="0"/>
        <v>0</v>
      </c>
    </row>
    <row r="24" spans="1:10" s="5" customFormat="1" x14ac:dyDescent="0.35">
      <c r="A24" s="96"/>
      <c r="B24" s="75" t="s">
        <v>62</v>
      </c>
      <c r="C24" s="76" t="s">
        <v>18</v>
      </c>
      <c r="D24" s="14">
        <v>1</v>
      </c>
      <c r="E24" s="14">
        <f>E21*D24</f>
        <v>64</v>
      </c>
      <c r="F24" s="14"/>
      <c r="G24" s="142">
        <f>F24*E24</f>
        <v>0</v>
      </c>
      <c r="H24" s="14"/>
      <c r="I24" s="130">
        <f>H24*E24</f>
        <v>0</v>
      </c>
      <c r="J24" s="130">
        <f t="shared" si="0"/>
        <v>0</v>
      </c>
    </row>
    <row r="25" spans="1:10" s="5" customFormat="1" x14ac:dyDescent="0.35">
      <c r="A25" s="96"/>
      <c r="B25" s="75" t="s">
        <v>23</v>
      </c>
      <c r="C25" s="76" t="s">
        <v>2</v>
      </c>
      <c r="D25" s="61">
        <v>0.156</v>
      </c>
      <c r="E25" s="14">
        <f>E21*D25</f>
        <v>9.984</v>
      </c>
      <c r="F25" s="14"/>
      <c r="G25" s="142">
        <f>F25*E25</f>
        <v>0</v>
      </c>
      <c r="H25" s="14"/>
      <c r="I25" s="130">
        <f>H25*E25</f>
        <v>0</v>
      </c>
      <c r="J25" s="130">
        <f t="shared" si="0"/>
        <v>0</v>
      </c>
    </row>
    <row r="26" spans="1:10" s="5" customFormat="1" x14ac:dyDescent="0.35">
      <c r="A26" s="97">
        <v>5</v>
      </c>
      <c r="B26" s="39" t="s">
        <v>54</v>
      </c>
      <c r="C26" s="34" t="s">
        <v>33</v>
      </c>
      <c r="D26" s="34"/>
      <c r="E26" s="58">
        <v>21</v>
      </c>
      <c r="F26" s="37"/>
      <c r="G26" s="142">
        <f>F26*E26</f>
        <v>0</v>
      </c>
      <c r="H26" s="37"/>
      <c r="I26" s="130">
        <f>H26*E26</f>
        <v>0</v>
      </c>
      <c r="J26" s="130">
        <f t="shared" si="0"/>
        <v>0</v>
      </c>
    </row>
    <row r="27" spans="1:10" s="5" customFormat="1" x14ac:dyDescent="0.35">
      <c r="A27" s="97"/>
      <c r="B27" s="18" t="s">
        <v>15</v>
      </c>
      <c r="C27" s="15" t="s">
        <v>18</v>
      </c>
      <c r="D27" s="16">
        <v>1</v>
      </c>
      <c r="E27" s="16">
        <f>E26*D27</f>
        <v>21</v>
      </c>
      <c r="F27" s="37"/>
      <c r="G27" s="142">
        <f>F27*E27</f>
        <v>0</v>
      </c>
      <c r="H27" s="16"/>
      <c r="I27" s="130">
        <f>H27*E27</f>
        <v>0</v>
      </c>
      <c r="J27" s="130">
        <f t="shared" si="0"/>
        <v>0</v>
      </c>
    </row>
    <row r="28" spans="1:10" s="5" customFormat="1" x14ac:dyDescent="0.35">
      <c r="A28" s="97"/>
      <c r="B28" s="75" t="s">
        <v>20</v>
      </c>
      <c r="C28" s="76" t="s">
        <v>2</v>
      </c>
      <c r="D28" s="61">
        <v>9.1999999999999998E-2</v>
      </c>
      <c r="E28" s="14">
        <f>E26*D28</f>
        <v>1.9319999999999999</v>
      </c>
      <c r="F28" s="14"/>
      <c r="G28" s="142">
        <f>F28*E28</f>
        <v>0</v>
      </c>
      <c r="H28" s="14"/>
      <c r="I28" s="130">
        <f>H28*E28</f>
        <v>0</v>
      </c>
      <c r="J28" s="130">
        <f t="shared" si="0"/>
        <v>0</v>
      </c>
    </row>
    <row r="29" spans="1:10" s="5" customFormat="1" x14ac:dyDescent="0.35">
      <c r="A29" s="97"/>
      <c r="B29" s="75" t="s">
        <v>63</v>
      </c>
      <c r="C29" s="76" t="s">
        <v>18</v>
      </c>
      <c r="D29" s="14">
        <v>1.01</v>
      </c>
      <c r="E29" s="14">
        <f>E26*D29</f>
        <v>21.21</v>
      </c>
      <c r="F29" s="14"/>
      <c r="G29" s="142">
        <f>F29*E29</f>
        <v>0</v>
      </c>
      <c r="H29" s="14"/>
      <c r="I29" s="130">
        <f>H29*E29</f>
        <v>0</v>
      </c>
      <c r="J29" s="130">
        <f t="shared" si="0"/>
        <v>0</v>
      </c>
    </row>
    <row r="30" spans="1:10" s="5" customFormat="1" x14ac:dyDescent="0.35">
      <c r="A30" s="97"/>
      <c r="B30" s="75" t="s">
        <v>23</v>
      </c>
      <c r="C30" s="76" t="s">
        <v>2</v>
      </c>
      <c r="D30" s="61">
        <v>0.20799999999999999</v>
      </c>
      <c r="E30" s="14">
        <f>E26*D30</f>
        <v>4.3679999999999994</v>
      </c>
      <c r="F30" s="14"/>
      <c r="G30" s="142">
        <f>F30*E30</f>
        <v>0</v>
      </c>
      <c r="H30" s="14"/>
      <c r="I30" s="130">
        <f>H30*E30</f>
        <v>0</v>
      </c>
      <c r="J30" s="130">
        <f t="shared" si="0"/>
        <v>0</v>
      </c>
    </row>
    <row r="31" spans="1:10" s="5" customFormat="1" x14ac:dyDescent="0.35">
      <c r="A31" s="97">
        <v>6</v>
      </c>
      <c r="B31" s="89" t="s">
        <v>64</v>
      </c>
      <c r="C31" s="27" t="s">
        <v>14</v>
      </c>
      <c r="D31" s="98"/>
      <c r="E31" s="58">
        <f>E34+E35+E36+E37+E38+E39</f>
        <v>81</v>
      </c>
      <c r="F31" s="14"/>
      <c r="G31" s="142">
        <f>F31*E31</f>
        <v>0</v>
      </c>
      <c r="H31" s="14"/>
      <c r="I31" s="130">
        <f>H31*E31</f>
        <v>0</v>
      </c>
      <c r="J31" s="130">
        <f t="shared" si="0"/>
        <v>0</v>
      </c>
    </row>
    <row r="32" spans="1:10" s="5" customFormat="1" x14ac:dyDescent="0.35">
      <c r="A32" s="97"/>
      <c r="B32" s="18" t="s">
        <v>15</v>
      </c>
      <c r="C32" s="15" t="s">
        <v>18</v>
      </c>
      <c r="D32" s="16">
        <v>1</v>
      </c>
      <c r="E32" s="16">
        <f>E31*D32</f>
        <v>81</v>
      </c>
      <c r="F32" s="37"/>
      <c r="G32" s="142">
        <f>F32*E32</f>
        <v>0</v>
      </c>
      <c r="H32" s="16"/>
      <c r="I32" s="130">
        <f>H32*E32</f>
        <v>0</v>
      </c>
      <c r="J32" s="130">
        <f t="shared" si="0"/>
        <v>0</v>
      </c>
    </row>
    <row r="33" spans="1:10" s="5" customFormat="1" x14ac:dyDescent="0.35">
      <c r="A33" s="97"/>
      <c r="B33" s="75" t="s">
        <v>20</v>
      </c>
      <c r="C33" s="76" t="s">
        <v>2</v>
      </c>
      <c r="D33" s="86">
        <v>0.151</v>
      </c>
      <c r="E33" s="14">
        <f>E31*D33</f>
        <v>12.231</v>
      </c>
      <c r="F33" s="14"/>
      <c r="G33" s="142">
        <f>F33*E33</f>
        <v>0</v>
      </c>
      <c r="H33" s="14"/>
      <c r="I33" s="130">
        <f>H33*E33</f>
        <v>0</v>
      </c>
      <c r="J33" s="130">
        <f t="shared" si="0"/>
        <v>0</v>
      </c>
    </row>
    <row r="34" spans="1:10" s="5" customFormat="1" x14ac:dyDescent="0.35">
      <c r="A34" s="97"/>
      <c r="B34" s="75" t="s">
        <v>65</v>
      </c>
      <c r="C34" s="76" t="s">
        <v>14</v>
      </c>
      <c r="D34" s="99"/>
      <c r="E34" s="14">
        <v>8</v>
      </c>
      <c r="F34" s="69"/>
      <c r="G34" s="142">
        <f>F34*E34</f>
        <v>0</v>
      </c>
      <c r="H34" s="69"/>
      <c r="I34" s="130">
        <f>H34*E34</f>
        <v>0</v>
      </c>
      <c r="J34" s="130">
        <f t="shared" si="0"/>
        <v>0</v>
      </c>
    </row>
    <row r="35" spans="1:10" s="5" customFormat="1" x14ac:dyDescent="0.35">
      <c r="A35" s="97"/>
      <c r="B35" s="75" t="s">
        <v>66</v>
      </c>
      <c r="C35" s="76" t="s">
        <v>14</v>
      </c>
      <c r="D35" s="99"/>
      <c r="E35" s="14">
        <v>18</v>
      </c>
      <c r="F35" s="69"/>
      <c r="G35" s="142">
        <f>F35*E35</f>
        <v>0</v>
      </c>
      <c r="H35" s="69"/>
      <c r="I35" s="130">
        <f>H35*E35</f>
        <v>0</v>
      </c>
      <c r="J35" s="130">
        <f t="shared" si="0"/>
        <v>0</v>
      </c>
    </row>
    <row r="36" spans="1:10" s="5" customFormat="1" x14ac:dyDescent="0.35">
      <c r="A36" s="97"/>
      <c r="B36" s="75" t="s">
        <v>67</v>
      </c>
      <c r="C36" s="76" t="s">
        <v>14</v>
      </c>
      <c r="D36" s="99"/>
      <c r="E36" s="14">
        <v>8</v>
      </c>
      <c r="F36" s="69"/>
      <c r="G36" s="142">
        <f>F36*E36</f>
        <v>0</v>
      </c>
      <c r="H36" s="69"/>
      <c r="I36" s="130">
        <f>H36*E36</f>
        <v>0</v>
      </c>
      <c r="J36" s="130">
        <f t="shared" si="0"/>
        <v>0</v>
      </c>
    </row>
    <row r="37" spans="1:10" s="5" customFormat="1" x14ac:dyDescent="0.35">
      <c r="A37" s="97"/>
      <c r="B37" s="75" t="s">
        <v>68</v>
      </c>
      <c r="C37" s="76" t="s">
        <v>14</v>
      </c>
      <c r="D37" s="99"/>
      <c r="E37" s="14">
        <v>7</v>
      </c>
      <c r="F37" s="69"/>
      <c r="G37" s="142">
        <f>F37*E37</f>
        <v>0</v>
      </c>
      <c r="H37" s="69"/>
      <c r="I37" s="130">
        <f>H37*E37</f>
        <v>0</v>
      </c>
      <c r="J37" s="130">
        <f t="shared" si="0"/>
        <v>0</v>
      </c>
    </row>
    <row r="38" spans="1:10" s="5" customFormat="1" x14ac:dyDescent="0.35">
      <c r="A38" s="97"/>
      <c r="B38" s="75" t="s">
        <v>267</v>
      </c>
      <c r="C38" s="76" t="s">
        <v>14</v>
      </c>
      <c r="D38" s="99"/>
      <c r="E38" s="14">
        <v>16</v>
      </c>
      <c r="F38" s="69"/>
      <c r="G38" s="142">
        <f>F38*E38</f>
        <v>0</v>
      </c>
      <c r="H38" s="69"/>
      <c r="I38" s="130">
        <f>H38*E38</f>
        <v>0</v>
      </c>
      <c r="J38" s="130">
        <f t="shared" si="0"/>
        <v>0</v>
      </c>
    </row>
    <row r="39" spans="1:10" s="5" customFormat="1" x14ac:dyDescent="0.35">
      <c r="A39" s="97"/>
      <c r="B39" s="75" t="s">
        <v>69</v>
      </c>
      <c r="C39" s="76" t="s">
        <v>14</v>
      </c>
      <c r="D39" s="99"/>
      <c r="E39" s="14">
        <v>24</v>
      </c>
      <c r="F39" s="69"/>
      <c r="G39" s="142">
        <f>F39*E39</f>
        <v>0</v>
      </c>
      <c r="H39" s="69"/>
      <c r="I39" s="130">
        <f>H39*E39</f>
        <v>0</v>
      </c>
      <c r="J39" s="130">
        <f t="shared" si="0"/>
        <v>0</v>
      </c>
    </row>
    <row r="40" spans="1:10" s="5" customFormat="1" x14ac:dyDescent="0.35">
      <c r="A40" s="97"/>
      <c r="B40" s="75" t="s">
        <v>87</v>
      </c>
      <c r="C40" s="76" t="s">
        <v>14</v>
      </c>
      <c r="D40" s="99"/>
      <c r="E40" s="14">
        <v>40</v>
      </c>
      <c r="F40" s="69"/>
      <c r="G40" s="142">
        <f>F40*E40</f>
        <v>0</v>
      </c>
      <c r="H40" s="69"/>
      <c r="I40" s="130">
        <f>H40*E40</f>
        <v>0</v>
      </c>
      <c r="J40" s="130">
        <f t="shared" si="0"/>
        <v>0</v>
      </c>
    </row>
    <row r="41" spans="1:10" s="5" customFormat="1" x14ac:dyDescent="0.35">
      <c r="A41" s="97"/>
      <c r="B41" s="75" t="s">
        <v>86</v>
      </c>
      <c r="C41" s="76" t="s">
        <v>14</v>
      </c>
      <c r="D41" s="99"/>
      <c r="E41" s="14">
        <v>12</v>
      </c>
      <c r="F41" s="69"/>
      <c r="G41" s="142">
        <f>F41*E41</f>
        <v>0</v>
      </c>
      <c r="H41" s="69"/>
      <c r="I41" s="130">
        <f>H41*E41</f>
        <v>0</v>
      </c>
      <c r="J41" s="130">
        <f t="shared" si="0"/>
        <v>0</v>
      </c>
    </row>
    <row r="42" spans="1:10" s="5" customFormat="1" ht="27" x14ac:dyDescent="0.35">
      <c r="A42" s="100">
        <v>7</v>
      </c>
      <c r="B42" s="39" t="s">
        <v>70</v>
      </c>
      <c r="C42" s="34" t="s">
        <v>71</v>
      </c>
      <c r="D42" s="34"/>
      <c r="E42" s="58">
        <v>45</v>
      </c>
      <c r="F42" s="37"/>
      <c r="G42" s="142">
        <f>F42*E42</f>
        <v>0</v>
      </c>
      <c r="H42" s="37"/>
      <c r="I42" s="130">
        <f>H42*E42</f>
        <v>0</v>
      </c>
      <c r="J42" s="130">
        <f t="shared" si="0"/>
        <v>0</v>
      </c>
    </row>
    <row r="43" spans="1:10" s="5" customFormat="1" x14ac:dyDescent="0.35">
      <c r="A43" s="96"/>
      <c r="B43" s="18" t="s">
        <v>15</v>
      </c>
      <c r="C43" s="15" t="s">
        <v>18</v>
      </c>
      <c r="D43" s="16">
        <v>1</v>
      </c>
      <c r="E43" s="16">
        <f>E42*D43</f>
        <v>45</v>
      </c>
      <c r="F43" s="37"/>
      <c r="G43" s="142">
        <f>F43*E43</f>
        <v>0</v>
      </c>
      <c r="H43" s="16"/>
      <c r="I43" s="130">
        <f>H43*E43</f>
        <v>0</v>
      </c>
      <c r="J43" s="130">
        <f t="shared" si="0"/>
        <v>0</v>
      </c>
    </row>
    <row r="44" spans="1:10" s="5" customFormat="1" x14ac:dyDescent="0.35">
      <c r="A44" s="96"/>
      <c r="B44" s="75" t="s">
        <v>20</v>
      </c>
      <c r="C44" s="43" t="s">
        <v>72</v>
      </c>
      <c r="D44" s="42">
        <v>2.5700000000000001E-2</v>
      </c>
      <c r="E44" s="11">
        <f>D44*E42</f>
        <v>1.1565000000000001</v>
      </c>
      <c r="F44" s="16"/>
      <c r="G44" s="142">
        <f>F44*E44</f>
        <v>0</v>
      </c>
      <c r="H44" s="16"/>
      <c r="I44" s="130">
        <f>H44*E44</f>
        <v>0</v>
      </c>
      <c r="J44" s="130">
        <f t="shared" si="0"/>
        <v>0</v>
      </c>
    </row>
    <row r="45" spans="1:10" s="5" customFormat="1" x14ac:dyDescent="0.35">
      <c r="A45" s="96"/>
      <c r="B45" s="75" t="s">
        <v>73</v>
      </c>
      <c r="C45" s="43" t="s">
        <v>17</v>
      </c>
      <c r="D45" s="44">
        <v>1</v>
      </c>
      <c r="E45" s="11">
        <f>E42</f>
        <v>45</v>
      </c>
      <c r="F45" s="16"/>
      <c r="G45" s="142">
        <f>F45*E45</f>
        <v>0</v>
      </c>
      <c r="H45" s="16"/>
      <c r="I45" s="130">
        <f>H45*E45</f>
        <v>0</v>
      </c>
      <c r="J45" s="130">
        <f t="shared" si="0"/>
        <v>0</v>
      </c>
    </row>
    <row r="46" spans="1:10" s="5" customFormat="1" x14ac:dyDescent="0.35">
      <c r="A46" s="96"/>
      <c r="B46" s="75" t="s">
        <v>23</v>
      </c>
      <c r="C46" s="43" t="s">
        <v>2</v>
      </c>
      <c r="D46" s="41">
        <v>4.5699999999999998E-2</v>
      </c>
      <c r="E46" s="11">
        <f>D46*E42</f>
        <v>2.0564999999999998</v>
      </c>
      <c r="F46" s="16"/>
      <c r="G46" s="142">
        <f>F46*E46</f>
        <v>0</v>
      </c>
      <c r="H46" s="16"/>
      <c r="I46" s="130">
        <f>H46*E46</f>
        <v>0</v>
      </c>
      <c r="J46" s="130">
        <f t="shared" si="0"/>
        <v>0</v>
      </c>
    </row>
    <row r="47" spans="1:10" s="5" customFormat="1" ht="27" x14ac:dyDescent="0.35">
      <c r="A47" s="100">
        <v>8</v>
      </c>
      <c r="B47" s="39" t="s">
        <v>74</v>
      </c>
      <c r="C47" s="27" t="s">
        <v>33</v>
      </c>
      <c r="D47" s="35"/>
      <c r="E47" s="35">
        <v>62</v>
      </c>
      <c r="F47" s="16"/>
      <c r="G47" s="142">
        <f>F47*E47</f>
        <v>0</v>
      </c>
      <c r="H47" s="16"/>
      <c r="I47" s="130">
        <f>H47*E47</f>
        <v>0</v>
      </c>
      <c r="J47" s="130">
        <f t="shared" si="0"/>
        <v>0</v>
      </c>
    </row>
    <row r="48" spans="1:10" s="5" customFormat="1" x14ac:dyDescent="0.35">
      <c r="A48" s="96"/>
      <c r="B48" s="18" t="s">
        <v>15</v>
      </c>
      <c r="C48" s="15" t="s">
        <v>18</v>
      </c>
      <c r="D48" s="16">
        <v>1</v>
      </c>
      <c r="E48" s="16">
        <f>E47*D48</f>
        <v>62</v>
      </c>
      <c r="F48" s="37"/>
      <c r="G48" s="142">
        <f>F48*E48</f>
        <v>0</v>
      </c>
      <c r="H48" s="16"/>
      <c r="I48" s="130">
        <f>H48*E48</f>
        <v>0</v>
      </c>
      <c r="J48" s="130">
        <f t="shared" si="0"/>
        <v>0</v>
      </c>
    </row>
    <row r="49" spans="1:10" s="5" customFormat="1" x14ac:dyDescent="0.35">
      <c r="A49" s="96"/>
      <c r="B49" s="75" t="s">
        <v>20</v>
      </c>
      <c r="C49" s="43" t="s">
        <v>2</v>
      </c>
      <c r="D49" s="42">
        <v>1.72E-2</v>
      </c>
      <c r="E49" s="11">
        <f>D49*E47</f>
        <v>1.0664</v>
      </c>
      <c r="F49" s="16"/>
      <c r="G49" s="142">
        <f>F49*E49</f>
        <v>0</v>
      </c>
      <c r="H49" s="16"/>
      <c r="I49" s="130">
        <f>H49*E49</f>
        <v>0</v>
      </c>
      <c r="J49" s="130">
        <f t="shared" si="0"/>
        <v>0</v>
      </c>
    </row>
    <row r="50" spans="1:10" s="5" customFormat="1" x14ac:dyDescent="0.35">
      <c r="A50" s="96"/>
      <c r="B50" s="75" t="s">
        <v>75</v>
      </c>
      <c r="C50" s="43" t="s">
        <v>33</v>
      </c>
      <c r="D50" s="44">
        <v>1</v>
      </c>
      <c r="E50" s="11">
        <f>E47</f>
        <v>62</v>
      </c>
      <c r="F50" s="16"/>
      <c r="G50" s="142">
        <f>F50*E50</f>
        <v>0</v>
      </c>
      <c r="H50" s="16"/>
      <c r="I50" s="130">
        <f>H50*E50</f>
        <v>0</v>
      </c>
      <c r="J50" s="130">
        <f t="shared" si="0"/>
        <v>0</v>
      </c>
    </row>
    <row r="51" spans="1:10" s="5" customFormat="1" x14ac:dyDescent="0.35">
      <c r="A51" s="96"/>
      <c r="B51" s="75" t="s">
        <v>23</v>
      </c>
      <c r="C51" s="43" t="s">
        <v>2</v>
      </c>
      <c r="D51" s="42">
        <v>3.9300000000000002E-2</v>
      </c>
      <c r="E51" s="11">
        <f>D51*E47</f>
        <v>2.4366000000000003</v>
      </c>
      <c r="F51" s="16"/>
      <c r="G51" s="142">
        <f>F51*E51</f>
        <v>0</v>
      </c>
      <c r="H51" s="16"/>
      <c r="I51" s="130">
        <f>H51*E51</f>
        <v>0</v>
      </c>
      <c r="J51" s="130">
        <f t="shared" si="0"/>
        <v>0</v>
      </c>
    </row>
    <row r="52" spans="1:10" s="5" customFormat="1" x14ac:dyDescent="0.35">
      <c r="A52" s="100"/>
      <c r="B52" s="27" t="s">
        <v>64</v>
      </c>
      <c r="C52" s="139"/>
      <c r="D52" s="139"/>
      <c r="E52" s="14"/>
      <c r="F52" s="37"/>
      <c r="G52" s="142">
        <f>F52*E52</f>
        <v>0</v>
      </c>
      <c r="H52" s="37"/>
      <c r="I52" s="130">
        <f>H52*E52</f>
        <v>0</v>
      </c>
      <c r="J52" s="130">
        <f t="shared" si="0"/>
        <v>0</v>
      </c>
    </row>
    <row r="53" spans="1:10" s="5" customFormat="1" x14ac:dyDescent="0.35">
      <c r="A53" s="139"/>
      <c r="B53" s="75" t="s">
        <v>76</v>
      </c>
      <c r="C53" s="43" t="s">
        <v>14</v>
      </c>
      <c r="D53" s="44"/>
      <c r="E53" s="11">
        <v>28</v>
      </c>
      <c r="F53" s="11"/>
      <c r="G53" s="142">
        <f>F53*E53</f>
        <v>0</v>
      </c>
      <c r="H53" s="16"/>
      <c r="I53" s="130">
        <f>H53*E53</f>
        <v>0</v>
      </c>
      <c r="J53" s="130">
        <f t="shared" si="0"/>
        <v>0</v>
      </c>
    </row>
    <row r="54" spans="1:10" s="5" customFormat="1" x14ac:dyDescent="0.35">
      <c r="A54" s="139"/>
      <c r="B54" s="75" t="s">
        <v>77</v>
      </c>
      <c r="C54" s="43" t="s">
        <v>14</v>
      </c>
      <c r="D54" s="44"/>
      <c r="E54" s="11">
        <v>12</v>
      </c>
      <c r="F54" s="11"/>
      <c r="G54" s="142">
        <f>F54*E54</f>
        <v>0</v>
      </c>
      <c r="H54" s="16"/>
      <c r="I54" s="130">
        <f>H54*E54</f>
        <v>0</v>
      </c>
      <c r="J54" s="130">
        <f t="shared" si="0"/>
        <v>0</v>
      </c>
    </row>
    <row r="55" spans="1:10" s="5" customFormat="1" x14ac:dyDescent="0.35">
      <c r="A55" s="139"/>
      <c r="B55" s="75" t="s">
        <v>78</v>
      </c>
      <c r="C55" s="43" t="s">
        <v>14</v>
      </c>
      <c r="D55" s="44"/>
      <c r="E55" s="11">
        <v>18</v>
      </c>
      <c r="F55" s="11"/>
      <c r="G55" s="142">
        <f>F55*E55</f>
        <v>0</v>
      </c>
      <c r="H55" s="16"/>
      <c r="I55" s="130">
        <f>H55*E55</f>
        <v>0</v>
      </c>
      <c r="J55" s="130">
        <f t="shared" si="0"/>
        <v>0</v>
      </c>
    </row>
    <row r="56" spans="1:10" s="5" customFormat="1" x14ac:dyDescent="0.35">
      <c r="A56" s="139"/>
      <c r="B56" s="75" t="s">
        <v>79</v>
      </c>
      <c r="C56" s="43" t="s">
        <v>14</v>
      </c>
      <c r="D56" s="44"/>
      <c r="E56" s="11">
        <v>8</v>
      </c>
      <c r="F56" s="11"/>
      <c r="G56" s="142">
        <f>F56*E56</f>
        <v>0</v>
      </c>
      <c r="H56" s="16"/>
      <c r="I56" s="130">
        <f>H56*E56</f>
        <v>0</v>
      </c>
      <c r="J56" s="130">
        <f t="shared" si="0"/>
        <v>0</v>
      </c>
    </row>
    <row r="57" spans="1:10" s="5" customFormat="1" x14ac:dyDescent="0.35">
      <c r="A57" s="139"/>
      <c r="B57" s="75" t="s">
        <v>80</v>
      </c>
      <c r="C57" s="43" t="s">
        <v>14</v>
      </c>
      <c r="D57" s="44"/>
      <c r="E57" s="11">
        <v>36</v>
      </c>
      <c r="F57" s="16"/>
      <c r="G57" s="142">
        <f>F57*E57</f>
        <v>0</v>
      </c>
      <c r="H57" s="16"/>
      <c r="I57" s="130">
        <f>H57*E57</f>
        <v>0</v>
      </c>
      <c r="J57" s="130">
        <f t="shared" si="0"/>
        <v>0</v>
      </c>
    </row>
    <row r="58" spans="1:10" s="5" customFormat="1" x14ac:dyDescent="0.35">
      <c r="A58" s="139"/>
      <c r="B58" s="75" t="s">
        <v>81</v>
      </c>
      <c r="C58" s="43" t="s">
        <v>14</v>
      </c>
      <c r="D58" s="44"/>
      <c r="E58" s="11">
        <v>8</v>
      </c>
      <c r="F58" s="16"/>
      <c r="G58" s="142">
        <f>F58*E58</f>
        <v>0</v>
      </c>
      <c r="H58" s="16"/>
      <c r="I58" s="130">
        <f>H58*E58</f>
        <v>0</v>
      </c>
      <c r="J58" s="130">
        <f t="shared" si="0"/>
        <v>0</v>
      </c>
    </row>
    <row r="59" spans="1:10" s="5" customFormat="1" x14ac:dyDescent="0.35">
      <c r="A59" s="139"/>
      <c r="B59" s="75" t="s">
        <v>82</v>
      </c>
      <c r="C59" s="43" t="s">
        <v>14</v>
      </c>
      <c r="D59" s="101"/>
      <c r="E59" s="16">
        <v>6</v>
      </c>
      <c r="F59" s="16"/>
      <c r="G59" s="142">
        <f>F59*E59</f>
        <v>0</v>
      </c>
      <c r="H59" s="16"/>
      <c r="I59" s="130">
        <f>H59*E59</f>
        <v>0</v>
      </c>
      <c r="J59" s="130">
        <f t="shared" si="0"/>
        <v>0</v>
      </c>
    </row>
    <row r="60" spans="1:10" s="5" customFormat="1" x14ac:dyDescent="0.35">
      <c r="A60" s="139"/>
      <c r="B60" s="75" t="s">
        <v>83</v>
      </c>
      <c r="C60" s="43" t="s">
        <v>14</v>
      </c>
      <c r="D60" s="101"/>
      <c r="E60" s="16">
        <v>24</v>
      </c>
      <c r="F60" s="16"/>
      <c r="G60" s="142">
        <f>F60*E60</f>
        <v>0</v>
      </c>
      <c r="H60" s="16"/>
      <c r="I60" s="130">
        <f>H60*E60</f>
        <v>0</v>
      </c>
      <c r="J60" s="130">
        <f t="shared" si="0"/>
        <v>0</v>
      </c>
    </row>
    <row r="61" spans="1:10" s="5" customFormat="1" x14ac:dyDescent="0.35">
      <c r="A61" s="70"/>
      <c r="B61" s="45" t="s">
        <v>12</v>
      </c>
      <c r="C61" s="46"/>
      <c r="D61" s="46"/>
      <c r="E61" s="10"/>
      <c r="F61" s="77"/>
      <c r="G61" s="77">
        <f>SUM(G9:G60)</f>
        <v>0</v>
      </c>
      <c r="H61" s="77"/>
      <c r="I61" s="77">
        <f>SUM(I9:I60)</f>
        <v>0</v>
      </c>
      <c r="J61" s="77">
        <f>SUM(J9:J60)</f>
        <v>0</v>
      </c>
    </row>
    <row r="62" spans="1:10" s="5" customFormat="1" x14ac:dyDescent="0.35">
      <c r="A62" s="70"/>
      <c r="B62" s="48" t="s">
        <v>126</v>
      </c>
      <c r="C62" s="120">
        <v>7.0000000000000007E-2</v>
      </c>
      <c r="D62" s="117"/>
      <c r="E62" s="118"/>
      <c r="F62" s="119"/>
      <c r="G62" s="119"/>
      <c r="H62" s="119"/>
      <c r="I62" s="119"/>
      <c r="J62" s="119">
        <f>J61*C62</f>
        <v>0</v>
      </c>
    </row>
    <row r="63" spans="1:10" s="5" customFormat="1" x14ac:dyDescent="0.35">
      <c r="A63" s="70"/>
      <c r="B63" s="49" t="s">
        <v>12</v>
      </c>
      <c r="C63" s="123"/>
      <c r="D63" s="123"/>
      <c r="E63" s="118"/>
      <c r="F63" s="119"/>
      <c r="G63" s="119"/>
      <c r="H63" s="119"/>
      <c r="I63" s="119"/>
      <c r="J63" s="119">
        <f>SUM(J61:J62)</f>
        <v>0</v>
      </c>
    </row>
    <row r="64" spans="1:10" s="5" customFormat="1" x14ac:dyDescent="0.35">
      <c r="A64" s="70"/>
      <c r="B64" s="48" t="s">
        <v>127</v>
      </c>
      <c r="C64" s="120">
        <v>0.05</v>
      </c>
      <c r="D64" s="117"/>
      <c r="E64" s="118"/>
      <c r="F64" s="119"/>
      <c r="G64" s="119"/>
      <c r="H64" s="119"/>
      <c r="I64" s="119"/>
      <c r="J64" s="119">
        <f>J63*C64</f>
        <v>0</v>
      </c>
    </row>
    <row r="65" spans="1:10" s="5" customFormat="1" x14ac:dyDescent="0.35">
      <c r="A65" s="70"/>
      <c r="B65" s="31" t="s">
        <v>34</v>
      </c>
      <c r="C65" s="123"/>
      <c r="D65" s="123"/>
      <c r="E65" s="118"/>
      <c r="F65" s="119"/>
      <c r="G65" s="119"/>
      <c r="H65" s="119"/>
      <c r="I65" s="119"/>
      <c r="J65" s="119">
        <f>J64+J63</f>
        <v>0</v>
      </c>
    </row>
    <row r="66" spans="1:10" s="5" customFormat="1" x14ac:dyDescent="0.35">
      <c r="A66" s="66"/>
      <c r="B66" s="121" t="s">
        <v>35</v>
      </c>
      <c r="C66" s="122">
        <v>0.01</v>
      </c>
      <c r="D66" s="122"/>
      <c r="E66" s="122"/>
      <c r="F66" s="124"/>
      <c r="G66" s="124"/>
      <c r="H66" s="124"/>
      <c r="I66" s="124"/>
      <c r="J66" s="119">
        <f>J65*C66</f>
        <v>0</v>
      </c>
    </row>
    <row r="67" spans="1:10" s="5" customFormat="1" x14ac:dyDescent="0.35">
      <c r="A67" s="66"/>
      <c r="B67" s="66" t="s">
        <v>12</v>
      </c>
      <c r="C67" s="23"/>
      <c r="D67" s="23"/>
      <c r="E67" s="23"/>
      <c r="F67" s="50"/>
      <c r="G67" s="50"/>
      <c r="H67" s="50"/>
      <c r="I67" s="47"/>
      <c r="J67" s="50">
        <f>SUM(J65:J66)</f>
        <v>0</v>
      </c>
    </row>
    <row r="68" spans="1:10" s="5" customFormat="1" x14ac:dyDescent="0.35">
      <c r="A68" s="66"/>
      <c r="B68" s="32" t="s">
        <v>36</v>
      </c>
      <c r="C68" s="122">
        <v>0.18</v>
      </c>
      <c r="D68" s="32"/>
      <c r="E68" s="76"/>
      <c r="F68" s="76"/>
      <c r="G68" s="76"/>
      <c r="H68" s="76"/>
      <c r="I68" s="76"/>
      <c r="J68" s="125">
        <f>J67*C68</f>
        <v>0</v>
      </c>
    </row>
    <row r="69" spans="1:10" s="5" customFormat="1" ht="20.149999999999999" customHeight="1" x14ac:dyDescent="0.35">
      <c r="A69" s="78"/>
      <c r="B69" s="51" t="s">
        <v>162</v>
      </c>
      <c r="C69" s="52"/>
      <c r="D69" s="52"/>
      <c r="E69" s="53"/>
      <c r="F69" s="53"/>
      <c r="G69" s="53"/>
      <c r="H69" s="53"/>
      <c r="I69" s="53"/>
      <c r="J69" s="54">
        <f>SUM(J67:J68)</f>
        <v>0</v>
      </c>
    </row>
  </sheetData>
  <mergeCells count="14">
    <mergeCell ref="A1:E1"/>
    <mergeCell ref="A2:J2"/>
    <mergeCell ref="A3:J3"/>
    <mergeCell ref="C4:E4"/>
    <mergeCell ref="A5:B5"/>
    <mergeCell ref="F5:H5"/>
    <mergeCell ref="F6:G6"/>
    <mergeCell ref="H6:I6"/>
    <mergeCell ref="J6:J7"/>
    <mergeCell ref="A6:A7"/>
    <mergeCell ref="B6:B7"/>
    <mergeCell ref="C6:C7"/>
    <mergeCell ref="D6:D7"/>
    <mergeCell ref="E6:E7"/>
  </mergeCells>
  <pageMargins left="0.7" right="0.7" top="0.75" bottom="0.75" header="0.3" footer="0.3"/>
  <ignoredErrors>
    <ignoredError sqref="J65 J67:J6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ნაკრები</vt:lpstr>
      <vt:lpstr>I სართული</vt:lpstr>
      <vt:lpstr>II სართული</vt:lpstr>
      <vt:lpstr>III სართული</vt:lpstr>
      <vt:lpstr>IV სართული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2026-01-08T08:08:59Z</dcterms:modified>
</cp:coreProperties>
</file>