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tage-my.sharepoint.com/personal/t_imerlishvili_alta_ge/Documents/Desktop/ბელიაშვილი - ოფისი/სატენდერო დოკუმენტაცია/New Folder/"/>
    </mc:Choice>
  </mc:AlternateContent>
  <xr:revisionPtr revIDLastSave="0" documentId="8_{754864A2-3ED8-4427-BF75-8C4EEE675E96}" xr6:coauthVersionLast="47" xr6:coauthVersionMax="47" xr10:uidLastSave="{00000000-0000-0000-0000-000000000000}"/>
  <bookViews>
    <workbookView xWindow="28680" yWindow="-120" windowWidth="29040" windowHeight="15720" xr2:uid="{F6B1CA76-3F2F-461D-B861-4CD845E326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9" i="1" l="1"/>
  <c r="G139" i="1" s="1"/>
  <c r="E136" i="1"/>
  <c r="G136" i="1" s="1"/>
  <c r="E133" i="1"/>
  <c r="G133" i="1" s="1"/>
  <c r="E74" i="1"/>
  <c r="K74" i="1" s="1"/>
  <c r="E72" i="1"/>
  <c r="E56" i="1"/>
  <c r="G56" i="1" s="1"/>
  <c r="E53" i="1"/>
  <c r="E54" i="1" s="1"/>
  <c r="K54" i="1" s="1"/>
  <c r="E50" i="1"/>
  <c r="E47" i="1"/>
  <c r="G47" i="1" s="1"/>
  <c r="K198" i="1"/>
  <c r="I198" i="1"/>
  <c r="G198" i="1"/>
  <c r="L198" i="1" s="1"/>
  <c r="K196" i="1"/>
  <c r="I196" i="1"/>
  <c r="G196" i="1"/>
  <c r="E195" i="1"/>
  <c r="K195" i="1" s="1"/>
  <c r="K194" i="1"/>
  <c r="I194" i="1"/>
  <c r="G194" i="1"/>
  <c r="K192" i="1"/>
  <c r="I192" i="1"/>
  <c r="G192" i="1"/>
  <c r="E191" i="1"/>
  <c r="G191" i="1" s="1"/>
  <c r="K190" i="1"/>
  <c r="I190" i="1"/>
  <c r="G190" i="1"/>
  <c r="K188" i="1"/>
  <c r="I188" i="1"/>
  <c r="G188" i="1"/>
  <c r="E187" i="1"/>
  <c r="K187" i="1" s="1"/>
  <c r="K186" i="1"/>
  <c r="I186" i="1"/>
  <c r="G186" i="1"/>
  <c r="K185" i="1"/>
  <c r="I185" i="1"/>
  <c r="G185" i="1"/>
  <c r="K184" i="1"/>
  <c r="I184" i="1"/>
  <c r="G184" i="1"/>
  <c r="E183" i="1"/>
  <c r="G183" i="1" s="1"/>
  <c r="E182" i="1"/>
  <c r="K182" i="1" s="1"/>
  <c r="K181" i="1"/>
  <c r="I181" i="1"/>
  <c r="G181" i="1"/>
  <c r="L181" i="1" s="1"/>
  <c r="E180" i="1"/>
  <c r="G180" i="1" s="1"/>
  <c r="E179" i="1"/>
  <c r="K179" i="1" s="1"/>
  <c r="K178" i="1"/>
  <c r="I178" i="1"/>
  <c r="G178" i="1"/>
  <c r="E176" i="1"/>
  <c r="K176" i="1" s="1"/>
  <c r="E175" i="1"/>
  <c r="I175" i="1" s="1"/>
  <c r="K174" i="1"/>
  <c r="I174" i="1"/>
  <c r="G174" i="1"/>
  <c r="E172" i="1"/>
  <c r="G172" i="1" s="1"/>
  <c r="E171" i="1"/>
  <c r="G171" i="1" s="1"/>
  <c r="K170" i="1"/>
  <c r="I170" i="1"/>
  <c r="G170" i="1"/>
  <c r="L170" i="1" s="1"/>
  <c r="E169" i="1"/>
  <c r="G169" i="1" s="1"/>
  <c r="K168" i="1"/>
  <c r="G168" i="1"/>
  <c r="E168" i="1"/>
  <c r="I168" i="1" s="1"/>
  <c r="E167" i="1"/>
  <c r="K167" i="1" s="1"/>
  <c r="E166" i="1"/>
  <c r="G166" i="1" s="1"/>
  <c r="E165" i="1"/>
  <c r="G165" i="1" s="1"/>
  <c r="E164" i="1"/>
  <c r="I164" i="1" s="1"/>
  <c r="E163" i="1"/>
  <c r="G163" i="1" s="1"/>
  <c r="K162" i="1"/>
  <c r="I162" i="1"/>
  <c r="G162" i="1"/>
  <c r="E161" i="1"/>
  <c r="K161" i="1" s="1"/>
  <c r="E160" i="1"/>
  <c r="G160" i="1" s="1"/>
  <c r="K159" i="1"/>
  <c r="I159" i="1"/>
  <c r="G159" i="1"/>
  <c r="K158" i="1"/>
  <c r="I158" i="1"/>
  <c r="G158" i="1"/>
  <c r="L158" i="1" s="1"/>
  <c r="K157" i="1"/>
  <c r="I157" i="1"/>
  <c r="G157" i="1"/>
  <c r="K156" i="1"/>
  <c r="I156" i="1"/>
  <c r="G156" i="1"/>
  <c r="L156" i="1" s="1"/>
  <c r="K155" i="1"/>
  <c r="I155" i="1"/>
  <c r="G155" i="1"/>
  <c r="L155" i="1" s="1"/>
  <c r="E153" i="1"/>
  <c r="G153" i="1" s="1"/>
  <c r="K152" i="1"/>
  <c r="I152" i="1"/>
  <c r="E152" i="1"/>
  <c r="G152" i="1" s="1"/>
  <c r="K151" i="1"/>
  <c r="I151" i="1"/>
  <c r="G151" i="1"/>
  <c r="L151" i="1" s="1"/>
  <c r="E150" i="1"/>
  <c r="G150" i="1" s="1"/>
  <c r="E149" i="1"/>
  <c r="K148" i="1"/>
  <c r="I148" i="1"/>
  <c r="G148" i="1"/>
  <c r="L148" i="1" s="1"/>
  <c r="E147" i="1"/>
  <c r="G147" i="1" s="1"/>
  <c r="E146" i="1"/>
  <c r="I146" i="1" s="1"/>
  <c r="K145" i="1"/>
  <c r="I145" i="1"/>
  <c r="G145" i="1"/>
  <c r="K143" i="1"/>
  <c r="I143" i="1"/>
  <c r="G143" i="1"/>
  <c r="E141" i="1"/>
  <c r="I141" i="1" s="1"/>
  <c r="K138" i="1"/>
  <c r="I138" i="1"/>
  <c r="G138" i="1"/>
  <c r="K135" i="1"/>
  <c r="I135" i="1"/>
  <c r="G135" i="1"/>
  <c r="K132" i="1"/>
  <c r="I132" i="1"/>
  <c r="G132" i="1"/>
  <c r="E128" i="1"/>
  <c r="K128" i="1" s="1"/>
  <c r="E127" i="1"/>
  <c r="E126" i="1"/>
  <c r="K126" i="1" s="1"/>
  <c r="E125" i="1"/>
  <c r="I125" i="1" s="1"/>
  <c r="K124" i="1"/>
  <c r="I124" i="1"/>
  <c r="G124" i="1"/>
  <c r="L124" i="1" s="1"/>
  <c r="E122" i="1"/>
  <c r="G122" i="1" s="1"/>
  <c r="K121" i="1"/>
  <c r="I121" i="1"/>
  <c r="G121" i="1"/>
  <c r="K120" i="1"/>
  <c r="I120" i="1"/>
  <c r="G120" i="1"/>
  <c r="L120" i="1" s="1"/>
  <c r="E119" i="1"/>
  <c r="K119" i="1" s="1"/>
  <c r="K118" i="1"/>
  <c r="I118" i="1"/>
  <c r="G118" i="1"/>
  <c r="E117" i="1"/>
  <c r="K117" i="1" s="1"/>
  <c r="E116" i="1"/>
  <c r="K116" i="1" s="1"/>
  <c r="K114" i="1"/>
  <c r="I114" i="1"/>
  <c r="G114" i="1"/>
  <c r="K113" i="1"/>
  <c r="I113" i="1"/>
  <c r="G113" i="1"/>
  <c r="K112" i="1"/>
  <c r="I112" i="1"/>
  <c r="G112" i="1"/>
  <c r="E111" i="1"/>
  <c r="G111" i="1" s="1"/>
  <c r="E110" i="1"/>
  <c r="I110" i="1" s="1"/>
  <c r="E109" i="1"/>
  <c r="K109" i="1" s="1"/>
  <c r="E108" i="1"/>
  <c r="I107" i="1"/>
  <c r="E107" i="1"/>
  <c r="G107" i="1" s="1"/>
  <c r="E106" i="1"/>
  <c r="K106" i="1" s="1"/>
  <c r="E105" i="1"/>
  <c r="K105" i="1" s="1"/>
  <c r="K104" i="1"/>
  <c r="I104" i="1"/>
  <c r="G104" i="1"/>
  <c r="L104" i="1" s="1"/>
  <c r="E100" i="1"/>
  <c r="E103" i="1" s="1"/>
  <c r="E99" i="1"/>
  <c r="I99" i="1" s="1"/>
  <c r="E98" i="1"/>
  <c r="G98" i="1" s="1"/>
  <c r="E97" i="1"/>
  <c r="G97" i="1" s="1"/>
  <c r="K96" i="1"/>
  <c r="I96" i="1"/>
  <c r="G96" i="1"/>
  <c r="E95" i="1"/>
  <c r="I95" i="1" s="1"/>
  <c r="E94" i="1"/>
  <c r="K94" i="1" s="1"/>
  <c r="K93" i="1"/>
  <c r="I93" i="1"/>
  <c r="G93" i="1"/>
  <c r="E92" i="1"/>
  <c r="K92" i="1" s="1"/>
  <c r="E91" i="1"/>
  <c r="K91" i="1" s="1"/>
  <c r="K90" i="1"/>
  <c r="I90" i="1"/>
  <c r="G90" i="1"/>
  <c r="L90" i="1" s="1"/>
  <c r="K89" i="1"/>
  <c r="I89" i="1"/>
  <c r="G89" i="1"/>
  <c r="L89" i="1" s="1"/>
  <c r="K88" i="1"/>
  <c r="I88" i="1"/>
  <c r="G88" i="1"/>
  <c r="K87" i="1"/>
  <c r="I87" i="1"/>
  <c r="G87" i="1"/>
  <c r="K86" i="1"/>
  <c r="I86" i="1"/>
  <c r="G86" i="1"/>
  <c r="L86" i="1" s="1"/>
  <c r="K85" i="1"/>
  <c r="I85" i="1"/>
  <c r="G85" i="1"/>
  <c r="L85" i="1" s="1"/>
  <c r="K84" i="1"/>
  <c r="I84" i="1"/>
  <c r="G84" i="1"/>
  <c r="K83" i="1"/>
  <c r="I83" i="1"/>
  <c r="K82" i="1"/>
  <c r="I82" i="1"/>
  <c r="G82" i="1"/>
  <c r="K81" i="1"/>
  <c r="I81" i="1"/>
  <c r="G81" i="1"/>
  <c r="L81" i="1" s="1"/>
  <c r="K80" i="1"/>
  <c r="I80" i="1"/>
  <c r="G80" i="1"/>
  <c r="L80" i="1" s="1"/>
  <c r="K79" i="1"/>
  <c r="I79" i="1"/>
  <c r="G79" i="1"/>
  <c r="K78" i="1"/>
  <c r="I78" i="1"/>
  <c r="G78" i="1"/>
  <c r="L78" i="1" s="1"/>
  <c r="K77" i="1"/>
  <c r="I77" i="1"/>
  <c r="G77" i="1"/>
  <c r="E75" i="1"/>
  <c r="E73" i="1"/>
  <c r="K73" i="1" s="1"/>
  <c r="K72" i="1"/>
  <c r="I72" i="1"/>
  <c r="G72" i="1"/>
  <c r="K71" i="1"/>
  <c r="I71" i="1"/>
  <c r="G71" i="1"/>
  <c r="L71" i="1" s="1"/>
  <c r="E67" i="1"/>
  <c r="I67" i="1" s="1"/>
  <c r="E66" i="1"/>
  <c r="E65" i="1"/>
  <c r="K65" i="1" s="1"/>
  <c r="K64" i="1"/>
  <c r="I64" i="1"/>
  <c r="G64" i="1"/>
  <c r="E63" i="1"/>
  <c r="G63" i="1" s="1"/>
  <c r="E62" i="1"/>
  <c r="K62" i="1" s="1"/>
  <c r="K61" i="1"/>
  <c r="I61" i="1"/>
  <c r="G61" i="1"/>
  <c r="E60" i="1"/>
  <c r="K60" i="1" s="1"/>
  <c r="E59" i="1"/>
  <c r="K58" i="1"/>
  <c r="I58" i="1"/>
  <c r="G58" i="1"/>
  <c r="K55" i="1"/>
  <c r="I55" i="1"/>
  <c r="G55" i="1"/>
  <c r="L55" i="1" s="1"/>
  <c r="K52" i="1"/>
  <c r="I52" i="1"/>
  <c r="G52" i="1"/>
  <c r="L52" i="1" s="1"/>
  <c r="E51" i="1"/>
  <c r="K51" i="1" s="1"/>
  <c r="K50" i="1"/>
  <c r="I50" i="1"/>
  <c r="K49" i="1"/>
  <c r="I49" i="1"/>
  <c r="G49" i="1"/>
  <c r="K46" i="1"/>
  <c r="I46" i="1"/>
  <c r="G46" i="1"/>
  <c r="E42" i="1"/>
  <c r="E45" i="1" s="1"/>
  <c r="E38" i="1"/>
  <c r="E41" i="1" s="1"/>
  <c r="G41" i="1" s="1"/>
  <c r="E37" i="1"/>
  <c r="I37" i="1" s="1"/>
  <c r="E36" i="1"/>
  <c r="K36" i="1" s="1"/>
  <c r="K35" i="1"/>
  <c r="I35" i="1"/>
  <c r="G35" i="1"/>
  <c r="E34" i="1"/>
  <c r="G34" i="1" s="1"/>
  <c r="E33" i="1"/>
  <c r="K33" i="1" s="1"/>
  <c r="K32" i="1"/>
  <c r="I32" i="1"/>
  <c r="G32" i="1"/>
  <c r="E31" i="1"/>
  <c r="I31" i="1" s="1"/>
  <c r="K30" i="1"/>
  <c r="I30" i="1"/>
  <c r="G30" i="1"/>
  <c r="K29" i="1"/>
  <c r="I29" i="1"/>
  <c r="G29" i="1"/>
  <c r="L29" i="1" s="1"/>
  <c r="E28" i="1"/>
  <c r="K28" i="1" s="1"/>
  <c r="K27" i="1"/>
  <c r="I27" i="1"/>
  <c r="G27" i="1"/>
  <c r="L27" i="1" s="1"/>
  <c r="K26" i="1"/>
  <c r="I26" i="1"/>
  <c r="G26" i="1"/>
  <c r="K25" i="1"/>
  <c r="I25" i="1"/>
  <c r="K24" i="1"/>
  <c r="I24" i="1"/>
  <c r="K22" i="1"/>
  <c r="I22" i="1"/>
  <c r="G22" i="1"/>
  <c r="L22" i="1" s="1"/>
  <c r="K21" i="1"/>
  <c r="I21" i="1"/>
  <c r="G21" i="1"/>
  <c r="K20" i="1"/>
  <c r="I20" i="1"/>
  <c r="G20" i="1"/>
  <c r="L20" i="1" s="1"/>
  <c r="E19" i="1"/>
  <c r="G19" i="1" s="1"/>
  <c r="E18" i="1"/>
  <c r="K18" i="1" s="1"/>
  <c r="K17" i="1"/>
  <c r="I17" i="1"/>
  <c r="G17" i="1"/>
  <c r="E16" i="1"/>
  <c r="G16" i="1" s="1"/>
  <c r="E15" i="1"/>
  <c r="K15" i="1" s="1"/>
  <c r="E14" i="1"/>
  <c r="E13" i="1"/>
  <c r="I13" i="1" s="1"/>
  <c r="E12" i="1"/>
  <c r="I12" i="1" s="1"/>
  <c r="E11" i="1"/>
  <c r="K11" i="1" s="1"/>
  <c r="E10" i="1"/>
  <c r="I10" i="1" s="1"/>
  <c r="K9" i="1"/>
  <c r="I9" i="1"/>
  <c r="G9" i="1"/>
  <c r="K8" i="1"/>
  <c r="I8" i="1"/>
  <c r="G8" i="1"/>
  <c r="L8" i="1" s="1"/>
  <c r="L30" i="1" l="1"/>
  <c r="L61" i="1"/>
  <c r="K107" i="1"/>
  <c r="G161" i="1"/>
  <c r="I98" i="1"/>
  <c r="I172" i="1"/>
  <c r="G42" i="1"/>
  <c r="G74" i="1"/>
  <c r="E43" i="1"/>
  <c r="I43" i="1" s="1"/>
  <c r="I74" i="1"/>
  <c r="E130" i="1"/>
  <c r="K130" i="1" s="1"/>
  <c r="L21" i="1"/>
  <c r="L46" i="1"/>
  <c r="L77" i="1"/>
  <c r="L121" i="1"/>
  <c r="L143" i="1"/>
  <c r="I36" i="1"/>
  <c r="L107" i="1"/>
  <c r="K146" i="1"/>
  <c r="K98" i="1"/>
  <c r="E173" i="1"/>
  <c r="I42" i="1"/>
  <c r="I63" i="1"/>
  <c r="K63" i="1"/>
  <c r="L63" i="1" s="1"/>
  <c r="L26" i="1"/>
  <c r="E129" i="1"/>
  <c r="I129" i="1" s="1"/>
  <c r="E131" i="1"/>
  <c r="G131" i="1" s="1"/>
  <c r="L185" i="1"/>
  <c r="E69" i="1"/>
  <c r="L132" i="1"/>
  <c r="L178" i="1"/>
  <c r="L194" i="1"/>
  <c r="G36" i="1"/>
  <c r="L36" i="1" s="1"/>
  <c r="L96" i="1"/>
  <c r="E115" i="1"/>
  <c r="K122" i="1"/>
  <c r="L186" i="1"/>
  <c r="I191" i="1"/>
  <c r="K10" i="1"/>
  <c r="K37" i="1"/>
  <c r="K99" i="1"/>
  <c r="L163" i="1"/>
  <c r="L32" i="1"/>
  <c r="K141" i="1"/>
  <c r="I38" i="1"/>
  <c r="I109" i="1"/>
  <c r="K131" i="1"/>
  <c r="E193" i="1"/>
  <c r="K95" i="1"/>
  <c r="I16" i="1"/>
  <c r="L16" i="1" s="1"/>
  <c r="L58" i="1"/>
  <c r="K16" i="1"/>
  <c r="I163" i="1"/>
  <c r="L114" i="1"/>
  <c r="K163" i="1"/>
  <c r="K153" i="1"/>
  <c r="I28" i="1"/>
  <c r="I60" i="1"/>
  <c r="K164" i="1"/>
  <c r="I65" i="1"/>
  <c r="L65" i="1" s="1"/>
  <c r="K125" i="1"/>
  <c r="I116" i="1"/>
  <c r="L159" i="1"/>
  <c r="K34" i="1"/>
  <c r="K150" i="1"/>
  <c r="L150" i="1" s="1"/>
  <c r="E177" i="1"/>
  <c r="K47" i="1"/>
  <c r="L82" i="1"/>
  <c r="G92" i="1"/>
  <c r="G117" i="1"/>
  <c r="L135" i="1"/>
  <c r="E144" i="1"/>
  <c r="K144" i="1" s="1"/>
  <c r="I166" i="1"/>
  <c r="L166" i="1" s="1"/>
  <c r="K171" i="1"/>
  <c r="I183" i="1"/>
  <c r="L183" i="1" s="1"/>
  <c r="K31" i="1"/>
  <c r="I119" i="1"/>
  <c r="I169" i="1"/>
  <c r="G109" i="1"/>
  <c r="E142" i="1"/>
  <c r="K142" i="1" s="1"/>
  <c r="K169" i="1"/>
  <c r="I33" i="1"/>
  <c r="I18" i="1"/>
  <c r="I34" i="1"/>
  <c r="E48" i="1"/>
  <c r="I117" i="1"/>
  <c r="K166" i="1"/>
  <c r="K183" i="1"/>
  <c r="K43" i="1"/>
  <c r="K191" i="1"/>
  <c r="I94" i="1"/>
  <c r="G60" i="1"/>
  <c r="L60" i="1" s="1"/>
  <c r="G95" i="1"/>
  <c r="L95" i="1" s="1"/>
  <c r="G125" i="1"/>
  <c r="G18" i="1"/>
  <c r="G176" i="1"/>
  <c r="L176" i="1" s="1"/>
  <c r="E40" i="1"/>
  <c r="E70" i="1"/>
  <c r="I92" i="1"/>
  <c r="G15" i="1"/>
  <c r="L35" i="1"/>
  <c r="G62" i="1"/>
  <c r="G106" i="1"/>
  <c r="G128" i="1"/>
  <c r="I161" i="1"/>
  <c r="L161" i="1" s="1"/>
  <c r="L184" i="1"/>
  <c r="L190" i="1"/>
  <c r="G119" i="1"/>
  <c r="I180" i="1"/>
  <c r="L74" i="1"/>
  <c r="L192" i="1"/>
  <c r="K12" i="1"/>
  <c r="K38" i="1"/>
  <c r="G65" i="1"/>
  <c r="K175" i="1"/>
  <c r="G53" i="1"/>
  <c r="K110" i="1"/>
  <c r="K13" i="1"/>
  <c r="I126" i="1"/>
  <c r="I171" i="1"/>
  <c r="I15" i="1"/>
  <c r="L15" i="1" s="1"/>
  <c r="L49" i="1"/>
  <c r="L87" i="1"/>
  <c r="L93" i="1"/>
  <c r="I106" i="1"/>
  <c r="L112" i="1"/>
  <c r="L118" i="1"/>
  <c r="I122" i="1"/>
  <c r="L122" i="1" s="1"/>
  <c r="I128" i="1"/>
  <c r="L128" i="1" s="1"/>
  <c r="L196" i="1"/>
  <c r="G94" i="1"/>
  <c r="G38" i="1"/>
  <c r="I153" i="1"/>
  <c r="L153" i="1" s="1"/>
  <c r="K180" i="1"/>
  <c r="E39" i="1"/>
  <c r="G39" i="1" s="1"/>
  <c r="G116" i="1"/>
  <c r="G13" i="1"/>
  <c r="I150" i="1"/>
  <c r="G28" i="1"/>
  <c r="G83" i="1"/>
  <c r="L83" i="1" s="1"/>
  <c r="L72" i="1"/>
  <c r="L88" i="1"/>
  <c r="L98" i="1"/>
  <c r="L113" i="1"/>
  <c r="L138" i="1"/>
  <c r="L157" i="1"/>
  <c r="L162" i="1"/>
  <c r="K172" i="1"/>
  <c r="I139" i="1"/>
  <c r="I136" i="1"/>
  <c r="L136" i="1" s="1"/>
  <c r="I133" i="1"/>
  <c r="G73" i="1"/>
  <c r="I73" i="1"/>
  <c r="I53" i="1"/>
  <c r="K53" i="1"/>
  <c r="G51" i="1"/>
  <c r="I51" i="1"/>
  <c r="I47" i="1"/>
  <c r="G25" i="1"/>
  <c r="L25" i="1" s="1"/>
  <c r="K45" i="1"/>
  <c r="I45" i="1"/>
  <c r="G45" i="1"/>
  <c r="I62" i="1"/>
  <c r="G67" i="1"/>
  <c r="K75" i="1"/>
  <c r="I75" i="1"/>
  <c r="G91" i="1"/>
  <c r="G100" i="1"/>
  <c r="K173" i="1"/>
  <c r="I173" i="1"/>
  <c r="G173" i="1"/>
  <c r="I176" i="1"/>
  <c r="G179" i="1"/>
  <c r="L179" i="1" s="1"/>
  <c r="E101" i="1"/>
  <c r="K100" i="1"/>
  <c r="E102" i="1"/>
  <c r="I100" i="1"/>
  <c r="G10" i="1"/>
  <c r="L10" i="1" s="1"/>
  <c r="G12" i="1"/>
  <c r="L12" i="1" s="1"/>
  <c r="K14" i="1"/>
  <c r="I14" i="1"/>
  <c r="G31" i="1"/>
  <c r="G37" i="1"/>
  <c r="I41" i="1"/>
  <c r="G43" i="1"/>
  <c r="G54" i="1"/>
  <c r="I56" i="1"/>
  <c r="L73" i="1"/>
  <c r="G75" i="1"/>
  <c r="I91" i="1"/>
  <c r="K115" i="1"/>
  <c r="I115" i="1"/>
  <c r="G115" i="1"/>
  <c r="L115" i="1" s="1"/>
  <c r="K127" i="1"/>
  <c r="I127" i="1"/>
  <c r="L174" i="1"/>
  <c r="I179" i="1"/>
  <c r="G182" i="1"/>
  <c r="E68" i="1"/>
  <c r="K67" i="1"/>
  <c r="G14" i="1"/>
  <c r="G33" i="1"/>
  <c r="L33" i="1" s="1"/>
  <c r="K41" i="1"/>
  <c r="I54" i="1"/>
  <c r="K56" i="1"/>
  <c r="L79" i="1"/>
  <c r="G127" i="1"/>
  <c r="E134" i="1"/>
  <c r="K133" i="1"/>
  <c r="E137" i="1"/>
  <c r="K136" i="1"/>
  <c r="E140" i="1"/>
  <c r="K139" i="1"/>
  <c r="L145" i="1"/>
  <c r="I182" i="1"/>
  <c r="L188" i="1"/>
  <c r="K48" i="1"/>
  <c r="I48" i="1"/>
  <c r="G48" i="1"/>
  <c r="K59" i="1"/>
  <c r="I59" i="1"/>
  <c r="K103" i="1"/>
  <c r="I103" i="1"/>
  <c r="G103" i="1"/>
  <c r="K42" i="1"/>
  <c r="E44" i="1"/>
  <c r="E57" i="1"/>
  <c r="G59" i="1"/>
  <c r="K108" i="1"/>
  <c r="I108" i="1"/>
  <c r="G108" i="1"/>
  <c r="K111" i="1"/>
  <c r="I111" i="1"/>
  <c r="L111" i="1" s="1"/>
  <c r="K149" i="1"/>
  <c r="I149" i="1"/>
  <c r="G149" i="1"/>
  <c r="L9" i="1"/>
  <c r="I11" i="1"/>
  <c r="G11" i="1"/>
  <c r="L17" i="1"/>
  <c r="K19" i="1"/>
  <c r="I19" i="1"/>
  <c r="L19" i="1" s="1"/>
  <c r="L84" i="1"/>
  <c r="K97" i="1"/>
  <c r="I97" i="1"/>
  <c r="L97" i="1" s="1"/>
  <c r="L152" i="1"/>
  <c r="K165" i="1"/>
  <c r="I165" i="1"/>
  <c r="L64" i="1"/>
  <c r="K66" i="1"/>
  <c r="I66" i="1"/>
  <c r="G66" i="1"/>
  <c r="L66" i="1" s="1"/>
  <c r="K147" i="1"/>
  <c r="I147" i="1"/>
  <c r="L147" i="1" s="1"/>
  <c r="K160" i="1"/>
  <c r="I160" i="1"/>
  <c r="L160" i="1" s="1"/>
  <c r="L168" i="1"/>
  <c r="G105" i="1"/>
  <c r="E123" i="1"/>
  <c r="G126" i="1"/>
  <c r="G167" i="1"/>
  <c r="G187" i="1"/>
  <c r="G195" i="1"/>
  <c r="G24" i="1"/>
  <c r="L24" i="1" s="1"/>
  <c r="G50" i="1"/>
  <c r="L50" i="1" s="1"/>
  <c r="G99" i="1"/>
  <c r="L99" i="1" s="1"/>
  <c r="I105" i="1"/>
  <c r="G110" i="1"/>
  <c r="L110" i="1" s="1"/>
  <c r="G129" i="1"/>
  <c r="G141" i="1"/>
  <c r="L141" i="1" s="1"/>
  <c r="I144" i="1"/>
  <c r="G146" i="1"/>
  <c r="L146" i="1" s="1"/>
  <c r="G164" i="1"/>
  <c r="I167" i="1"/>
  <c r="G175" i="1"/>
  <c r="I187" i="1"/>
  <c r="E189" i="1"/>
  <c r="I195" i="1"/>
  <c r="E197" i="1"/>
  <c r="L45" i="1" l="1"/>
  <c r="L42" i="1"/>
  <c r="L51" i="1"/>
  <c r="L91" i="1"/>
  <c r="L172" i="1"/>
  <c r="I131" i="1"/>
  <c r="L180" i="1"/>
  <c r="L131" i="1"/>
  <c r="L109" i="1"/>
  <c r="L62" i="1"/>
  <c r="G130" i="1"/>
  <c r="L92" i="1"/>
  <c r="L191" i="1"/>
  <c r="L169" i="1"/>
  <c r="I142" i="1"/>
  <c r="L142" i="1" s="1"/>
  <c r="L139" i="1"/>
  <c r="L106" i="1"/>
  <c r="L34" i="1"/>
  <c r="I130" i="1"/>
  <c r="K129" i="1"/>
  <c r="L129" i="1" s="1"/>
  <c r="G142" i="1"/>
  <c r="L171" i="1"/>
  <c r="L187" i="1"/>
  <c r="L167" i="1"/>
  <c r="L165" i="1"/>
  <c r="L47" i="1"/>
  <c r="K39" i="1"/>
  <c r="L117" i="1"/>
  <c r="K193" i="1"/>
  <c r="G193" i="1"/>
  <c r="L38" i="1"/>
  <c r="L94" i="1"/>
  <c r="L14" i="1"/>
  <c r="G144" i="1"/>
  <c r="L144" i="1" s="1"/>
  <c r="L43" i="1"/>
  <c r="G40" i="1"/>
  <c r="K40" i="1"/>
  <c r="L28" i="1"/>
  <c r="L37" i="1"/>
  <c r="L53" i="1"/>
  <c r="L18" i="1"/>
  <c r="L59" i="1"/>
  <c r="L126" i="1"/>
  <c r="L164" i="1"/>
  <c r="L105" i="1"/>
  <c r="L133" i="1"/>
  <c r="L31" i="1"/>
  <c r="L13" i="1"/>
  <c r="L125" i="1"/>
  <c r="I39" i="1"/>
  <c r="L175" i="1"/>
  <c r="G177" i="1"/>
  <c r="K177" i="1"/>
  <c r="I177" i="1"/>
  <c r="I193" i="1"/>
  <c r="L116" i="1"/>
  <c r="L119" i="1"/>
  <c r="I40" i="1"/>
  <c r="K189" i="1"/>
  <c r="I189" i="1"/>
  <c r="G189" i="1"/>
  <c r="L67" i="1"/>
  <c r="G44" i="1"/>
  <c r="K44" i="1"/>
  <c r="I44" i="1"/>
  <c r="G134" i="1"/>
  <c r="K134" i="1"/>
  <c r="I134" i="1"/>
  <c r="L182" i="1"/>
  <c r="L173" i="1"/>
  <c r="G137" i="1"/>
  <c r="K137" i="1"/>
  <c r="I137" i="1"/>
  <c r="K57" i="1"/>
  <c r="I57" i="1"/>
  <c r="G57" i="1"/>
  <c r="K123" i="1"/>
  <c r="I123" i="1"/>
  <c r="G123" i="1"/>
  <c r="L11" i="1"/>
  <c r="I102" i="1"/>
  <c r="G102" i="1"/>
  <c r="K102" i="1"/>
  <c r="G68" i="1"/>
  <c r="K68" i="1"/>
  <c r="I68" i="1"/>
  <c r="L41" i="1"/>
  <c r="L127" i="1"/>
  <c r="L75" i="1"/>
  <c r="K70" i="1"/>
  <c r="G70" i="1"/>
  <c r="I70" i="1"/>
  <c r="L108" i="1"/>
  <c r="L103" i="1"/>
  <c r="L48" i="1"/>
  <c r="K101" i="1"/>
  <c r="I101" i="1"/>
  <c r="G101" i="1"/>
  <c r="L100" i="1"/>
  <c r="K197" i="1"/>
  <c r="I197" i="1"/>
  <c r="G197" i="1"/>
  <c r="L195" i="1"/>
  <c r="L149" i="1"/>
  <c r="G140" i="1"/>
  <c r="K140" i="1"/>
  <c r="I140" i="1"/>
  <c r="L56" i="1"/>
  <c r="K69" i="1"/>
  <c r="I69" i="1"/>
  <c r="G69" i="1"/>
  <c r="L54" i="1"/>
  <c r="L39" i="1" l="1"/>
  <c r="L130" i="1"/>
  <c r="L40" i="1"/>
  <c r="L177" i="1"/>
  <c r="L193" i="1"/>
  <c r="L140" i="1"/>
  <c r="L70" i="1"/>
  <c r="L69" i="1"/>
  <c r="L123" i="1"/>
  <c r="L137" i="1"/>
  <c r="L44" i="1"/>
  <c r="L197" i="1"/>
  <c r="L68" i="1"/>
  <c r="L57" i="1"/>
  <c r="L189" i="1"/>
  <c r="L101" i="1"/>
  <c r="L102" i="1"/>
  <c r="L134" i="1"/>
  <c r="L199" i="1" l="1"/>
  <c r="L200" i="1" s="1"/>
  <c r="L201" i="1" s="1"/>
  <c r="L202" i="1" l="1"/>
  <c r="L203" i="1" s="1"/>
  <c r="L204" i="1" l="1"/>
  <c r="L205" i="1" s="1"/>
  <c r="L206" i="1" l="1"/>
  <c r="L207" i="1" s="1"/>
</calcChain>
</file>

<file path=xl/sharedStrings.xml><?xml version="1.0" encoding="utf-8"?>
<sst xmlns="http://schemas.openxmlformats.org/spreadsheetml/2006/main" count="414" uniqueCount="106">
  <si>
    <t>#</t>
  </si>
  <si>
    <t>1'</t>
  </si>
  <si>
    <t>3'</t>
  </si>
  <si>
    <t>4'</t>
  </si>
  <si>
    <t>6'</t>
  </si>
  <si>
    <t>7'</t>
  </si>
  <si>
    <t>8'</t>
  </si>
  <si>
    <t>9'</t>
  </si>
  <si>
    <t>10'</t>
  </si>
  <si>
    <t>11'</t>
  </si>
  <si>
    <t>12'</t>
  </si>
  <si>
    <t>13'</t>
  </si>
  <si>
    <t>ღიობის მოწყობა კედელში კარის მოსაწყობად</t>
  </si>
  <si>
    <t>მ2</t>
  </si>
  <si>
    <t xml:space="preserve">თაბაშირმუყაოს ტიხრების მოწყობა  მთელ სიმაღლეზე </t>
  </si>
  <si>
    <t>კნაუფის ტიხრის დგარის პროფილი CW 100/0.6*3000 მმ</t>
  </si>
  <si>
    <t>გრძ.მ</t>
  </si>
  <si>
    <t>კნაუფის ტიხრის პერიმეტრის მიმმართველი პროფილი UW 100/0.6*3000 მმ</t>
  </si>
  <si>
    <t>შურუპი თვითმჭრელი (TN 25) 3.5*25 1000ც</t>
  </si>
  <si>
    <t>ც</t>
  </si>
  <si>
    <t>შურუპი თვითმჭრელი (TN 35) 3.5*35 1000ც</t>
  </si>
  <si>
    <t>კნაუფის გამჭედი დუბელი (გვოზდი) "კ" 6*35 - 100 ც</t>
  </si>
  <si>
    <t>კნაუფის თაბაშირ-მუყაოს ფილა (გიფსოკარდონი) 2500*1200*12.5</t>
  </si>
  <si>
    <t>დამხმარე მასალა</t>
  </si>
  <si>
    <t>ლარი</t>
  </si>
  <si>
    <t>კედლების შეფითხვნა</t>
  </si>
  <si>
    <t>ფითხი</t>
  </si>
  <si>
    <t>კგ</t>
  </si>
  <si>
    <t>სხვა დამხმარე მასალები</t>
  </si>
  <si>
    <t>შესასვლელი კარის მოწყობა</t>
  </si>
  <si>
    <t>კარი</t>
  </si>
  <si>
    <t>ლამინირებული იატაკის დემონტაჟი</t>
  </si>
  <si>
    <t>დერეფანში ფოიეში და კიბის უჯრედში ხელოვნური გრანიტის დემონტაჟი</t>
  </si>
  <si>
    <t>ტიხრის  დემონტაჟი</t>
  </si>
  <si>
    <t>ჭერზე დაზიანებული ამსტორნგის ფილების დემონტაჟი</t>
  </si>
  <si>
    <t>საპირფარეშეოებში კაფელ მეტლახის დემონტაჟი</t>
  </si>
  <si>
    <t>უნიტაზის დემონტაჟი</t>
  </si>
  <si>
    <t>ხელსაბანის დემონტაჟი</t>
  </si>
  <si>
    <t>შუშის ტიხრის მოწყობა  (1 ცალი კარით)</t>
  </si>
  <si>
    <t>უნიტაზების მონტაჟი</t>
  </si>
  <si>
    <t>უნიტაზი</t>
  </si>
  <si>
    <t>ხელსაბანის  მონტაჟი</t>
  </si>
  <si>
    <t>ხელსაბანი</t>
  </si>
  <si>
    <t>საპირფარეშოს კედლების მოწყობა კეფელით</t>
  </si>
  <si>
    <t>წებოცემენტი</t>
  </si>
  <si>
    <t>კაფელი</t>
  </si>
  <si>
    <t>საპირფარეშოს იატაკის მოწყობა მეტლახის ფილებით</t>
  </si>
  <si>
    <t>მეტლახი</t>
  </si>
  <si>
    <t>ლამინირებული იატაკის მოწყობა</t>
  </si>
  <si>
    <t>ლამინატი</t>
  </si>
  <si>
    <t>ვინილის  იატაკის ქვეშ თვითსწორებადი მოჭიმვის მოწყობა</t>
  </si>
  <si>
    <t>თვითსწორებადი სითხე</t>
  </si>
  <si>
    <t>ვინილის  იატაკის მოწყობა</t>
  </si>
  <si>
    <t>ვინილი</t>
  </si>
  <si>
    <t>მდფ-ის პლინტუსების მოწყობა</t>
  </si>
  <si>
    <t>მდფ-ის პლინტუსი</t>
  </si>
  <si>
    <t>ფერდილების ლესვა</t>
  </si>
  <si>
    <t>ღებვა</t>
  </si>
  <si>
    <t>საღებავი (შეთანხმდეს დამკვეთთან)</t>
  </si>
  <si>
    <t>ამსტრონგის ფილების ჩანაცვლება</t>
  </si>
  <si>
    <t>ამსტრონგის ფილა</t>
  </si>
  <si>
    <t>კონსტრუქცია</t>
  </si>
  <si>
    <t>კიბეზე ფილების დემონტაჟი</t>
  </si>
  <si>
    <t>კიბის საფეხურების მოწყობა გრანიტის ფილით</t>
  </si>
  <si>
    <t>გრანიტის ფილა</t>
  </si>
  <si>
    <t>მოჭიმვის  დემონტაჟი</t>
  </si>
  <si>
    <t>საპირფარეშოს კარების დემონტაჟი</t>
  </si>
  <si>
    <t>საპირფარეშოს ტიხრების დემონტაჟი</t>
  </si>
  <si>
    <t>შუშის ტიხრის დემონტაჟი</t>
  </si>
  <si>
    <t>თაბაშირმუყაოს ტიხრების მოწყობა  მთელ სიმაღლეზე (ტიპი 3)</t>
  </si>
  <si>
    <t>შუშის ტიხრის დაშლა დასაწყობება</t>
  </si>
  <si>
    <t>დასაწყობებული შუშის ტიხრის აწყობა</t>
  </si>
  <si>
    <t>მდფ კარის მოწყობა საპირფარეშოში 4 ცალი</t>
  </si>
  <si>
    <t>მდფ კარი</t>
  </si>
  <si>
    <t>მდფ კარიბის შეცვლა</t>
  </si>
  <si>
    <t>მოჭიმვის მოწყობა სისქით 8 სმ</t>
  </si>
  <si>
    <t>ქვიშა-ცემენტის ხსნარი</t>
  </si>
  <si>
    <t>მ3</t>
  </si>
  <si>
    <t>დერეფანში ბუნებრივი გრანიტის ფილების მოწყობა</t>
  </si>
  <si>
    <t>დერეფანში ხელოვნური გრანიტის  ფილების მოწყობა</t>
  </si>
  <si>
    <t>მეტლახის ფილების დემონტაჟი</t>
  </si>
  <si>
    <t>მდფ კარის მოწყობა საპირფარეშოში 1 ცალი</t>
  </si>
  <si>
    <t>კიბის უჯრედებში ხელოვნური გრანიტის მოწყობა</t>
  </si>
  <si>
    <t>სამზარეულოს ოთახში ტერასაზე გასასვლელი კიბის ბაქნის მოწყობა ხელოვნური გრანიტით</t>
  </si>
  <si>
    <t>სამშენებლო ნაგვის გატანა</t>
  </si>
  <si>
    <t>ტ</t>
  </si>
  <si>
    <t>ჯამი</t>
  </si>
  <si>
    <t xml:space="preserve">ზედნადები </t>
  </si>
  <si>
    <t>გეგმიური</t>
  </si>
  <si>
    <t>გაუთვალისწინებელი სამუშაოები 3 %</t>
  </si>
  <si>
    <t>დღგ</t>
  </si>
  <si>
    <t>სამუშაოების, რესურსების დასახელება</t>
  </si>
  <si>
    <t>ნორმატიული რევერსული</t>
  </si>
  <si>
    <t>ხელფასი</t>
  </si>
  <si>
    <t>მასალა</t>
  </si>
  <si>
    <t>სამშენებლო</t>
  </si>
  <si>
    <t>მექანიზმები</t>
  </si>
  <si>
    <t>ერთ.</t>
  </si>
  <si>
    <t>ფასი</t>
  </si>
  <si>
    <t>სულ</t>
  </si>
  <si>
    <t>განზ</t>
  </si>
  <si>
    <t>1 სართული</t>
  </si>
  <si>
    <t>2 სართული</t>
  </si>
  <si>
    <t>3 სართული</t>
  </si>
  <si>
    <t>შუშის ტიხრის მოწყობა  (3  ცალი მდფ კარით)</t>
  </si>
  <si>
    <t>შუშის ტიხარი ( სიმაღლე 2.2)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</si>
</sst>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cadNusx"/>
    </font>
    <font>
      <sz val="11"/>
      <name val="Calibri"/>
      <family val="2"/>
      <scheme val="minor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Sylfaen"/>
      <family val="1"/>
    </font>
    <font>
      <b/>
      <sz val="12"/>
      <name val="AcadNusx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49">
    <xf numFmtId="0" fontId="0" fillId="0" borderId="0" xfId="0"/>
    <xf numFmtId="0" fontId="5" fillId="0" borderId="0" xfId="0" applyFont="1"/>
    <xf numFmtId="43" fontId="0" fillId="0" borderId="8" xfId="1" applyFont="1" applyBorder="1"/>
    <xf numFmtId="43" fontId="3" fillId="0" borderId="8" xfId="1" applyFont="1" applyBorder="1"/>
    <xf numFmtId="43" fontId="0" fillId="0" borderId="8" xfId="1" applyFont="1" applyBorder="1" applyAlignment="1">
      <alignment horizontal="center" vertical="center"/>
    </xf>
    <xf numFmtId="43" fontId="6" fillId="0" borderId="8" xfId="1" applyFont="1" applyBorder="1"/>
    <xf numFmtId="43" fontId="7" fillId="0" borderId="8" xfId="1" applyFont="1" applyBorder="1" applyAlignment="1">
      <alignment horizontal="left" vertical="center" wrapText="1"/>
    </xf>
    <xf numFmtId="43" fontId="8" fillId="0" borderId="8" xfId="1" applyFont="1" applyBorder="1" applyAlignment="1">
      <alignment horizontal="left" vertical="center" wrapText="1"/>
    </xf>
    <xf numFmtId="0" fontId="0" fillId="0" borderId="8" xfId="0" applyBorder="1"/>
    <xf numFmtId="0" fontId="9" fillId="0" borderId="8" xfId="0" applyFont="1" applyBorder="1"/>
    <xf numFmtId="0" fontId="6" fillId="0" borderId="8" xfId="0" applyFont="1" applyBorder="1" applyAlignment="1">
      <alignment horizontal="center"/>
    </xf>
    <xf numFmtId="0" fontId="3" fillId="0" borderId="8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3" fillId="0" borderId="8" xfId="0" applyFont="1" applyBorder="1"/>
    <xf numFmtId="0" fontId="0" fillId="0" borderId="8" xfId="0" applyBorder="1" applyAlignment="1">
      <alignment horizontal="center" vertical="center"/>
    </xf>
    <xf numFmtId="2" fontId="7" fillId="0" borderId="8" xfId="0" applyNumberFormat="1" applyFont="1" applyBorder="1" applyAlignment="1">
      <alignment horizontal="left" vertical="center" wrapText="1"/>
    </xf>
    <xf numFmtId="43" fontId="2" fillId="0" borderId="8" xfId="1" applyFont="1" applyBorder="1"/>
    <xf numFmtId="0" fontId="6" fillId="0" borderId="8" xfId="0" applyFont="1" applyBorder="1"/>
    <xf numFmtId="43" fontId="0" fillId="0" borderId="8" xfId="1" applyFont="1" applyFill="1" applyBorder="1"/>
    <xf numFmtId="164" fontId="0" fillId="0" borderId="8" xfId="1" applyNumberFormat="1" applyFont="1" applyBorder="1"/>
    <xf numFmtId="164" fontId="0" fillId="0" borderId="8" xfId="1" applyNumberFormat="1" applyFont="1" applyFill="1" applyBorder="1"/>
    <xf numFmtId="43" fontId="11" fillId="2" borderId="8" xfId="1" applyFont="1" applyFill="1" applyBorder="1" applyAlignment="1">
      <alignment horizontal="left" vertical="center" wrapText="1"/>
    </xf>
    <xf numFmtId="43" fontId="10" fillId="2" borderId="8" xfId="1" applyFont="1" applyFill="1" applyBorder="1"/>
    <xf numFmtId="9" fontId="10" fillId="2" borderId="8" xfId="2" applyFont="1" applyFill="1" applyBorder="1"/>
    <xf numFmtId="2" fontId="12" fillId="3" borderId="8" xfId="3" applyNumberFormat="1" applyFont="1" applyFill="1" applyBorder="1" applyAlignment="1">
      <alignment horizontal="center" vertical="center"/>
    </xf>
    <xf numFmtId="2" fontId="12" fillId="3" borderId="4" xfId="3" applyNumberFormat="1" applyFont="1" applyFill="1" applyBorder="1" applyAlignment="1">
      <alignment horizontal="center" vertical="center"/>
    </xf>
    <xf numFmtId="2" fontId="12" fillId="3" borderId="9" xfId="3" applyNumberFormat="1" applyFont="1" applyFill="1" applyBorder="1" applyAlignment="1">
      <alignment horizontal="center" vertical="center"/>
    </xf>
    <xf numFmtId="0" fontId="12" fillId="3" borderId="8" xfId="3" applyFont="1" applyFill="1" applyBorder="1" applyAlignment="1">
      <alignment horizontal="center" vertical="center"/>
    </xf>
    <xf numFmtId="0" fontId="12" fillId="3" borderId="8" xfId="3" applyFont="1" applyFill="1" applyBorder="1" applyAlignment="1">
      <alignment horizontal="center" vertical="center" wrapText="1"/>
    </xf>
    <xf numFmtId="2" fontId="12" fillId="3" borderId="2" xfId="3" applyNumberFormat="1" applyFont="1" applyFill="1" applyBorder="1" applyAlignment="1">
      <alignment horizontal="center" vertical="center"/>
    </xf>
    <xf numFmtId="0" fontId="12" fillId="3" borderId="7" xfId="3" applyFont="1" applyFill="1" applyBorder="1" applyAlignment="1">
      <alignment horizontal="left" vertical="center"/>
    </xf>
    <xf numFmtId="0" fontId="12" fillId="3" borderId="10" xfId="3" applyFont="1" applyFill="1" applyBorder="1" applyAlignment="1">
      <alignment horizontal="left" vertical="center"/>
    </xf>
    <xf numFmtId="0" fontId="12" fillId="3" borderId="11" xfId="3" applyFont="1" applyFill="1" applyBorder="1" applyAlignment="1">
      <alignment horizontal="left" vertical="center"/>
    </xf>
    <xf numFmtId="0" fontId="12" fillId="3" borderId="8" xfId="3" applyFont="1" applyFill="1" applyBorder="1" applyAlignment="1">
      <alignment horizontal="left" vertical="center"/>
    </xf>
    <xf numFmtId="2" fontId="12" fillId="3" borderId="1" xfId="3" applyNumberFormat="1" applyFont="1" applyFill="1" applyBorder="1" applyAlignment="1">
      <alignment horizontal="center" vertical="center"/>
    </xf>
    <xf numFmtId="2" fontId="12" fillId="3" borderId="5" xfId="3" applyNumberFormat="1" applyFont="1" applyFill="1" applyBorder="1" applyAlignment="1">
      <alignment horizontal="center" vertical="center"/>
    </xf>
    <xf numFmtId="2" fontId="12" fillId="3" borderId="9" xfId="3" applyNumberFormat="1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/>
    </xf>
    <xf numFmtId="0" fontId="12" fillId="3" borderId="4" xfId="3" applyFont="1" applyFill="1" applyBorder="1" applyAlignment="1">
      <alignment horizontal="center" vertical="center"/>
    </xf>
    <xf numFmtId="0" fontId="12" fillId="3" borderId="9" xfId="3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2" fontId="12" fillId="3" borderId="2" xfId="3" applyNumberFormat="1" applyFont="1" applyFill="1" applyBorder="1" applyAlignment="1">
      <alignment horizontal="center" vertical="center" wrapText="1"/>
    </xf>
    <xf numFmtId="2" fontId="12" fillId="3" borderId="3" xfId="3" applyNumberFormat="1" applyFont="1" applyFill="1" applyBorder="1" applyAlignment="1">
      <alignment horizontal="center" vertical="center" wrapText="1"/>
    </xf>
    <xf numFmtId="2" fontId="12" fillId="3" borderId="5" xfId="3" applyNumberFormat="1" applyFont="1" applyFill="1" applyBorder="1" applyAlignment="1">
      <alignment horizontal="center" vertical="center" wrapText="1"/>
    </xf>
    <xf numFmtId="2" fontId="12" fillId="3" borderId="6" xfId="3" applyNumberFormat="1" applyFont="1" applyFill="1" applyBorder="1" applyAlignment="1">
      <alignment horizontal="center" vertical="center" wrapText="1"/>
    </xf>
    <xf numFmtId="2" fontId="12" fillId="3" borderId="7" xfId="3" applyNumberFormat="1" applyFont="1" applyFill="1" applyBorder="1" applyAlignment="1">
      <alignment horizontal="center" vertical="center"/>
    </xf>
    <xf numFmtId="2" fontId="12" fillId="3" borderId="8" xfId="3" applyNumberFormat="1" applyFont="1" applyFill="1" applyBorder="1" applyAlignment="1">
      <alignment horizontal="center" vertical="center"/>
    </xf>
    <xf numFmtId="2" fontId="12" fillId="3" borderId="3" xfId="3" applyNumberFormat="1" applyFont="1" applyFill="1" applyBorder="1" applyAlignment="1">
      <alignment horizontal="center" vertical="center"/>
    </xf>
    <xf numFmtId="2" fontId="12" fillId="3" borderId="6" xfId="3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_gare wyalsadfenigagarini 2_SMSH2008-IIkv ." xfId="3" xr:uid="{0089E361-8761-4E5A-92E9-CD872B2F794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290AA-4415-4CD1-8B3F-6FEF3FD98685}">
  <dimension ref="B2:L207"/>
  <sheetViews>
    <sheetView showGridLines="0" tabSelected="1" topLeftCell="A25" zoomScale="85" zoomScaleNormal="85" workbookViewId="0">
      <selection activeCell="E24" sqref="E24:E75"/>
    </sheetView>
  </sheetViews>
  <sheetFormatPr defaultColWidth="9" defaultRowHeight="14.5"/>
  <cols>
    <col min="2" max="2" width="3.90625" customWidth="1"/>
    <col min="3" max="3" width="68.54296875" customWidth="1"/>
    <col min="4" max="4" width="10.90625" customWidth="1"/>
    <col min="5" max="5" width="13.6328125" customWidth="1"/>
    <col min="6" max="6" width="9.08984375" customWidth="1"/>
    <col min="7" max="7" width="11" customWidth="1"/>
    <col min="8" max="8" width="10.08984375" customWidth="1"/>
    <col min="9" max="9" width="13" customWidth="1"/>
    <col min="10" max="10" width="8.90625" customWidth="1"/>
    <col min="11" max="11" width="12.90625" customWidth="1"/>
    <col min="12" max="12" width="13.90625" customWidth="1"/>
    <col min="17" max="17" width="14.08984375" customWidth="1"/>
    <col min="18" max="18" width="14" customWidth="1"/>
    <col min="19" max="19" width="6.36328125" customWidth="1"/>
    <col min="256" max="256" width="3.90625" customWidth="1"/>
    <col min="257" max="257" width="10.54296875" customWidth="1"/>
    <col min="258" max="258" width="68.54296875" customWidth="1"/>
    <col min="259" max="259" width="10.90625" customWidth="1"/>
    <col min="260" max="260" width="10.453125" customWidth="1"/>
    <col min="261" max="261" width="13.6328125" customWidth="1"/>
    <col min="262" max="262" width="9.08984375" customWidth="1"/>
    <col min="263" max="263" width="11" customWidth="1"/>
    <col min="264" max="264" width="10.08984375" customWidth="1"/>
    <col min="265" max="265" width="13" customWidth="1"/>
    <col min="266" max="266" width="8.90625" customWidth="1"/>
    <col min="267" max="267" width="12.90625" customWidth="1"/>
    <col min="268" max="268" width="13.90625" customWidth="1"/>
    <col min="273" max="273" width="14.08984375" customWidth="1"/>
    <col min="274" max="274" width="14" customWidth="1"/>
    <col min="275" max="275" width="6.36328125" customWidth="1"/>
    <col min="512" max="512" width="3.90625" customWidth="1"/>
    <col min="513" max="513" width="10.54296875" customWidth="1"/>
    <col min="514" max="514" width="68.54296875" customWidth="1"/>
    <col min="515" max="515" width="10.90625" customWidth="1"/>
    <col min="516" max="516" width="10.453125" customWidth="1"/>
    <col min="517" max="517" width="13.6328125" customWidth="1"/>
    <col min="518" max="518" width="9.08984375" customWidth="1"/>
    <col min="519" max="519" width="11" customWidth="1"/>
    <col min="520" max="520" width="10.08984375" customWidth="1"/>
    <col min="521" max="521" width="13" customWidth="1"/>
    <col min="522" max="522" width="8.90625" customWidth="1"/>
    <col min="523" max="523" width="12.90625" customWidth="1"/>
    <col min="524" max="524" width="13.90625" customWidth="1"/>
    <col min="529" max="529" width="14.08984375" customWidth="1"/>
    <col min="530" max="530" width="14" customWidth="1"/>
    <col min="531" max="531" width="6.36328125" customWidth="1"/>
    <col min="768" max="768" width="3.90625" customWidth="1"/>
    <col min="769" max="769" width="10.54296875" customWidth="1"/>
    <col min="770" max="770" width="68.54296875" customWidth="1"/>
    <col min="771" max="771" width="10.90625" customWidth="1"/>
    <col min="772" max="772" width="10.453125" customWidth="1"/>
    <col min="773" max="773" width="13.6328125" customWidth="1"/>
    <col min="774" max="774" width="9.08984375" customWidth="1"/>
    <col min="775" max="775" width="11" customWidth="1"/>
    <col min="776" max="776" width="10.08984375" customWidth="1"/>
    <col min="777" max="777" width="13" customWidth="1"/>
    <col min="778" max="778" width="8.90625" customWidth="1"/>
    <col min="779" max="779" width="12.90625" customWidth="1"/>
    <col min="780" max="780" width="13.90625" customWidth="1"/>
    <col min="785" max="785" width="14.08984375" customWidth="1"/>
    <col min="786" max="786" width="14" customWidth="1"/>
    <col min="787" max="787" width="6.36328125" customWidth="1"/>
    <col min="1024" max="1024" width="3.90625" customWidth="1"/>
    <col min="1025" max="1025" width="10.54296875" customWidth="1"/>
    <col min="1026" max="1026" width="68.54296875" customWidth="1"/>
    <col min="1027" max="1027" width="10.90625" customWidth="1"/>
    <col min="1028" max="1028" width="10.453125" customWidth="1"/>
    <col min="1029" max="1029" width="13.6328125" customWidth="1"/>
    <col min="1030" max="1030" width="9.08984375" customWidth="1"/>
    <col min="1031" max="1031" width="11" customWidth="1"/>
    <col min="1032" max="1032" width="10.08984375" customWidth="1"/>
    <col min="1033" max="1033" width="13" customWidth="1"/>
    <col min="1034" max="1034" width="8.90625" customWidth="1"/>
    <col min="1035" max="1035" width="12.90625" customWidth="1"/>
    <col min="1036" max="1036" width="13.90625" customWidth="1"/>
    <col min="1041" max="1041" width="14.08984375" customWidth="1"/>
    <col min="1042" max="1042" width="14" customWidth="1"/>
    <col min="1043" max="1043" width="6.36328125" customWidth="1"/>
    <col min="1280" max="1280" width="3.90625" customWidth="1"/>
    <col min="1281" max="1281" width="10.54296875" customWidth="1"/>
    <col min="1282" max="1282" width="68.54296875" customWidth="1"/>
    <col min="1283" max="1283" width="10.90625" customWidth="1"/>
    <col min="1284" max="1284" width="10.453125" customWidth="1"/>
    <col min="1285" max="1285" width="13.6328125" customWidth="1"/>
    <col min="1286" max="1286" width="9.08984375" customWidth="1"/>
    <col min="1287" max="1287" width="11" customWidth="1"/>
    <col min="1288" max="1288" width="10.08984375" customWidth="1"/>
    <col min="1289" max="1289" width="13" customWidth="1"/>
    <col min="1290" max="1290" width="8.90625" customWidth="1"/>
    <col min="1291" max="1291" width="12.90625" customWidth="1"/>
    <col min="1292" max="1292" width="13.90625" customWidth="1"/>
    <col min="1297" max="1297" width="14.08984375" customWidth="1"/>
    <col min="1298" max="1298" width="14" customWidth="1"/>
    <col min="1299" max="1299" width="6.36328125" customWidth="1"/>
    <col min="1536" max="1536" width="3.90625" customWidth="1"/>
    <col min="1537" max="1537" width="10.54296875" customWidth="1"/>
    <col min="1538" max="1538" width="68.54296875" customWidth="1"/>
    <col min="1539" max="1539" width="10.90625" customWidth="1"/>
    <col min="1540" max="1540" width="10.453125" customWidth="1"/>
    <col min="1541" max="1541" width="13.6328125" customWidth="1"/>
    <col min="1542" max="1542" width="9.08984375" customWidth="1"/>
    <col min="1543" max="1543" width="11" customWidth="1"/>
    <col min="1544" max="1544" width="10.08984375" customWidth="1"/>
    <col min="1545" max="1545" width="13" customWidth="1"/>
    <col min="1546" max="1546" width="8.90625" customWidth="1"/>
    <col min="1547" max="1547" width="12.90625" customWidth="1"/>
    <col min="1548" max="1548" width="13.90625" customWidth="1"/>
    <col min="1553" max="1553" width="14.08984375" customWidth="1"/>
    <col min="1554" max="1554" width="14" customWidth="1"/>
    <col min="1555" max="1555" width="6.36328125" customWidth="1"/>
    <col min="1792" max="1792" width="3.90625" customWidth="1"/>
    <col min="1793" max="1793" width="10.54296875" customWidth="1"/>
    <col min="1794" max="1794" width="68.54296875" customWidth="1"/>
    <col min="1795" max="1795" width="10.90625" customWidth="1"/>
    <col min="1796" max="1796" width="10.453125" customWidth="1"/>
    <col min="1797" max="1797" width="13.6328125" customWidth="1"/>
    <col min="1798" max="1798" width="9.08984375" customWidth="1"/>
    <col min="1799" max="1799" width="11" customWidth="1"/>
    <col min="1800" max="1800" width="10.08984375" customWidth="1"/>
    <col min="1801" max="1801" width="13" customWidth="1"/>
    <col min="1802" max="1802" width="8.90625" customWidth="1"/>
    <col min="1803" max="1803" width="12.90625" customWidth="1"/>
    <col min="1804" max="1804" width="13.90625" customWidth="1"/>
    <col min="1809" max="1809" width="14.08984375" customWidth="1"/>
    <col min="1810" max="1810" width="14" customWidth="1"/>
    <col min="1811" max="1811" width="6.36328125" customWidth="1"/>
    <col min="2048" max="2048" width="3.90625" customWidth="1"/>
    <col min="2049" max="2049" width="10.54296875" customWidth="1"/>
    <col min="2050" max="2050" width="68.54296875" customWidth="1"/>
    <col min="2051" max="2051" width="10.90625" customWidth="1"/>
    <col min="2052" max="2052" width="10.453125" customWidth="1"/>
    <col min="2053" max="2053" width="13.6328125" customWidth="1"/>
    <col min="2054" max="2054" width="9.08984375" customWidth="1"/>
    <col min="2055" max="2055" width="11" customWidth="1"/>
    <col min="2056" max="2056" width="10.08984375" customWidth="1"/>
    <col min="2057" max="2057" width="13" customWidth="1"/>
    <col min="2058" max="2058" width="8.90625" customWidth="1"/>
    <col min="2059" max="2059" width="12.90625" customWidth="1"/>
    <col min="2060" max="2060" width="13.90625" customWidth="1"/>
    <col min="2065" max="2065" width="14.08984375" customWidth="1"/>
    <col min="2066" max="2066" width="14" customWidth="1"/>
    <col min="2067" max="2067" width="6.36328125" customWidth="1"/>
    <col min="2304" max="2304" width="3.90625" customWidth="1"/>
    <col min="2305" max="2305" width="10.54296875" customWidth="1"/>
    <col min="2306" max="2306" width="68.54296875" customWidth="1"/>
    <col min="2307" max="2307" width="10.90625" customWidth="1"/>
    <col min="2308" max="2308" width="10.453125" customWidth="1"/>
    <col min="2309" max="2309" width="13.6328125" customWidth="1"/>
    <col min="2310" max="2310" width="9.08984375" customWidth="1"/>
    <col min="2311" max="2311" width="11" customWidth="1"/>
    <col min="2312" max="2312" width="10.08984375" customWidth="1"/>
    <col min="2313" max="2313" width="13" customWidth="1"/>
    <col min="2314" max="2314" width="8.90625" customWidth="1"/>
    <col min="2315" max="2315" width="12.90625" customWidth="1"/>
    <col min="2316" max="2316" width="13.90625" customWidth="1"/>
    <col min="2321" max="2321" width="14.08984375" customWidth="1"/>
    <col min="2322" max="2322" width="14" customWidth="1"/>
    <col min="2323" max="2323" width="6.36328125" customWidth="1"/>
    <col min="2560" max="2560" width="3.90625" customWidth="1"/>
    <col min="2561" max="2561" width="10.54296875" customWidth="1"/>
    <col min="2562" max="2562" width="68.54296875" customWidth="1"/>
    <col min="2563" max="2563" width="10.90625" customWidth="1"/>
    <col min="2564" max="2564" width="10.453125" customWidth="1"/>
    <col min="2565" max="2565" width="13.6328125" customWidth="1"/>
    <col min="2566" max="2566" width="9.08984375" customWidth="1"/>
    <col min="2567" max="2567" width="11" customWidth="1"/>
    <col min="2568" max="2568" width="10.08984375" customWidth="1"/>
    <col min="2569" max="2569" width="13" customWidth="1"/>
    <col min="2570" max="2570" width="8.90625" customWidth="1"/>
    <col min="2571" max="2571" width="12.90625" customWidth="1"/>
    <col min="2572" max="2572" width="13.90625" customWidth="1"/>
    <col min="2577" max="2577" width="14.08984375" customWidth="1"/>
    <col min="2578" max="2578" width="14" customWidth="1"/>
    <col min="2579" max="2579" width="6.36328125" customWidth="1"/>
    <col min="2816" max="2816" width="3.90625" customWidth="1"/>
    <col min="2817" max="2817" width="10.54296875" customWidth="1"/>
    <col min="2818" max="2818" width="68.54296875" customWidth="1"/>
    <col min="2819" max="2819" width="10.90625" customWidth="1"/>
    <col min="2820" max="2820" width="10.453125" customWidth="1"/>
    <col min="2821" max="2821" width="13.6328125" customWidth="1"/>
    <col min="2822" max="2822" width="9.08984375" customWidth="1"/>
    <col min="2823" max="2823" width="11" customWidth="1"/>
    <col min="2824" max="2824" width="10.08984375" customWidth="1"/>
    <col min="2825" max="2825" width="13" customWidth="1"/>
    <col min="2826" max="2826" width="8.90625" customWidth="1"/>
    <col min="2827" max="2827" width="12.90625" customWidth="1"/>
    <col min="2828" max="2828" width="13.90625" customWidth="1"/>
    <col min="2833" max="2833" width="14.08984375" customWidth="1"/>
    <col min="2834" max="2834" width="14" customWidth="1"/>
    <col min="2835" max="2835" width="6.36328125" customWidth="1"/>
    <col min="3072" max="3072" width="3.90625" customWidth="1"/>
    <col min="3073" max="3073" width="10.54296875" customWidth="1"/>
    <col min="3074" max="3074" width="68.54296875" customWidth="1"/>
    <col min="3075" max="3075" width="10.90625" customWidth="1"/>
    <col min="3076" max="3076" width="10.453125" customWidth="1"/>
    <col min="3077" max="3077" width="13.6328125" customWidth="1"/>
    <col min="3078" max="3078" width="9.08984375" customWidth="1"/>
    <col min="3079" max="3079" width="11" customWidth="1"/>
    <col min="3080" max="3080" width="10.08984375" customWidth="1"/>
    <col min="3081" max="3081" width="13" customWidth="1"/>
    <col min="3082" max="3082" width="8.90625" customWidth="1"/>
    <col min="3083" max="3083" width="12.90625" customWidth="1"/>
    <col min="3084" max="3084" width="13.90625" customWidth="1"/>
    <col min="3089" max="3089" width="14.08984375" customWidth="1"/>
    <col min="3090" max="3090" width="14" customWidth="1"/>
    <col min="3091" max="3091" width="6.36328125" customWidth="1"/>
    <col min="3328" max="3328" width="3.90625" customWidth="1"/>
    <col min="3329" max="3329" width="10.54296875" customWidth="1"/>
    <col min="3330" max="3330" width="68.54296875" customWidth="1"/>
    <col min="3331" max="3331" width="10.90625" customWidth="1"/>
    <col min="3332" max="3332" width="10.453125" customWidth="1"/>
    <col min="3333" max="3333" width="13.6328125" customWidth="1"/>
    <col min="3334" max="3334" width="9.08984375" customWidth="1"/>
    <col min="3335" max="3335" width="11" customWidth="1"/>
    <col min="3336" max="3336" width="10.08984375" customWidth="1"/>
    <col min="3337" max="3337" width="13" customWidth="1"/>
    <col min="3338" max="3338" width="8.90625" customWidth="1"/>
    <col min="3339" max="3339" width="12.90625" customWidth="1"/>
    <col min="3340" max="3340" width="13.90625" customWidth="1"/>
    <col min="3345" max="3345" width="14.08984375" customWidth="1"/>
    <col min="3346" max="3346" width="14" customWidth="1"/>
    <col min="3347" max="3347" width="6.36328125" customWidth="1"/>
    <col min="3584" max="3584" width="3.90625" customWidth="1"/>
    <col min="3585" max="3585" width="10.54296875" customWidth="1"/>
    <col min="3586" max="3586" width="68.54296875" customWidth="1"/>
    <col min="3587" max="3587" width="10.90625" customWidth="1"/>
    <col min="3588" max="3588" width="10.453125" customWidth="1"/>
    <col min="3589" max="3589" width="13.6328125" customWidth="1"/>
    <col min="3590" max="3590" width="9.08984375" customWidth="1"/>
    <col min="3591" max="3591" width="11" customWidth="1"/>
    <col min="3592" max="3592" width="10.08984375" customWidth="1"/>
    <col min="3593" max="3593" width="13" customWidth="1"/>
    <col min="3594" max="3594" width="8.90625" customWidth="1"/>
    <col min="3595" max="3595" width="12.90625" customWidth="1"/>
    <col min="3596" max="3596" width="13.90625" customWidth="1"/>
    <col min="3601" max="3601" width="14.08984375" customWidth="1"/>
    <col min="3602" max="3602" width="14" customWidth="1"/>
    <col min="3603" max="3603" width="6.36328125" customWidth="1"/>
    <col min="3840" max="3840" width="3.90625" customWidth="1"/>
    <col min="3841" max="3841" width="10.54296875" customWidth="1"/>
    <col min="3842" max="3842" width="68.54296875" customWidth="1"/>
    <col min="3843" max="3843" width="10.90625" customWidth="1"/>
    <col min="3844" max="3844" width="10.453125" customWidth="1"/>
    <col min="3845" max="3845" width="13.6328125" customWidth="1"/>
    <col min="3846" max="3846" width="9.08984375" customWidth="1"/>
    <col min="3847" max="3847" width="11" customWidth="1"/>
    <col min="3848" max="3848" width="10.08984375" customWidth="1"/>
    <col min="3849" max="3849" width="13" customWidth="1"/>
    <col min="3850" max="3850" width="8.90625" customWidth="1"/>
    <col min="3851" max="3851" width="12.90625" customWidth="1"/>
    <col min="3852" max="3852" width="13.90625" customWidth="1"/>
    <col min="3857" max="3857" width="14.08984375" customWidth="1"/>
    <col min="3858" max="3858" width="14" customWidth="1"/>
    <col min="3859" max="3859" width="6.36328125" customWidth="1"/>
    <col min="4096" max="4096" width="3.90625" customWidth="1"/>
    <col min="4097" max="4097" width="10.54296875" customWidth="1"/>
    <col min="4098" max="4098" width="68.54296875" customWidth="1"/>
    <col min="4099" max="4099" width="10.90625" customWidth="1"/>
    <col min="4100" max="4100" width="10.453125" customWidth="1"/>
    <col min="4101" max="4101" width="13.6328125" customWidth="1"/>
    <col min="4102" max="4102" width="9.08984375" customWidth="1"/>
    <col min="4103" max="4103" width="11" customWidth="1"/>
    <col min="4104" max="4104" width="10.08984375" customWidth="1"/>
    <col min="4105" max="4105" width="13" customWidth="1"/>
    <col min="4106" max="4106" width="8.90625" customWidth="1"/>
    <col min="4107" max="4107" width="12.90625" customWidth="1"/>
    <col min="4108" max="4108" width="13.90625" customWidth="1"/>
    <col min="4113" max="4113" width="14.08984375" customWidth="1"/>
    <col min="4114" max="4114" width="14" customWidth="1"/>
    <col min="4115" max="4115" width="6.36328125" customWidth="1"/>
    <col min="4352" max="4352" width="3.90625" customWidth="1"/>
    <col min="4353" max="4353" width="10.54296875" customWidth="1"/>
    <col min="4354" max="4354" width="68.54296875" customWidth="1"/>
    <col min="4355" max="4355" width="10.90625" customWidth="1"/>
    <col min="4356" max="4356" width="10.453125" customWidth="1"/>
    <col min="4357" max="4357" width="13.6328125" customWidth="1"/>
    <col min="4358" max="4358" width="9.08984375" customWidth="1"/>
    <col min="4359" max="4359" width="11" customWidth="1"/>
    <col min="4360" max="4360" width="10.08984375" customWidth="1"/>
    <col min="4361" max="4361" width="13" customWidth="1"/>
    <col min="4362" max="4362" width="8.90625" customWidth="1"/>
    <col min="4363" max="4363" width="12.90625" customWidth="1"/>
    <col min="4364" max="4364" width="13.90625" customWidth="1"/>
    <col min="4369" max="4369" width="14.08984375" customWidth="1"/>
    <col min="4370" max="4370" width="14" customWidth="1"/>
    <col min="4371" max="4371" width="6.36328125" customWidth="1"/>
    <col min="4608" max="4608" width="3.90625" customWidth="1"/>
    <col min="4609" max="4609" width="10.54296875" customWidth="1"/>
    <col min="4610" max="4610" width="68.54296875" customWidth="1"/>
    <col min="4611" max="4611" width="10.90625" customWidth="1"/>
    <col min="4612" max="4612" width="10.453125" customWidth="1"/>
    <col min="4613" max="4613" width="13.6328125" customWidth="1"/>
    <col min="4614" max="4614" width="9.08984375" customWidth="1"/>
    <col min="4615" max="4615" width="11" customWidth="1"/>
    <col min="4616" max="4616" width="10.08984375" customWidth="1"/>
    <col min="4617" max="4617" width="13" customWidth="1"/>
    <col min="4618" max="4618" width="8.90625" customWidth="1"/>
    <col min="4619" max="4619" width="12.90625" customWidth="1"/>
    <col min="4620" max="4620" width="13.90625" customWidth="1"/>
    <col min="4625" max="4625" width="14.08984375" customWidth="1"/>
    <col min="4626" max="4626" width="14" customWidth="1"/>
    <col min="4627" max="4627" width="6.36328125" customWidth="1"/>
    <col min="4864" max="4864" width="3.90625" customWidth="1"/>
    <col min="4865" max="4865" width="10.54296875" customWidth="1"/>
    <col min="4866" max="4866" width="68.54296875" customWidth="1"/>
    <col min="4867" max="4867" width="10.90625" customWidth="1"/>
    <col min="4868" max="4868" width="10.453125" customWidth="1"/>
    <col min="4869" max="4869" width="13.6328125" customWidth="1"/>
    <col min="4870" max="4870" width="9.08984375" customWidth="1"/>
    <col min="4871" max="4871" width="11" customWidth="1"/>
    <col min="4872" max="4872" width="10.08984375" customWidth="1"/>
    <col min="4873" max="4873" width="13" customWidth="1"/>
    <col min="4874" max="4874" width="8.90625" customWidth="1"/>
    <col min="4875" max="4875" width="12.90625" customWidth="1"/>
    <col min="4876" max="4876" width="13.90625" customWidth="1"/>
    <col min="4881" max="4881" width="14.08984375" customWidth="1"/>
    <col min="4882" max="4882" width="14" customWidth="1"/>
    <col min="4883" max="4883" width="6.36328125" customWidth="1"/>
    <col min="5120" max="5120" width="3.90625" customWidth="1"/>
    <col min="5121" max="5121" width="10.54296875" customWidth="1"/>
    <col min="5122" max="5122" width="68.54296875" customWidth="1"/>
    <col min="5123" max="5123" width="10.90625" customWidth="1"/>
    <col min="5124" max="5124" width="10.453125" customWidth="1"/>
    <col min="5125" max="5125" width="13.6328125" customWidth="1"/>
    <col min="5126" max="5126" width="9.08984375" customWidth="1"/>
    <col min="5127" max="5127" width="11" customWidth="1"/>
    <col min="5128" max="5128" width="10.08984375" customWidth="1"/>
    <col min="5129" max="5129" width="13" customWidth="1"/>
    <col min="5130" max="5130" width="8.90625" customWidth="1"/>
    <col min="5131" max="5131" width="12.90625" customWidth="1"/>
    <col min="5132" max="5132" width="13.90625" customWidth="1"/>
    <col min="5137" max="5137" width="14.08984375" customWidth="1"/>
    <col min="5138" max="5138" width="14" customWidth="1"/>
    <col min="5139" max="5139" width="6.36328125" customWidth="1"/>
    <col min="5376" max="5376" width="3.90625" customWidth="1"/>
    <col min="5377" max="5377" width="10.54296875" customWidth="1"/>
    <col min="5378" max="5378" width="68.54296875" customWidth="1"/>
    <col min="5379" max="5379" width="10.90625" customWidth="1"/>
    <col min="5380" max="5380" width="10.453125" customWidth="1"/>
    <col min="5381" max="5381" width="13.6328125" customWidth="1"/>
    <col min="5382" max="5382" width="9.08984375" customWidth="1"/>
    <col min="5383" max="5383" width="11" customWidth="1"/>
    <col min="5384" max="5384" width="10.08984375" customWidth="1"/>
    <col min="5385" max="5385" width="13" customWidth="1"/>
    <col min="5386" max="5386" width="8.90625" customWidth="1"/>
    <col min="5387" max="5387" width="12.90625" customWidth="1"/>
    <col min="5388" max="5388" width="13.90625" customWidth="1"/>
    <col min="5393" max="5393" width="14.08984375" customWidth="1"/>
    <col min="5394" max="5394" width="14" customWidth="1"/>
    <col min="5395" max="5395" width="6.36328125" customWidth="1"/>
    <col min="5632" max="5632" width="3.90625" customWidth="1"/>
    <col min="5633" max="5633" width="10.54296875" customWidth="1"/>
    <col min="5634" max="5634" width="68.54296875" customWidth="1"/>
    <col min="5635" max="5635" width="10.90625" customWidth="1"/>
    <col min="5636" max="5636" width="10.453125" customWidth="1"/>
    <col min="5637" max="5637" width="13.6328125" customWidth="1"/>
    <col min="5638" max="5638" width="9.08984375" customWidth="1"/>
    <col min="5639" max="5639" width="11" customWidth="1"/>
    <col min="5640" max="5640" width="10.08984375" customWidth="1"/>
    <col min="5641" max="5641" width="13" customWidth="1"/>
    <col min="5642" max="5642" width="8.90625" customWidth="1"/>
    <col min="5643" max="5643" width="12.90625" customWidth="1"/>
    <col min="5644" max="5644" width="13.90625" customWidth="1"/>
    <col min="5649" max="5649" width="14.08984375" customWidth="1"/>
    <col min="5650" max="5650" width="14" customWidth="1"/>
    <col min="5651" max="5651" width="6.36328125" customWidth="1"/>
    <col min="5888" max="5888" width="3.90625" customWidth="1"/>
    <col min="5889" max="5889" width="10.54296875" customWidth="1"/>
    <col min="5890" max="5890" width="68.54296875" customWidth="1"/>
    <col min="5891" max="5891" width="10.90625" customWidth="1"/>
    <col min="5892" max="5892" width="10.453125" customWidth="1"/>
    <col min="5893" max="5893" width="13.6328125" customWidth="1"/>
    <col min="5894" max="5894" width="9.08984375" customWidth="1"/>
    <col min="5895" max="5895" width="11" customWidth="1"/>
    <col min="5896" max="5896" width="10.08984375" customWidth="1"/>
    <col min="5897" max="5897" width="13" customWidth="1"/>
    <col min="5898" max="5898" width="8.90625" customWidth="1"/>
    <col min="5899" max="5899" width="12.90625" customWidth="1"/>
    <col min="5900" max="5900" width="13.90625" customWidth="1"/>
    <col min="5905" max="5905" width="14.08984375" customWidth="1"/>
    <col min="5906" max="5906" width="14" customWidth="1"/>
    <col min="5907" max="5907" width="6.36328125" customWidth="1"/>
    <col min="6144" max="6144" width="3.90625" customWidth="1"/>
    <col min="6145" max="6145" width="10.54296875" customWidth="1"/>
    <col min="6146" max="6146" width="68.54296875" customWidth="1"/>
    <col min="6147" max="6147" width="10.90625" customWidth="1"/>
    <col min="6148" max="6148" width="10.453125" customWidth="1"/>
    <col min="6149" max="6149" width="13.6328125" customWidth="1"/>
    <col min="6150" max="6150" width="9.08984375" customWidth="1"/>
    <col min="6151" max="6151" width="11" customWidth="1"/>
    <col min="6152" max="6152" width="10.08984375" customWidth="1"/>
    <col min="6153" max="6153" width="13" customWidth="1"/>
    <col min="6154" max="6154" width="8.90625" customWidth="1"/>
    <col min="6155" max="6155" width="12.90625" customWidth="1"/>
    <col min="6156" max="6156" width="13.90625" customWidth="1"/>
    <col min="6161" max="6161" width="14.08984375" customWidth="1"/>
    <col min="6162" max="6162" width="14" customWidth="1"/>
    <col min="6163" max="6163" width="6.36328125" customWidth="1"/>
    <col min="6400" max="6400" width="3.90625" customWidth="1"/>
    <col min="6401" max="6401" width="10.54296875" customWidth="1"/>
    <col min="6402" max="6402" width="68.54296875" customWidth="1"/>
    <col min="6403" max="6403" width="10.90625" customWidth="1"/>
    <col min="6404" max="6404" width="10.453125" customWidth="1"/>
    <col min="6405" max="6405" width="13.6328125" customWidth="1"/>
    <col min="6406" max="6406" width="9.08984375" customWidth="1"/>
    <col min="6407" max="6407" width="11" customWidth="1"/>
    <col min="6408" max="6408" width="10.08984375" customWidth="1"/>
    <col min="6409" max="6409" width="13" customWidth="1"/>
    <col min="6410" max="6410" width="8.90625" customWidth="1"/>
    <col min="6411" max="6411" width="12.90625" customWidth="1"/>
    <col min="6412" max="6412" width="13.90625" customWidth="1"/>
    <col min="6417" max="6417" width="14.08984375" customWidth="1"/>
    <col min="6418" max="6418" width="14" customWidth="1"/>
    <col min="6419" max="6419" width="6.36328125" customWidth="1"/>
    <col min="6656" max="6656" width="3.90625" customWidth="1"/>
    <col min="6657" max="6657" width="10.54296875" customWidth="1"/>
    <col min="6658" max="6658" width="68.54296875" customWidth="1"/>
    <col min="6659" max="6659" width="10.90625" customWidth="1"/>
    <col min="6660" max="6660" width="10.453125" customWidth="1"/>
    <col min="6661" max="6661" width="13.6328125" customWidth="1"/>
    <col min="6662" max="6662" width="9.08984375" customWidth="1"/>
    <col min="6663" max="6663" width="11" customWidth="1"/>
    <col min="6664" max="6664" width="10.08984375" customWidth="1"/>
    <col min="6665" max="6665" width="13" customWidth="1"/>
    <col min="6666" max="6666" width="8.90625" customWidth="1"/>
    <col min="6667" max="6667" width="12.90625" customWidth="1"/>
    <col min="6668" max="6668" width="13.90625" customWidth="1"/>
    <col min="6673" max="6673" width="14.08984375" customWidth="1"/>
    <col min="6674" max="6674" width="14" customWidth="1"/>
    <col min="6675" max="6675" width="6.36328125" customWidth="1"/>
    <col min="6912" max="6912" width="3.90625" customWidth="1"/>
    <col min="6913" max="6913" width="10.54296875" customWidth="1"/>
    <col min="6914" max="6914" width="68.54296875" customWidth="1"/>
    <col min="6915" max="6915" width="10.90625" customWidth="1"/>
    <col min="6916" max="6916" width="10.453125" customWidth="1"/>
    <col min="6917" max="6917" width="13.6328125" customWidth="1"/>
    <col min="6918" max="6918" width="9.08984375" customWidth="1"/>
    <col min="6919" max="6919" width="11" customWidth="1"/>
    <col min="6920" max="6920" width="10.08984375" customWidth="1"/>
    <col min="6921" max="6921" width="13" customWidth="1"/>
    <col min="6922" max="6922" width="8.90625" customWidth="1"/>
    <col min="6923" max="6923" width="12.90625" customWidth="1"/>
    <col min="6924" max="6924" width="13.90625" customWidth="1"/>
    <col min="6929" max="6929" width="14.08984375" customWidth="1"/>
    <col min="6930" max="6930" width="14" customWidth="1"/>
    <col min="6931" max="6931" width="6.36328125" customWidth="1"/>
    <col min="7168" max="7168" width="3.90625" customWidth="1"/>
    <col min="7169" max="7169" width="10.54296875" customWidth="1"/>
    <col min="7170" max="7170" width="68.54296875" customWidth="1"/>
    <col min="7171" max="7171" width="10.90625" customWidth="1"/>
    <col min="7172" max="7172" width="10.453125" customWidth="1"/>
    <col min="7173" max="7173" width="13.6328125" customWidth="1"/>
    <col min="7174" max="7174" width="9.08984375" customWidth="1"/>
    <col min="7175" max="7175" width="11" customWidth="1"/>
    <col min="7176" max="7176" width="10.08984375" customWidth="1"/>
    <col min="7177" max="7177" width="13" customWidth="1"/>
    <col min="7178" max="7178" width="8.90625" customWidth="1"/>
    <col min="7179" max="7179" width="12.90625" customWidth="1"/>
    <col min="7180" max="7180" width="13.90625" customWidth="1"/>
    <col min="7185" max="7185" width="14.08984375" customWidth="1"/>
    <col min="7186" max="7186" width="14" customWidth="1"/>
    <col min="7187" max="7187" width="6.36328125" customWidth="1"/>
    <col min="7424" max="7424" width="3.90625" customWidth="1"/>
    <col min="7425" max="7425" width="10.54296875" customWidth="1"/>
    <col min="7426" max="7426" width="68.54296875" customWidth="1"/>
    <col min="7427" max="7427" width="10.90625" customWidth="1"/>
    <col min="7428" max="7428" width="10.453125" customWidth="1"/>
    <col min="7429" max="7429" width="13.6328125" customWidth="1"/>
    <col min="7430" max="7430" width="9.08984375" customWidth="1"/>
    <col min="7431" max="7431" width="11" customWidth="1"/>
    <col min="7432" max="7432" width="10.08984375" customWidth="1"/>
    <col min="7433" max="7433" width="13" customWidth="1"/>
    <col min="7434" max="7434" width="8.90625" customWidth="1"/>
    <col min="7435" max="7435" width="12.90625" customWidth="1"/>
    <col min="7436" max="7436" width="13.90625" customWidth="1"/>
    <col min="7441" max="7441" width="14.08984375" customWidth="1"/>
    <col min="7442" max="7442" width="14" customWidth="1"/>
    <col min="7443" max="7443" width="6.36328125" customWidth="1"/>
    <col min="7680" max="7680" width="3.90625" customWidth="1"/>
    <col min="7681" max="7681" width="10.54296875" customWidth="1"/>
    <col min="7682" max="7682" width="68.54296875" customWidth="1"/>
    <col min="7683" max="7683" width="10.90625" customWidth="1"/>
    <col min="7684" max="7684" width="10.453125" customWidth="1"/>
    <col min="7685" max="7685" width="13.6328125" customWidth="1"/>
    <col min="7686" max="7686" width="9.08984375" customWidth="1"/>
    <col min="7687" max="7687" width="11" customWidth="1"/>
    <col min="7688" max="7688" width="10.08984375" customWidth="1"/>
    <col min="7689" max="7689" width="13" customWidth="1"/>
    <col min="7690" max="7690" width="8.90625" customWidth="1"/>
    <col min="7691" max="7691" width="12.90625" customWidth="1"/>
    <col min="7692" max="7692" width="13.90625" customWidth="1"/>
    <col min="7697" max="7697" width="14.08984375" customWidth="1"/>
    <col min="7698" max="7698" width="14" customWidth="1"/>
    <col min="7699" max="7699" width="6.36328125" customWidth="1"/>
    <col min="7936" max="7936" width="3.90625" customWidth="1"/>
    <col min="7937" max="7937" width="10.54296875" customWidth="1"/>
    <col min="7938" max="7938" width="68.54296875" customWidth="1"/>
    <col min="7939" max="7939" width="10.90625" customWidth="1"/>
    <col min="7940" max="7940" width="10.453125" customWidth="1"/>
    <col min="7941" max="7941" width="13.6328125" customWidth="1"/>
    <col min="7942" max="7942" width="9.08984375" customWidth="1"/>
    <col min="7943" max="7943" width="11" customWidth="1"/>
    <col min="7944" max="7944" width="10.08984375" customWidth="1"/>
    <col min="7945" max="7945" width="13" customWidth="1"/>
    <col min="7946" max="7946" width="8.90625" customWidth="1"/>
    <col min="7947" max="7947" width="12.90625" customWidth="1"/>
    <col min="7948" max="7948" width="13.90625" customWidth="1"/>
    <col min="7953" max="7953" width="14.08984375" customWidth="1"/>
    <col min="7954" max="7954" width="14" customWidth="1"/>
    <col min="7955" max="7955" width="6.36328125" customWidth="1"/>
    <col min="8192" max="8192" width="3.90625" customWidth="1"/>
    <col min="8193" max="8193" width="10.54296875" customWidth="1"/>
    <col min="8194" max="8194" width="68.54296875" customWidth="1"/>
    <col min="8195" max="8195" width="10.90625" customWidth="1"/>
    <col min="8196" max="8196" width="10.453125" customWidth="1"/>
    <col min="8197" max="8197" width="13.6328125" customWidth="1"/>
    <col min="8198" max="8198" width="9.08984375" customWidth="1"/>
    <col min="8199" max="8199" width="11" customWidth="1"/>
    <col min="8200" max="8200" width="10.08984375" customWidth="1"/>
    <col min="8201" max="8201" width="13" customWidth="1"/>
    <col min="8202" max="8202" width="8.90625" customWidth="1"/>
    <col min="8203" max="8203" width="12.90625" customWidth="1"/>
    <col min="8204" max="8204" width="13.90625" customWidth="1"/>
    <col min="8209" max="8209" width="14.08984375" customWidth="1"/>
    <col min="8210" max="8210" width="14" customWidth="1"/>
    <col min="8211" max="8211" width="6.36328125" customWidth="1"/>
    <col min="8448" max="8448" width="3.90625" customWidth="1"/>
    <col min="8449" max="8449" width="10.54296875" customWidth="1"/>
    <col min="8450" max="8450" width="68.54296875" customWidth="1"/>
    <col min="8451" max="8451" width="10.90625" customWidth="1"/>
    <col min="8452" max="8452" width="10.453125" customWidth="1"/>
    <col min="8453" max="8453" width="13.6328125" customWidth="1"/>
    <col min="8454" max="8454" width="9.08984375" customWidth="1"/>
    <col min="8455" max="8455" width="11" customWidth="1"/>
    <col min="8456" max="8456" width="10.08984375" customWidth="1"/>
    <col min="8457" max="8457" width="13" customWidth="1"/>
    <col min="8458" max="8458" width="8.90625" customWidth="1"/>
    <col min="8459" max="8459" width="12.90625" customWidth="1"/>
    <col min="8460" max="8460" width="13.90625" customWidth="1"/>
    <col min="8465" max="8465" width="14.08984375" customWidth="1"/>
    <col min="8466" max="8466" width="14" customWidth="1"/>
    <col min="8467" max="8467" width="6.36328125" customWidth="1"/>
    <col min="8704" max="8704" width="3.90625" customWidth="1"/>
    <col min="8705" max="8705" width="10.54296875" customWidth="1"/>
    <col min="8706" max="8706" width="68.54296875" customWidth="1"/>
    <col min="8707" max="8707" width="10.90625" customWidth="1"/>
    <col min="8708" max="8708" width="10.453125" customWidth="1"/>
    <col min="8709" max="8709" width="13.6328125" customWidth="1"/>
    <col min="8710" max="8710" width="9.08984375" customWidth="1"/>
    <col min="8711" max="8711" width="11" customWidth="1"/>
    <col min="8712" max="8712" width="10.08984375" customWidth="1"/>
    <col min="8713" max="8713" width="13" customWidth="1"/>
    <col min="8714" max="8714" width="8.90625" customWidth="1"/>
    <col min="8715" max="8715" width="12.90625" customWidth="1"/>
    <col min="8716" max="8716" width="13.90625" customWidth="1"/>
    <col min="8721" max="8721" width="14.08984375" customWidth="1"/>
    <col min="8722" max="8722" width="14" customWidth="1"/>
    <col min="8723" max="8723" width="6.36328125" customWidth="1"/>
    <col min="8960" max="8960" width="3.90625" customWidth="1"/>
    <col min="8961" max="8961" width="10.54296875" customWidth="1"/>
    <col min="8962" max="8962" width="68.54296875" customWidth="1"/>
    <col min="8963" max="8963" width="10.90625" customWidth="1"/>
    <col min="8964" max="8964" width="10.453125" customWidth="1"/>
    <col min="8965" max="8965" width="13.6328125" customWidth="1"/>
    <col min="8966" max="8966" width="9.08984375" customWidth="1"/>
    <col min="8967" max="8967" width="11" customWidth="1"/>
    <col min="8968" max="8968" width="10.08984375" customWidth="1"/>
    <col min="8969" max="8969" width="13" customWidth="1"/>
    <col min="8970" max="8970" width="8.90625" customWidth="1"/>
    <col min="8971" max="8971" width="12.90625" customWidth="1"/>
    <col min="8972" max="8972" width="13.90625" customWidth="1"/>
    <col min="8977" max="8977" width="14.08984375" customWidth="1"/>
    <col min="8978" max="8978" width="14" customWidth="1"/>
    <col min="8979" max="8979" width="6.36328125" customWidth="1"/>
    <col min="9216" max="9216" width="3.90625" customWidth="1"/>
    <col min="9217" max="9217" width="10.54296875" customWidth="1"/>
    <col min="9218" max="9218" width="68.54296875" customWidth="1"/>
    <col min="9219" max="9219" width="10.90625" customWidth="1"/>
    <col min="9220" max="9220" width="10.453125" customWidth="1"/>
    <col min="9221" max="9221" width="13.6328125" customWidth="1"/>
    <col min="9222" max="9222" width="9.08984375" customWidth="1"/>
    <col min="9223" max="9223" width="11" customWidth="1"/>
    <col min="9224" max="9224" width="10.08984375" customWidth="1"/>
    <col min="9225" max="9225" width="13" customWidth="1"/>
    <col min="9226" max="9226" width="8.90625" customWidth="1"/>
    <col min="9227" max="9227" width="12.90625" customWidth="1"/>
    <col min="9228" max="9228" width="13.90625" customWidth="1"/>
    <col min="9233" max="9233" width="14.08984375" customWidth="1"/>
    <col min="9234" max="9234" width="14" customWidth="1"/>
    <col min="9235" max="9235" width="6.36328125" customWidth="1"/>
    <col min="9472" max="9472" width="3.90625" customWidth="1"/>
    <col min="9473" max="9473" width="10.54296875" customWidth="1"/>
    <col min="9474" max="9474" width="68.54296875" customWidth="1"/>
    <col min="9475" max="9475" width="10.90625" customWidth="1"/>
    <col min="9476" max="9476" width="10.453125" customWidth="1"/>
    <col min="9477" max="9477" width="13.6328125" customWidth="1"/>
    <col min="9478" max="9478" width="9.08984375" customWidth="1"/>
    <col min="9479" max="9479" width="11" customWidth="1"/>
    <col min="9480" max="9480" width="10.08984375" customWidth="1"/>
    <col min="9481" max="9481" width="13" customWidth="1"/>
    <col min="9482" max="9482" width="8.90625" customWidth="1"/>
    <col min="9483" max="9483" width="12.90625" customWidth="1"/>
    <col min="9484" max="9484" width="13.90625" customWidth="1"/>
    <col min="9489" max="9489" width="14.08984375" customWidth="1"/>
    <col min="9490" max="9490" width="14" customWidth="1"/>
    <col min="9491" max="9491" width="6.36328125" customWidth="1"/>
    <col min="9728" max="9728" width="3.90625" customWidth="1"/>
    <col min="9729" max="9729" width="10.54296875" customWidth="1"/>
    <col min="9730" max="9730" width="68.54296875" customWidth="1"/>
    <col min="9731" max="9731" width="10.90625" customWidth="1"/>
    <col min="9732" max="9732" width="10.453125" customWidth="1"/>
    <col min="9733" max="9733" width="13.6328125" customWidth="1"/>
    <col min="9734" max="9734" width="9.08984375" customWidth="1"/>
    <col min="9735" max="9735" width="11" customWidth="1"/>
    <col min="9736" max="9736" width="10.08984375" customWidth="1"/>
    <col min="9737" max="9737" width="13" customWidth="1"/>
    <col min="9738" max="9738" width="8.90625" customWidth="1"/>
    <col min="9739" max="9739" width="12.90625" customWidth="1"/>
    <col min="9740" max="9740" width="13.90625" customWidth="1"/>
    <col min="9745" max="9745" width="14.08984375" customWidth="1"/>
    <col min="9746" max="9746" width="14" customWidth="1"/>
    <col min="9747" max="9747" width="6.36328125" customWidth="1"/>
    <col min="9984" max="9984" width="3.90625" customWidth="1"/>
    <col min="9985" max="9985" width="10.54296875" customWidth="1"/>
    <col min="9986" max="9986" width="68.54296875" customWidth="1"/>
    <col min="9987" max="9987" width="10.90625" customWidth="1"/>
    <col min="9988" max="9988" width="10.453125" customWidth="1"/>
    <col min="9989" max="9989" width="13.6328125" customWidth="1"/>
    <col min="9990" max="9990" width="9.08984375" customWidth="1"/>
    <col min="9991" max="9991" width="11" customWidth="1"/>
    <col min="9992" max="9992" width="10.08984375" customWidth="1"/>
    <col min="9993" max="9993" width="13" customWidth="1"/>
    <col min="9994" max="9994" width="8.90625" customWidth="1"/>
    <col min="9995" max="9995" width="12.90625" customWidth="1"/>
    <col min="9996" max="9996" width="13.90625" customWidth="1"/>
    <col min="10001" max="10001" width="14.08984375" customWidth="1"/>
    <col min="10002" max="10002" width="14" customWidth="1"/>
    <col min="10003" max="10003" width="6.36328125" customWidth="1"/>
    <col min="10240" max="10240" width="3.90625" customWidth="1"/>
    <col min="10241" max="10241" width="10.54296875" customWidth="1"/>
    <col min="10242" max="10242" width="68.54296875" customWidth="1"/>
    <col min="10243" max="10243" width="10.90625" customWidth="1"/>
    <col min="10244" max="10244" width="10.453125" customWidth="1"/>
    <col min="10245" max="10245" width="13.6328125" customWidth="1"/>
    <col min="10246" max="10246" width="9.08984375" customWidth="1"/>
    <col min="10247" max="10247" width="11" customWidth="1"/>
    <col min="10248" max="10248" width="10.08984375" customWidth="1"/>
    <col min="10249" max="10249" width="13" customWidth="1"/>
    <col min="10250" max="10250" width="8.90625" customWidth="1"/>
    <col min="10251" max="10251" width="12.90625" customWidth="1"/>
    <col min="10252" max="10252" width="13.90625" customWidth="1"/>
    <col min="10257" max="10257" width="14.08984375" customWidth="1"/>
    <col min="10258" max="10258" width="14" customWidth="1"/>
    <col min="10259" max="10259" width="6.36328125" customWidth="1"/>
    <col min="10496" max="10496" width="3.90625" customWidth="1"/>
    <col min="10497" max="10497" width="10.54296875" customWidth="1"/>
    <col min="10498" max="10498" width="68.54296875" customWidth="1"/>
    <col min="10499" max="10499" width="10.90625" customWidth="1"/>
    <col min="10500" max="10500" width="10.453125" customWidth="1"/>
    <col min="10501" max="10501" width="13.6328125" customWidth="1"/>
    <col min="10502" max="10502" width="9.08984375" customWidth="1"/>
    <col min="10503" max="10503" width="11" customWidth="1"/>
    <col min="10504" max="10504" width="10.08984375" customWidth="1"/>
    <col min="10505" max="10505" width="13" customWidth="1"/>
    <col min="10506" max="10506" width="8.90625" customWidth="1"/>
    <col min="10507" max="10507" width="12.90625" customWidth="1"/>
    <col min="10508" max="10508" width="13.90625" customWidth="1"/>
    <col min="10513" max="10513" width="14.08984375" customWidth="1"/>
    <col min="10514" max="10514" width="14" customWidth="1"/>
    <col min="10515" max="10515" width="6.36328125" customWidth="1"/>
    <col min="10752" max="10752" width="3.90625" customWidth="1"/>
    <col min="10753" max="10753" width="10.54296875" customWidth="1"/>
    <col min="10754" max="10754" width="68.54296875" customWidth="1"/>
    <col min="10755" max="10755" width="10.90625" customWidth="1"/>
    <col min="10756" max="10756" width="10.453125" customWidth="1"/>
    <col min="10757" max="10757" width="13.6328125" customWidth="1"/>
    <col min="10758" max="10758" width="9.08984375" customWidth="1"/>
    <col min="10759" max="10759" width="11" customWidth="1"/>
    <col min="10760" max="10760" width="10.08984375" customWidth="1"/>
    <col min="10761" max="10761" width="13" customWidth="1"/>
    <col min="10762" max="10762" width="8.90625" customWidth="1"/>
    <col min="10763" max="10763" width="12.90625" customWidth="1"/>
    <col min="10764" max="10764" width="13.90625" customWidth="1"/>
    <col min="10769" max="10769" width="14.08984375" customWidth="1"/>
    <col min="10770" max="10770" width="14" customWidth="1"/>
    <col min="10771" max="10771" width="6.36328125" customWidth="1"/>
    <col min="11008" max="11008" width="3.90625" customWidth="1"/>
    <col min="11009" max="11009" width="10.54296875" customWidth="1"/>
    <col min="11010" max="11010" width="68.54296875" customWidth="1"/>
    <col min="11011" max="11011" width="10.90625" customWidth="1"/>
    <col min="11012" max="11012" width="10.453125" customWidth="1"/>
    <col min="11013" max="11013" width="13.6328125" customWidth="1"/>
    <col min="11014" max="11014" width="9.08984375" customWidth="1"/>
    <col min="11015" max="11015" width="11" customWidth="1"/>
    <col min="11016" max="11016" width="10.08984375" customWidth="1"/>
    <col min="11017" max="11017" width="13" customWidth="1"/>
    <col min="11018" max="11018" width="8.90625" customWidth="1"/>
    <col min="11019" max="11019" width="12.90625" customWidth="1"/>
    <col min="11020" max="11020" width="13.90625" customWidth="1"/>
    <col min="11025" max="11025" width="14.08984375" customWidth="1"/>
    <col min="11026" max="11026" width="14" customWidth="1"/>
    <col min="11027" max="11027" width="6.36328125" customWidth="1"/>
    <col min="11264" max="11264" width="3.90625" customWidth="1"/>
    <col min="11265" max="11265" width="10.54296875" customWidth="1"/>
    <col min="11266" max="11266" width="68.54296875" customWidth="1"/>
    <col min="11267" max="11267" width="10.90625" customWidth="1"/>
    <col min="11268" max="11268" width="10.453125" customWidth="1"/>
    <col min="11269" max="11269" width="13.6328125" customWidth="1"/>
    <col min="11270" max="11270" width="9.08984375" customWidth="1"/>
    <col min="11271" max="11271" width="11" customWidth="1"/>
    <col min="11272" max="11272" width="10.08984375" customWidth="1"/>
    <col min="11273" max="11273" width="13" customWidth="1"/>
    <col min="11274" max="11274" width="8.90625" customWidth="1"/>
    <col min="11275" max="11275" width="12.90625" customWidth="1"/>
    <col min="11276" max="11276" width="13.90625" customWidth="1"/>
    <col min="11281" max="11281" width="14.08984375" customWidth="1"/>
    <col min="11282" max="11282" width="14" customWidth="1"/>
    <col min="11283" max="11283" width="6.36328125" customWidth="1"/>
    <col min="11520" max="11520" width="3.90625" customWidth="1"/>
    <col min="11521" max="11521" width="10.54296875" customWidth="1"/>
    <col min="11522" max="11522" width="68.54296875" customWidth="1"/>
    <col min="11523" max="11523" width="10.90625" customWidth="1"/>
    <col min="11524" max="11524" width="10.453125" customWidth="1"/>
    <col min="11525" max="11525" width="13.6328125" customWidth="1"/>
    <col min="11526" max="11526" width="9.08984375" customWidth="1"/>
    <col min="11527" max="11527" width="11" customWidth="1"/>
    <col min="11528" max="11528" width="10.08984375" customWidth="1"/>
    <col min="11529" max="11529" width="13" customWidth="1"/>
    <col min="11530" max="11530" width="8.90625" customWidth="1"/>
    <col min="11531" max="11531" width="12.90625" customWidth="1"/>
    <col min="11532" max="11532" width="13.90625" customWidth="1"/>
    <col min="11537" max="11537" width="14.08984375" customWidth="1"/>
    <col min="11538" max="11538" width="14" customWidth="1"/>
    <col min="11539" max="11539" width="6.36328125" customWidth="1"/>
    <col min="11776" max="11776" width="3.90625" customWidth="1"/>
    <col min="11777" max="11777" width="10.54296875" customWidth="1"/>
    <col min="11778" max="11778" width="68.54296875" customWidth="1"/>
    <col min="11779" max="11779" width="10.90625" customWidth="1"/>
    <col min="11780" max="11780" width="10.453125" customWidth="1"/>
    <col min="11781" max="11781" width="13.6328125" customWidth="1"/>
    <col min="11782" max="11782" width="9.08984375" customWidth="1"/>
    <col min="11783" max="11783" width="11" customWidth="1"/>
    <col min="11784" max="11784" width="10.08984375" customWidth="1"/>
    <col min="11785" max="11785" width="13" customWidth="1"/>
    <col min="11786" max="11786" width="8.90625" customWidth="1"/>
    <col min="11787" max="11787" width="12.90625" customWidth="1"/>
    <col min="11788" max="11788" width="13.90625" customWidth="1"/>
    <col min="11793" max="11793" width="14.08984375" customWidth="1"/>
    <col min="11794" max="11794" width="14" customWidth="1"/>
    <col min="11795" max="11795" width="6.36328125" customWidth="1"/>
    <col min="12032" max="12032" width="3.90625" customWidth="1"/>
    <col min="12033" max="12033" width="10.54296875" customWidth="1"/>
    <col min="12034" max="12034" width="68.54296875" customWidth="1"/>
    <col min="12035" max="12035" width="10.90625" customWidth="1"/>
    <col min="12036" max="12036" width="10.453125" customWidth="1"/>
    <col min="12037" max="12037" width="13.6328125" customWidth="1"/>
    <col min="12038" max="12038" width="9.08984375" customWidth="1"/>
    <col min="12039" max="12039" width="11" customWidth="1"/>
    <col min="12040" max="12040" width="10.08984375" customWidth="1"/>
    <col min="12041" max="12041" width="13" customWidth="1"/>
    <col min="12042" max="12042" width="8.90625" customWidth="1"/>
    <col min="12043" max="12043" width="12.90625" customWidth="1"/>
    <col min="12044" max="12044" width="13.90625" customWidth="1"/>
    <col min="12049" max="12049" width="14.08984375" customWidth="1"/>
    <col min="12050" max="12050" width="14" customWidth="1"/>
    <col min="12051" max="12051" width="6.36328125" customWidth="1"/>
    <col min="12288" max="12288" width="3.90625" customWidth="1"/>
    <col min="12289" max="12289" width="10.54296875" customWidth="1"/>
    <col min="12290" max="12290" width="68.54296875" customWidth="1"/>
    <col min="12291" max="12291" width="10.90625" customWidth="1"/>
    <col min="12292" max="12292" width="10.453125" customWidth="1"/>
    <col min="12293" max="12293" width="13.6328125" customWidth="1"/>
    <col min="12294" max="12294" width="9.08984375" customWidth="1"/>
    <col min="12295" max="12295" width="11" customWidth="1"/>
    <col min="12296" max="12296" width="10.08984375" customWidth="1"/>
    <col min="12297" max="12297" width="13" customWidth="1"/>
    <col min="12298" max="12298" width="8.90625" customWidth="1"/>
    <col min="12299" max="12299" width="12.90625" customWidth="1"/>
    <col min="12300" max="12300" width="13.90625" customWidth="1"/>
    <col min="12305" max="12305" width="14.08984375" customWidth="1"/>
    <col min="12306" max="12306" width="14" customWidth="1"/>
    <col min="12307" max="12307" width="6.36328125" customWidth="1"/>
    <col min="12544" max="12544" width="3.90625" customWidth="1"/>
    <col min="12545" max="12545" width="10.54296875" customWidth="1"/>
    <col min="12546" max="12546" width="68.54296875" customWidth="1"/>
    <col min="12547" max="12547" width="10.90625" customWidth="1"/>
    <col min="12548" max="12548" width="10.453125" customWidth="1"/>
    <col min="12549" max="12549" width="13.6328125" customWidth="1"/>
    <col min="12550" max="12550" width="9.08984375" customWidth="1"/>
    <col min="12551" max="12551" width="11" customWidth="1"/>
    <col min="12552" max="12552" width="10.08984375" customWidth="1"/>
    <col min="12553" max="12553" width="13" customWidth="1"/>
    <col min="12554" max="12554" width="8.90625" customWidth="1"/>
    <col min="12555" max="12555" width="12.90625" customWidth="1"/>
    <col min="12556" max="12556" width="13.90625" customWidth="1"/>
    <col min="12561" max="12561" width="14.08984375" customWidth="1"/>
    <col min="12562" max="12562" width="14" customWidth="1"/>
    <col min="12563" max="12563" width="6.36328125" customWidth="1"/>
    <col min="12800" max="12800" width="3.90625" customWidth="1"/>
    <col min="12801" max="12801" width="10.54296875" customWidth="1"/>
    <col min="12802" max="12802" width="68.54296875" customWidth="1"/>
    <col min="12803" max="12803" width="10.90625" customWidth="1"/>
    <col min="12804" max="12804" width="10.453125" customWidth="1"/>
    <col min="12805" max="12805" width="13.6328125" customWidth="1"/>
    <col min="12806" max="12806" width="9.08984375" customWidth="1"/>
    <col min="12807" max="12807" width="11" customWidth="1"/>
    <col min="12808" max="12808" width="10.08984375" customWidth="1"/>
    <col min="12809" max="12809" width="13" customWidth="1"/>
    <col min="12810" max="12810" width="8.90625" customWidth="1"/>
    <col min="12811" max="12811" width="12.90625" customWidth="1"/>
    <col min="12812" max="12812" width="13.90625" customWidth="1"/>
    <col min="12817" max="12817" width="14.08984375" customWidth="1"/>
    <col min="12818" max="12818" width="14" customWidth="1"/>
    <col min="12819" max="12819" width="6.36328125" customWidth="1"/>
    <col min="13056" max="13056" width="3.90625" customWidth="1"/>
    <col min="13057" max="13057" width="10.54296875" customWidth="1"/>
    <col min="13058" max="13058" width="68.54296875" customWidth="1"/>
    <col min="13059" max="13059" width="10.90625" customWidth="1"/>
    <col min="13060" max="13060" width="10.453125" customWidth="1"/>
    <col min="13061" max="13061" width="13.6328125" customWidth="1"/>
    <col min="13062" max="13062" width="9.08984375" customWidth="1"/>
    <col min="13063" max="13063" width="11" customWidth="1"/>
    <col min="13064" max="13064" width="10.08984375" customWidth="1"/>
    <col min="13065" max="13065" width="13" customWidth="1"/>
    <col min="13066" max="13066" width="8.90625" customWidth="1"/>
    <col min="13067" max="13067" width="12.90625" customWidth="1"/>
    <col min="13068" max="13068" width="13.90625" customWidth="1"/>
    <col min="13073" max="13073" width="14.08984375" customWidth="1"/>
    <col min="13074" max="13074" width="14" customWidth="1"/>
    <col min="13075" max="13075" width="6.36328125" customWidth="1"/>
    <col min="13312" max="13312" width="3.90625" customWidth="1"/>
    <col min="13313" max="13313" width="10.54296875" customWidth="1"/>
    <col min="13314" max="13314" width="68.54296875" customWidth="1"/>
    <col min="13315" max="13315" width="10.90625" customWidth="1"/>
    <col min="13316" max="13316" width="10.453125" customWidth="1"/>
    <col min="13317" max="13317" width="13.6328125" customWidth="1"/>
    <col min="13318" max="13318" width="9.08984375" customWidth="1"/>
    <col min="13319" max="13319" width="11" customWidth="1"/>
    <col min="13320" max="13320" width="10.08984375" customWidth="1"/>
    <col min="13321" max="13321" width="13" customWidth="1"/>
    <col min="13322" max="13322" width="8.90625" customWidth="1"/>
    <col min="13323" max="13323" width="12.90625" customWidth="1"/>
    <col min="13324" max="13324" width="13.90625" customWidth="1"/>
    <col min="13329" max="13329" width="14.08984375" customWidth="1"/>
    <col min="13330" max="13330" width="14" customWidth="1"/>
    <col min="13331" max="13331" width="6.36328125" customWidth="1"/>
    <col min="13568" max="13568" width="3.90625" customWidth="1"/>
    <col min="13569" max="13569" width="10.54296875" customWidth="1"/>
    <col min="13570" max="13570" width="68.54296875" customWidth="1"/>
    <col min="13571" max="13571" width="10.90625" customWidth="1"/>
    <col min="13572" max="13572" width="10.453125" customWidth="1"/>
    <col min="13573" max="13573" width="13.6328125" customWidth="1"/>
    <col min="13574" max="13574" width="9.08984375" customWidth="1"/>
    <col min="13575" max="13575" width="11" customWidth="1"/>
    <col min="13576" max="13576" width="10.08984375" customWidth="1"/>
    <col min="13577" max="13577" width="13" customWidth="1"/>
    <col min="13578" max="13578" width="8.90625" customWidth="1"/>
    <col min="13579" max="13579" width="12.90625" customWidth="1"/>
    <col min="13580" max="13580" width="13.90625" customWidth="1"/>
    <col min="13585" max="13585" width="14.08984375" customWidth="1"/>
    <col min="13586" max="13586" width="14" customWidth="1"/>
    <col min="13587" max="13587" width="6.36328125" customWidth="1"/>
    <col min="13824" max="13824" width="3.90625" customWidth="1"/>
    <col min="13825" max="13825" width="10.54296875" customWidth="1"/>
    <col min="13826" max="13826" width="68.54296875" customWidth="1"/>
    <col min="13827" max="13827" width="10.90625" customWidth="1"/>
    <col min="13828" max="13828" width="10.453125" customWidth="1"/>
    <col min="13829" max="13829" width="13.6328125" customWidth="1"/>
    <col min="13830" max="13830" width="9.08984375" customWidth="1"/>
    <col min="13831" max="13831" width="11" customWidth="1"/>
    <col min="13832" max="13832" width="10.08984375" customWidth="1"/>
    <col min="13833" max="13833" width="13" customWidth="1"/>
    <col min="13834" max="13834" width="8.90625" customWidth="1"/>
    <col min="13835" max="13835" width="12.90625" customWidth="1"/>
    <col min="13836" max="13836" width="13.90625" customWidth="1"/>
    <col min="13841" max="13841" width="14.08984375" customWidth="1"/>
    <col min="13842" max="13842" width="14" customWidth="1"/>
    <col min="13843" max="13843" width="6.36328125" customWidth="1"/>
    <col min="14080" max="14080" width="3.90625" customWidth="1"/>
    <col min="14081" max="14081" width="10.54296875" customWidth="1"/>
    <col min="14082" max="14082" width="68.54296875" customWidth="1"/>
    <col min="14083" max="14083" width="10.90625" customWidth="1"/>
    <col min="14084" max="14084" width="10.453125" customWidth="1"/>
    <col min="14085" max="14085" width="13.6328125" customWidth="1"/>
    <col min="14086" max="14086" width="9.08984375" customWidth="1"/>
    <col min="14087" max="14087" width="11" customWidth="1"/>
    <col min="14088" max="14088" width="10.08984375" customWidth="1"/>
    <col min="14089" max="14089" width="13" customWidth="1"/>
    <col min="14090" max="14090" width="8.90625" customWidth="1"/>
    <col min="14091" max="14091" width="12.90625" customWidth="1"/>
    <col min="14092" max="14092" width="13.90625" customWidth="1"/>
    <col min="14097" max="14097" width="14.08984375" customWidth="1"/>
    <col min="14098" max="14098" width="14" customWidth="1"/>
    <col min="14099" max="14099" width="6.36328125" customWidth="1"/>
    <col min="14336" max="14336" width="3.90625" customWidth="1"/>
    <col min="14337" max="14337" width="10.54296875" customWidth="1"/>
    <col min="14338" max="14338" width="68.54296875" customWidth="1"/>
    <col min="14339" max="14339" width="10.90625" customWidth="1"/>
    <col min="14340" max="14340" width="10.453125" customWidth="1"/>
    <col min="14341" max="14341" width="13.6328125" customWidth="1"/>
    <col min="14342" max="14342" width="9.08984375" customWidth="1"/>
    <col min="14343" max="14343" width="11" customWidth="1"/>
    <col min="14344" max="14344" width="10.08984375" customWidth="1"/>
    <col min="14345" max="14345" width="13" customWidth="1"/>
    <col min="14346" max="14346" width="8.90625" customWidth="1"/>
    <col min="14347" max="14347" width="12.90625" customWidth="1"/>
    <col min="14348" max="14348" width="13.90625" customWidth="1"/>
    <col min="14353" max="14353" width="14.08984375" customWidth="1"/>
    <col min="14354" max="14354" width="14" customWidth="1"/>
    <col min="14355" max="14355" width="6.36328125" customWidth="1"/>
    <col min="14592" max="14592" width="3.90625" customWidth="1"/>
    <col min="14593" max="14593" width="10.54296875" customWidth="1"/>
    <col min="14594" max="14594" width="68.54296875" customWidth="1"/>
    <col min="14595" max="14595" width="10.90625" customWidth="1"/>
    <col min="14596" max="14596" width="10.453125" customWidth="1"/>
    <col min="14597" max="14597" width="13.6328125" customWidth="1"/>
    <col min="14598" max="14598" width="9.08984375" customWidth="1"/>
    <col min="14599" max="14599" width="11" customWidth="1"/>
    <col min="14600" max="14600" width="10.08984375" customWidth="1"/>
    <col min="14601" max="14601" width="13" customWidth="1"/>
    <col min="14602" max="14602" width="8.90625" customWidth="1"/>
    <col min="14603" max="14603" width="12.90625" customWidth="1"/>
    <col min="14604" max="14604" width="13.90625" customWidth="1"/>
    <col min="14609" max="14609" width="14.08984375" customWidth="1"/>
    <col min="14610" max="14610" width="14" customWidth="1"/>
    <col min="14611" max="14611" width="6.36328125" customWidth="1"/>
    <col min="14848" max="14848" width="3.90625" customWidth="1"/>
    <col min="14849" max="14849" width="10.54296875" customWidth="1"/>
    <col min="14850" max="14850" width="68.54296875" customWidth="1"/>
    <col min="14851" max="14851" width="10.90625" customWidth="1"/>
    <col min="14852" max="14852" width="10.453125" customWidth="1"/>
    <col min="14853" max="14853" width="13.6328125" customWidth="1"/>
    <col min="14854" max="14854" width="9.08984375" customWidth="1"/>
    <col min="14855" max="14855" width="11" customWidth="1"/>
    <col min="14856" max="14856" width="10.08984375" customWidth="1"/>
    <col min="14857" max="14857" width="13" customWidth="1"/>
    <col min="14858" max="14858" width="8.90625" customWidth="1"/>
    <col min="14859" max="14859" width="12.90625" customWidth="1"/>
    <col min="14860" max="14860" width="13.90625" customWidth="1"/>
    <col min="14865" max="14865" width="14.08984375" customWidth="1"/>
    <col min="14866" max="14866" width="14" customWidth="1"/>
    <col min="14867" max="14867" width="6.36328125" customWidth="1"/>
    <col min="15104" max="15104" width="3.90625" customWidth="1"/>
    <col min="15105" max="15105" width="10.54296875" customWidth="1"/>
    <col min="15106" max="15106" width="68.54296875" customWidth="1"/>
    <col min="15107" max="15107" width="10.90625" customWidth="1"/>
    <col min="15108" max="15108" width="10.453125" customWidth="1"/>
    <col min="15109" max="15109" width="13.6328125" customWidth="1"/>
    <col min="15110" max="15110" width="9.08984375" customWidth="1"/>
    <col min="15111" max="15111" width="11" customWidth="1"/>
    <col min="15112" max="15112" width="10.08984375" customWidth="1"/>
    <col min="15113" max="15113" width="13" customWidth="1"/>
    <col min="15114" max="15114" width="8.90625" customWidth="1"/>
    <col min="15115" max="15115" width="12.90625" customWidth="1"/>
    <col min="15116" max="15116" width="13.90625" customWidth="1"/>
    <col min="15121" max="15121" width="14.08984375" customWidth="1"/>
    <col min="15122" max="15122" width="14" customWidth="1"/>
    <col min="15123" max="15123" width="6.36328125" customWidth="1"/>
    <col min="15360" max="15360" width="3.90625" customWidth="1"/>
    <col min="15361" max="15361" width="10.54296875" customWidth="1"/>
    <col min="15362" max="15362" width="68.54296875" customWidth="1"/>
    <col min="15363" max="15363" width="10.90625" customWidth="1"/>
    <col min="15364" max="15364" width="10.453125" customWidth="1"/>
    <col min="15365" max="15365" width="13.6328125" customWidth="1"/>
    <col min="15366" max="15366" width="9.08984375" customWidth="1"/>
    <col min="15367" max="15367" width="11" customWidth="1"/>
    <col min="15368" max="15368" width="10.08984375" customWidth="1"/>
    <col min="15369" max="15369" width="13" customWidth="1"/>
    <col min="15370" max="15370" width="8.90625" customWidth="1"/>
    <col min="15371" max="15371" width="12.90625" customWidth="1"/>
    <col min="15372" max="15372" width="13.90625" customWidth="1"/>
    <col min="15377" max="15377" width="14.08984375" customWidth="1"/>
    <col min="15378" max="15378" width="14" customWidth="1"/>
    <col min="15379" max="15379" width="6.36328125" customWidth="1"/>
    <col min="15616" max="15616" width="3.90625" customWidth="1"/>
    <col min="15617" max="15617" width="10.54296875" customWidth="1"/>
    <col min="15618" max="15618" width="68.54296875" customWidth="1"/>
    <col min="15619" max="15619" width="10.90625" customWidth="1"/>
    <col min="15620" max="15620" width="10.453125" customWidth="1"/>
    <col min="15621" max="15621" width="13.6328125" customWidth="1"/>
    <col min="15622" max="15622" width="9.08984375" customWidth="1"/>
    <col min="15623" max="15623" width="11" customWidth="1"/>
    <col min="15624" max="15624" width="10.08984375" customWidth="1"/>
    <col min="15625" max="15625" width="13" customWidth="1"/>
    <col min="15626" max="15626" width="8.90625" customWidth="1"/>
    <col min="15627" max="15627" width="12.90625" customWidth="1"/>
    <col min="15628" max="15628" width="13.90625" customWidth="1"/>
    <col min="15633" max="15633" width="14.08984375" customWidth="1"/>
    <col min="15634" max="15634" width="14" customWidth="1"/>
    <col min="15635" max="15635" width="6.36328125" customWidth="1"/>
    <col min="15872" max="15872" width="3.90625" customWidth="1"/>
    <col min="15873" max="15873" width="10.54296875" customWidth="1"/>
    <col min="15874" max="15874" width="68.54296875" customWidth="1"/>
    <col min="15875" max="15875" width="10.90625" customWidth="1"/>
    <col min="15876" max="15876" width="10.453125" customWidth="1"/>
    <col min="15877" max="15877" width="13.6328125" customWidth="1"/>
    <col min="15878" max="15878" width="9.08984375" customWidth="1"/>
    <col min="15879" max="15879" width="11" customWidth="1"/>
    <col min="15880" max="15880" width="10.08984375" customWidth="1"/>
    <col min="15881" max="15881" width="13" customWidth="1"/>
    <col min="15882" max="15882" width="8.90625" customWidth="1"/>
    <col min="15883" max="15883" width="12.90625" customWidth="1"/>
    <col min="15884" max="15884" width="13.90625" customWidth="1"/>
    <col min="15889" max="15889" width="14.08984375" customWidth="1"/>
    <col min="15890" max="15890" width="14" customWidth="1"/>
    <col min="15891" max="15891" width="6.36328125" customWidth="1"/>
    <col min="16128" max="16128" width="3.90625" customWidth="1"/>
    <col min="16129" max="16129" width="10.54296875" customWidth="1"/>
    <col min="16130" max="16130" width="68.54296875" customWidth="1"/>
    <col min="16131" max="16131" width="10.90625" customWidth="1"/>
    <col min="16132" max="16132" width="10.453125" customWidth="1"/>
    <col min="16133" max="16133" width="13.6328125" customWidth="1"/>
    <col min="16134" max="16134" width="9.08984375" customWidth="1"/>
    <col min="16135" max="16135" width="11" customWidth="1"/>
    <col min="16136" max="16136" width="10.08984375" customWidth="1"/>
    <col min="16137" max="16137" width="13" customWidth="1"/>
    <col min="16138" max="16138" width="8.90625" customWidth="1"/>
    <col min="16139" max="16139" width="12.90625" customWidth="1"/>
    <col min="16140" max="16140" width="13.90625" customWidth="1"/>
    <col min="16145" max="16145" width="14.08984375" customWidth="1"/>
    <col min="16146" max="16146" width="14" customWidth="1"/>
    <col min="16147" max="16147" width="6.36328125" customWidth="1"/>
  </cols>
  <sheetData>
    <row r="2" spans="2:12" s="1" customFormat="1" ht="15.5">
      <c r="B2" s="37" t="s">
        <v>0</v>
      </c>
      <c r="C2" s="40" t="s">
        <v>91</v>
      </c>
      <c r="D2" s="41" t="s">
        <v>92</v>
      </c>
      <c r="E2" s="42"/>
      <c r="F2" s="29" t="s">
        <v>93</v>
      </c>
      <c r="G2" s="34"/>
      <c r="H2" s="29" t="s">
        <v>94</v>
      </c>
      <c r="I2" s="47"/>
      <c r="J2" s="29" t="s">
        <v>95</v>
      </c>
      <c r="K2" s="29"/>
      <c r="L2" s="34" t="s">
        <v>86</v>
      </c>
    </row>
    <row r="3" spans="2:12" s="1" customFormat="1" ht="15.5">
      <c r="B3" s="38"/>
      <c r="C3" s="40"/>
      <c r="D3" s="43"/>
      <c r="E3" s="44"/>
      <c r="F3" s="45"/>
      <c r="G3" s="46"/>
      <c r="H3" s="35"/>
      <c r="I3" s="48"/>
      <c r="J3" s="35" t="s">
        <v>96</v>
      </c>
      <c r="K3" s="35"/>
      <c r="L3" s="34"/>
    </row>
    <row r="4" spans="2:12" s="1" customFormat="1" ht="15.5">
      <c r="B4" s="38"/>
      <c r="C4" s="40"/>
      <c r="D4" s="34" t="s">
        <v>100</v>
      </c>
      <c r="E4" s="34" t="s">
        <v>99</v>
      </c>
      <c r="F4" s="25" t="s">
        <v>97</v>
      </c>
      <c r="G4" s="34" t="s">
        <v>99</v>
      </c>
      <c r="H4" s="25" t="s">
        <v>97</v>
      </c>
      <c r="I4" s="34" t="s">
        <v>99</v>
      </c>
      <c r="J4" s="25" t="s">
        <v>97</v>
      </c>
      <c r="K4" s="34" t="s">
        <v>99</v>
      </c>
      <c r="L4" s="34"/>
    </row>
    <row r="5" spans="2:12" s="1" customFormat="1" ht="15.5">
      <c r="B5" s="39"/>
      <c r="C5" s="40"/>
      <c r="D5" s="34"/>
      <c r="E5" s="34"/>
      <c r="F5" s="26" t="s">
        <v>98</v>
      </c>
      <c r="G5" s="36"/>
      <c r="H5" s="26" t="s">
        <v>98</v>
      </c>
      <c r="I5" s="36"/>
      <c r="J5" s="26" t="s">
        <v>98</v>
      </c>
      <c r="K5" s="36"/>
      <c r="L5" s="34"/>
    </row>
    <row r="6" spans="2:12" s="1" customFormat="1" ht="15.5">
      <c r="B6" s="27" t="s">
        <v>1</v>
      </c>
      <c r="C6" s="28" t="s">
        <v>2</v>
      </c>
      <c r="D6" s="24" t="s">
        <v>3</v>
      </c>
      <c r="E6" s="24" t="s">
        <v>4</v>
      </c>
      <c r="F6" s="24" t="s">
        <v>5</v>
      </c>
      <c r="G6" s="24" t="s">
        <v>6</v>
      </c>
      <c r="H6" s="24" t="s">
        <v>7</v>
      </c>
      <c r="I6" s="24" t="s">
        <v>8</v>
      </c>
      <c r="J6" s="24" t="s">
        <v>9</v>
      </c>
      <c r="K6" s="24" t="s">
        <v>10</v>
      </c>
      <c r="L6" s="24" t="s">
        <v>11</v>
      </c>
    </row>
    <row r="7" spans="2:12" s="1" customFormat="1" ht="15.5">
      <c r="B7" s="30">
        <v>-1</v>
      </c>
      <c r="C7" s="31"/>
      <c r="D7" s="31"/>
      <c r="E7" s="31"/>
      <c r="F7" s="31"/>
      <c r="G7" s="31"/>
      <c r="H7" s="31"/>
      <c r="I7" s="31"/>
      <c r="J7" s="31"/>
      <c r="K7" s="31"/>
      <c r="L7" s="32"/>
    </row>
    <row r="8" spans="2:12">
      <c r="B8" s="2"/>
      <c r="C8" s="3" t="s">
        <v>12</v>
      </c>
      <c r="D8" s="4" t="s">
        <v>13</v>
      </c>
      <c r="E8" s="2">
        <v>1.98</v>
      </c>
      <c r="F8" s="2"/>
      <c r="G8" s="2">
        <f>F8*E8</f>
        <v>0</v>
      </c>
      <c r="H8" s="2"/>
      <c r="I8" s="2">
        <f>H8*E8</f>
        <v>0</v>
      </c>
      <c r="J8" s="2"/>
      <c r="K8" s="2">
        <f>J8*E8</f>
        <v>0</v>
      </c>
      <c r="L8" s="2">
        <f>G8+I8+K8</f>
        <v>0</v>
      </c>
    </row>
    <row r="9" spans="2:12">
      <c r="B9" s="2"/>
      <c r="C9" s="3" t="s">
        <v>14</v>
      </c>
      <c r="D9" s="4" t="s">
        <v>13</v>
      </c>
      <c r="E9" s="2">
        <v>24</v>
      </c>
      <c r="F9" s="2"/>
      <c r="G9" s="2">
        <f t="shared" ref="G9:G22" si="0">F9*E9</f>
        <v>0</v>
      </c>
      <c r="H9" s="2"/>
      <c r="I9" s="2">
        <f t="shared" ref="I9:I22" si="1">H9*E9</f>
        <v>0</v>
      </c>
      <c r="J9" s="2"/>
      <c r="K9" s="2">
        <f t="shared" ref="K9:K22" si="2">J9*E9</f>
        <v>0</v>
      </c>
      <c r="L9" s="2">
        <f t="shared" ref="L9:L22" si="3">G9+I9+K9</f>
        <v>0</v>
      </c>
    </row>
    <row r="10" spans="2:12">
      <c r="B10" s="2"/>
      <c r="C10" s="5" t="s">
        <v>15</v>
      </c>
      <c r="D10" s="4" t="s">
        <v>16</v>
      </c>
      <c r="E10" s="2">
        <f>E9*2</f>
        <v>48</v>
      </c>
      <c r="F10" s="2"/>
      <c r="G10" s="2">
        <f t="shared" si="0"/>
        <v>0</v>
      </c>
      <c r="H10" s="2"/>
      <c r="I10" s="2">
        <f t="shared" si="1"/>
        <v>0</v>
      </c>
      <c r="J10" s="2"/>
      <c r="K10" s="2">
        <f t="shared" si="2"/>
        <v>0</v>
      </c>
      <c r="L10" s="2">
        <f t="shared" si="3"/>
        <v>0</v>
      </c>
    </row>
    <row r="11" spans="2:12">
      <c r="B11" s="2"/>
      <c r="C11" s="5" t="s">
        <v>17</v>
      </c>
      <c r="D11" s="4" t="s">
        <v>16</v>
      </c>
      <c r="E11" s="2">
        <f>E9*0.7</f>
        <v>16.799999999999997</v>
      </c>
      <c r="F11" s="2"/>
      <c r="G11" s="2">
        <f t="shared" si="0"/>
        <v>0</v>
      </c>
      <c r="H11" s="2"/>
      <c r="I11" s="2">
        <f t="shared" si="1"/>
        <v>0</v>
      </c>
      <c r="J11" s="2"/>
      <c r="K11" s="2">
        <f t="shared" si="2"/>
        <v>0</v>
      </c>
      <c r="L11" s="2">
        <f t="shared" si="3"/>
        <v>0</v>
      </c>
    </row>
    <row r="12" spans="2:12">
      <c r="B12" s="2"/>
      <c r="C12" s="5" t="s">
        <v>18</v>
      </c>
      <c r="D12" s="4" t="s">
        <v>19</v>
      </c>
      <c r="E12" s="2">
        <f>E9*14</f>
        <v>336</v>
      </c>
      <c r="F12" s="2"/>
      <c r="G12" s="2">
        <f t="shared" si="0"/>
        <v>0</v>
      </c>
      <c r="H12" s="2"/>
      <c r="I12" s="2">
        <f t="shared" si="1"/>
        <v>0</v>
      </c>
      <c r="J12" s="2"/>
      <c r="K12" s="2">
        <f t="shared" si="2"/>
        <v>0</v>
      </c>
      <c r="L12" s="2">
        <f t="shared" si="3"/>
        <v>0</v>
      </c>
    </row>
    <row r="13" spans="2:12">
      <c r="B13" s="2"/>
      <c r="C13" s="5" t="s">
        <v>20</v>
      </c>
      <c r="D13" s="4" t="s">
        <v>19</v>
      </c>
      <c r="E13" s="2">
        <f>E9*30</f>
        <v>720</v>
      </c>
      <c r="F13" s="2"/>
      <c r="G13" s="2">
        <f t="shared" si="0"/>
        <v>0</v>
      </c>
      <c r="H13" s="2"/>
      <c r="I13" s="2">
        <f t="shared" si="1"/>
        <v>0</v>
      </c>
      <c r="J13" s="2"/>
      <c r="K13" s="2">
        <f t="shared" si="2"/>
        <v>0</v>
      </c>
      <c r="L13" s="2">
        <f t="shared" si="3"/>
        <v>0</v>
      </c>
    </row>
    <row r="14" spans="2:12">
      <c r="B14" s="2"/>
      <c r="C14" s="5" t="s">
        <v>21</v>
      </c>
      <c r="D14" s="4" t="s">
        <v>19</v>
      </c>
      <c r="E14" s="2">
        <f>E9*1.6</f>
        <v>38.400000000000006</v>
      </c>
      <c r="F14" s="2"/>
      <c r="G14" s="2">
        <f t="shared" si="0"/>
        <v>0</v>
      </c>
      <c r="H14" s="2"/>
      <c r="I14" s="2">
        <f t="shared" si="1"/>
        <v>0</v>
      </c>
      <c r="J14" s="2"/>
      <c r="K14" s="2">
        <f t="shared" si="2"/>
        <v>0</v>
      </c>
      <c r="L14" s="2">
        <f t="shared" si="3"/>
        <v>0</v>
      </c>
    </row>
    <row r="15" spans="2:12">
      <c r="B15" s="2"/>
      <c r="C15" s="5" t="s">
        <v>22</v>
      </c>
      <c r="D15" s="4" t="s">
        <v>13</v>
      </c>
      <c r="E15" s="2">
        <f>E9*4</f>
        <v>96</v>
      </c>
      <c r="F15" s="2"/>
      <c r="G15" s="2">
        <f t="shared" si="0"/>
        <v>0</v>
      </c>
      <c r="H15" s="2"/>
      <c r="I15" s="2">
        <f t="shared" si="1"/>
        <v>0</v>
      </c>
      <c r="J15" s="2"/>
      <c r="K15" s="2">
        <f t="shared" si="2"/>
        <v>0</v>
      </c>
      <c r="L15" s="2">
        <f t="shared" si="3"/>
        <v>0</v>
      </c>
    </row>
    <row r="16" spans="2:12">
      <c r="B16" s="2"/>
      <c r="C16" s="5" t="s">
        <v>23</v>
      </c>
      <c r="D16" s="4" t="s">
        <v>24</v>
      </c>
      <c r="E16" s="2">
        <f>E9</f>
        <v>24</v>
      </c>
      <c r="F16" s="2"/>
      <c r="G16" s="2">
        <f t="shared" si="0"/>
        <v>0</v>
      </c>
      <c r="H16" s="2"/>
      <c r="I16" s="2">
        <f t="shared" si="1"/>
        <v>0</v>
      </c>
      <c r="J16" s="2"/>
      <c r="K16" s="2">
        <f t="shared" si="2"/>
        <v>0</v>
      </c>
      <c r="L16" s="2">
        <f t="shared" si="3"/>
        <v>0</v>
      </c>
    </row>
    <row r="17" spans="2:12">
      <c r="B17" s="2"/>
      <c r="C17" s="3" t="s">
        <v>25</v>
      </c>
      <c r="D17" s="4" t="s">
        <v>13</v>
      </c>
      <c r="E17" s="2">
        <v>54.502499999999998</v>
      </c>
      <c r="F17" s="2"/>
      <c r="G17" s="2">
        <f t="shared" si="0"/>
        <v>0</v>
      </c>
      <c r="H17" s="2"/>
      <c r="I17" s="2">
        <f t="shared" si="1"/>
        <v>0</v>
      </c>
      <c r="J17" s="2"/>
      <c r="K17" s="2">
        <f t="shared" si="2"/>
        <v>0</v>
      </c>
      <c r="L17" s="2">
        <f t="shared" si="3"/>
        <v>0</v>
      </c>
    </row>
    <row r="18" spans="2:12">
      <c r="B18" s="2"/>
      <c r="C18" s="6" t="s">
        <v>26</v>
      </c>
      <c r="D18" s="4" t="s">
        <v>27</v>
      </c>
      <c r="E18" s="2">
        <f>E17*2</f>
        <v>109.005</v>
      </c>
      <c r="F18" s="2"/>
      <c r="G18" s="2">
        <f t="shared" si="0"/>
        <v>0</v>
      </c>
      <c r="H18" s="2"/>
      <c r="I18" s="2">
        <f t="shared" si="1"/>
        <v>0</v>
      </c>
      <c r="J18" s="2"/>
      <c r="K18" s="2">
        <f t="shared" si="2"/>
        <v>0</v>
      </c>
      <c r="L18" s="2">
        <f t="shared" si="3"/>
        <v>0</v>
      </c>
    </row>
    <row r="19" spans="2:12">
      <c r="B19" s="2"/>
      <c r="C19" s="6" t="s">
        <v>28</v>
      </c>
      <c r="D19" s="4" t="s">
        <v>24</v>
      </c>
      <c r="E19" s="2">
        <f>E17*0.05</f>
        <v>2.7251250000000002</v>
      </c>
      <c r="F19" s="2"/>
      <c r="G19" s="2">
        <f t="shared" si="0"/>
        <v>0</v>
      </c>
      <c r="H19" s="2"/>
      <c r="I19" s="2">
        <f t="shared" si="1"/>
        <v>0</v>
      </c>
      <c r="J19" s="2"/>
      <c r="K19" s="2">
        <f t="shared" si="2"/>
        <v>0</v>
      </c>
      <c r="L19" s="2">
        <f t="shared" si="3"/>
        <v>0</v>
      </c>
    </row>
    <row r="20" spans="2:12">
      <c r="B20" s="2"/>
      <c r="C20" s="7" t="s">
        <v>29</v>
      </c>
      <c r="D20" s="4" t="s">
        <v>19</v>
      </c>
      <c r="E20" s="2">
        <v>1</v>
      </c>
      <c r="F20" s="2"/>
      <c r="G20" s="2">
        <f t="shared" si="0"/>
        <v>0</v>
      </c>
      <c r="H20" s="2"/>
      <c r="I20" s="2">
        <f t="shared" si="1"/>
        <v>0</v>
      </c>
      <c r="J20" s="2"/>
      <c r="K20" s="2">
        <f t="shared" si="2"/>
        <v>0</v>
      </c>
      <c r="L20" s="2">
        <f t="shared" si="3"/>
        <v>0</v>
      </c>
    </row>
    <row r="21" spans="2:12">
      <c r="B21" s="2"/>
      <c r="C21" s="6" t="s">
        <v>30</v>
      </c>
      <c r="D21" s="4" t="s">
        <v>19</v>
      </c>
      <c r="E21" s="2">
        <v>1</v>
      </c>
      <c r="F21" s="2"/>
      <c r="G21" s="2">
        <f t="shared" si="0"/>
        <v>0</v>
      </c>
      <c r="H21" s="2"/>
      <c r="I21" s="2">
        <f t="shared" si="1"/>
        <v>0</v>
      </c>
      <c r="J21" s="2"/>
      <c r="K21" s="2">
        <f t="shared" si="2"/>
        <v>0</v>
      </c>
      <c r="L21" s="2">
        <f t="shared" si="3"/>
        <v>0</v>
      </c>
    </row>
    <row r="22" spans="2:12">
      <c r="B22" s="2"/>
      <c r="C22" s="6" t="s">
        <v>28</v>
      </c>
      <c r="D22" s="4" t="s">
        <v>24</v>
      </c>
      <c r="E22" s="2">
        <v>1</v>
      </c>
      <c r="F22" s="2"/>
      <c r="G22" s="2">
        <f t="shared" si="0"/>
        <v>0</v>
      </c>
      <c r="H22" s="2"/>
      <c r="I22" s="2">
        <f t="shared" si="1"/>
        <v>0</v>
      </c>
      <c r="J22" s="2"/>
      <c r="K22" s="2">
        <f t="shared" si="2"/>
        <v>0</v>
      </c>
      <c r="L22" s="2">
        <f t="shared" si="3"/>
        <v>0</v>
      </c>
    </row>
    <row r="23" spans="2:12" ht="15.5">
      <c r="B23" s="33" t="s">
        <v>101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2:12">
      <c r="B24" s="8"/>
      <c r="C24" s="9" t="s">
        <v>31</v>
      </c>
      <c r="D24" s="10" t="s">
        <v>13</v>
      </c>
      <c r="E24" s="5">
        <v>70</v>
      </c>
      <c r="F24" s="5"/>
      <c r="G24" s="2">
        <f t="shared" ref="G24:G75" si="4">F24*E24</f>
        <v>0</v>
      </c>
      <c r="H24" s="8"/>
      <c r="I24" s="2">
        <f>F24*E24</f>
        <v>0</v>
      </c>
      <c r="J24" s="2"/>
      <c r="K24" s="2">
        <f t="shared" ref="K24:K75" si="5">J24*E24</f>
        <v>0</v>
      </c>
      <c r="L24" s="2">
        <f t="shared" ref="L24:L75" si="6">G24+I24+K24</f>
        <v>0</v>
      </c>
    </row>
    <row r="25" spans="2:12" ht="29">
      <c r="B25" s="8"/>
      <c r="C25" s="11" t="s">
        <v>32</v>
      </c>
      <c r="D25" s="12" t="s">
        <v>13</v>
      </c>
      <c r="E25" s="2">
        <v>101</v>
      </c>
      <c r="F25" s="2"/>
      <c r="G25" s="2">
        <f t="shared" si="4"/>
        <v>0</v>
      </c>
      <c r="H25" s="2"/>
      <c r="I25" s="2">
        <f t="shared" ref="I25:I75" si="7">H25*E25</f>
        <v>0</v>
      </c>
      <c r="J25" s="2"/>
      <c r="K25" s="2">
        <f t="shared" si="5"/>
        <v>0</v>
      </c>
      <c r="L25" s="2">
        <f t="shared" si="6"/>
        <v>0</v>
      </c>
    </row>
    <row r="26" spans="2:12">
      <c r="B26" s="8"/>
      <c r="C26" s="13" t="s">
        <v>33</v>
      </c>
      <c r="D26" s="12" t="s">
        <v>13</v>
      </c>
      <c r="E26" s="2">
        <v>13.88</v>
      </c>
      <c r="F26" s="2"/>
      <c r="G26" s="2">
        <f t="shared" si="4"/>
        <v>0</v>
      </c>
      <c r="H26" s="2"/>
      <c r="I26" s="2">
        <f t="shared" si="7"/>
        <v>0</v>
      </c>
      <c r="J26" s="2"/>
      <c r="K26" s="2">
        <f t="shared" si="5"/>
        <v>0</v>
      </c>
      <c r="L26" s="2">
        <f t="shared" si="6"/>
        <v>0</v>
      </c>
    </row>
    <row r="27" spans="2:12">
      <c r="B27" s="8"/>
      <c r="C27" s="13" t="s">
        <v>34</v>
      </c>
      <c r="D27" s="12" t="s">
        <v>13</v>
      </c>
      <c r="E27" s="2">
        <v>105.2</v>
      </c>
      <c r="F27" s="2"/>
      <c r="G27" s="2">
        <f t="shared" si="4"/>
        <v>0</v>
      </c>
      <c r="H27" s="2"/>
      <c r="I27" s="2">
        <f t="shared" si="7"/>
        <v>0</v>
      </c>
      <c r="J27" s="2"/>
      <c r="K27" s="2">
        <f t="shared" si="5"/>
        <v>0</v>
      </c>
      <c r="L27" s="2">
        <f t="shared" si="6"/>
        <v>0</v>
      </c>
    </row>
    <row r="28" spans="2:12">
      <c r="B28" s="8"/>
      <c r="C28" s="13" t="s">
        <v>35</v>
      </c>
      <c r="D28" s="12" t="s">
        <v>13</v>
      </c>
      <c r="E28" s="2">
        <f>35.3*2.8+14.89-4*1.98</f>
        <v>105.80999999999999</v>
      </c>
      <c r="F28" s="2"/>
      <c r="G28" s="2">
        <f t="shared" si="4"/>
        <v>0</v>
      </c>
      <c r="H28" s="2"/>
      <c r="I28" s="2">
        <f t="shared" si="7"/>
        <v>0</v>
      </c>
      <c r="J28" s="2"/>
      <c r="K28" s="2">
        <f t="shared" si="5"/>
        <v>0</v>
      </c>
      <c r="L28" s="2">
        <f t="shared" si="6"/>
        <v>0</v>
      </c>
    </row>
    <row r="29" spans="2:12">
      <c r="B29" s="8"/>
      <c r="C29" s="13" t="s">
        <v>36</v>
      </c>
      <c r="D29" s="12" t="s">
        <v>19</v>
      </c>
      <c r="E29" s="2">
        <v>4</v>
      </c>
      <c r="F29" s="2"/>
      <c r="G29" s="2">
        <f t="shared" si="4"/>
        <v>0</v>
      </c>
      <c r="H29" s="2"/>
      <c r="I29" s="2">
        <f t="shared" si="7"/>
        <v>0</v>
      </c>
      <c r="J29" s="2"/>
      <c r="K29" s="2">
        <f t="shared" si="5"/>
        <v>0</v>
      </c>
      <c r="L29" s="2">
        <f t="shared" si="6"/>
        <v>0</v>
      </c>
    </row>
    <row r="30" spans="2:12">
      <c r="B30" s="8"/>
      <c r="C30" s="13" t="s">
        <v>37</v>
      </c>
      <c r="D30" s="12" t="s">
        <v>19</v>
      </c>
      <c r="E30" s="2">
        <v>4</v>
      </c>
      <c r="F30" s="2"/>
      <c r="G30" s="2">
        <f t="shared" si="4"/>
        <v>0</v>
      </c>
      <c r="H30" s="2"/>
      <c r="I30" s="2">
        <f t="shared" si="7"/>
        <v>0</v>
      </c>
      <c r="J30" s="2"/>
      <c r="K30" s="2">
        <f t="shared" si="5"/>
        <v>0</v>
      </c>
      <c r="L30" s="2">
        <f t="shared" si="6"/>
        <v>0</v>
      </c>
    </row>
    <row r="31" spans="2:12">
      <c r="B31" s="8"/>
      <c r="C31" s="13" t="s">
        <v>38</v>
      </c>
      <c r="D31" s="12" t="s">
        <v>13</v>
      </c>
      <c r="E31" s="2">
        <f>4*3.05</f>
        <v>12.2</v>
      </c>
      <c r="F31" s="2"/>
      <c r="G31" s="2">
        <f t="shared" si="4"/>
        <v>0</v>
      </c>
      <c r="H31" s="2"/>
      <c r="I31" s="2">
        <f t="shared" si="7"/>
        <v>0</v>
      </c>
      <c r="J31" s="2"/>
      <c r="K31" s="2">
        <f t="shared" si="5"/>
        <v>0</v>
      </c>
      <c r="L31" s="2">
        <f t="shared" si="6"/>
        <v>0</v>
      </c>
    </row>
    <row r="32" spans="2:12">
      <c r="B32" s="8"/>
      <c r="C32" s="13" t="s">
        <v>39</v>
      </c>
      <c r="D32" s="14" t="s">
        <v>19</v>
      </c>
      <c r="E32" s="2">
        <v>4</v>
      </c>
      <c r="F32" s="2"/>
      <c r="G32" s="2">
        <f t="shared" si="4"/>
        <v>0</v>
      </c>
      <c r="H32" s="2"/>
      <c r="I32" s="2">
        <f t="shared" si="7"/>
        <v>0</v>
      </c>
      <c r="J32" s="2"/>
      <c r="K32" s="2">
        <f t="shared" si="5"/>
        <v>0</v>
      </c>
      <c r="L32" s="2">
        <f t="shared" si="6"/>
        <v>0</v>
      </c>
    </row>
    <row r="33" spans="2:12">
      <c r="B33" s="8"/>
      <c r="C33" s="15" t="s">
        <v>40</v>
      </c>
      <c r="D33" s="14" t="s">
        <v>19</v>
      </c>
      <c r="E33" s="2">
        <f>E32</f>
        <v>4</v>
      </c>
      <c r="F33" s="2"/>
      <c r="G33" s="2">
        <f t="shared" si="4"/>
        <v>0</v>
      </c>
      <c r="H33" s="2"/>
      <c r="I33" s="2">
        <f t="shared" si="7"/>
        <v>0</v>
      </c>
      <c r="J33" s="2"/>
      <c r="K33" s="2">
        <f t="shared" si="5"/>
        <v>0</v>
      </c>
      <c r="L33" s="2">
        <f t="shared" si="6"/>
        <v>0</v>
      </c>
    </row>
    <row r="34" spans="2:12">
      <c r="B34" s="8"/>
      <c r="C34" s="15" t="s">
        <v>28</v>
      </c>
      <c r="D34" s="14" t="s">
        <v>24</v>
      </c>
      <c r="E34" s="2">
        <f>E32</f>
        <v>4</v>
      </c>
      <c r="F34" s="2"/>
      <c r="G34" s="2">
        <f t="shared" si="4"/>
        <v>0</v>
      </c>
      <c r="H34" s="2"/>
      <c r="I34" s="2">
        <f t="shared" si="7"/>
        <v>0</v>
      </c>
      <c r="J34" s="2"/>
      <c r="K34" s="2">
        <f t="shared" si="5"/>
        <v>0</v>
      </c>
      <c r="L34" s="2">
        <f t="shared" si="6"/>
        <v>0</v>
      </c>
    </row>
    <row r="35" spans="2:12">
      <c r="B35" s="8"/>
      <c r="C35" s="13" t="s">
        <v>41</v>
      </c>
      <c r="D35" s="14" t="s">
        <v>19</v>
      </c>
      <c r="E35" s="2">
        <v>4</v>
      </c>
      <c r="F35" s="2"/>
      <c r="G35" s="2">
        <f t="shared" si="4"/>
        <v>0</v>
      </c>
      <c r="H35" s="2"/>
      <c r="I35" s="2">
        <f t="shared" si="7"/>
        <v>0</v>
      </c>
      <c r="J35" s="2"/>
      <c r="K35" s="2">
        <f t="shared" si="5"/>
        <v>0</v>
      </c>
      <c r="L35" s="2">
        <f t="shared" si="6"/>
        <v>0</v>
      </c>
    </row>
    <row r="36" spans="2:12">
      <c r="B36" s="8"/>
      <c r="C36" s="15" t="s">
        <v>42</v>
      </c>
      <c r="D36" s="14" t="s">
        <v>19</v>
      </c>
      <c r="E36" s="2">
        <f>E35</f>
        <v>4</v>
      </c>
      <c r="F36" s="2"/>
      <c r="G36" s="2">
        <f t="shared" si="4"/>
        <v>0</v>
      </c>
      <c r="H36" s="2"/>
      <c r="I36" s="2">
        <f t="shared" si="7"/>
        <v>0</v>
      </c>
      <c r="J36" s="2"/>
      <c r="K36" s="2">
        <f t="shared" si="5"/>
        <v>0</v>
      </c>
      <c r="L36" s="2">
        <f t="shared" si="6"/>
        <v>0</v>
      </c>
    </row>
    <row r="37" spans="2:12">
      <c r="B37" s="8"/>
      <c r="C37" s="15" t="s">
        <v>28</v>
      </c>
      <c r="D37" s="14" t="s">
        <v>24</v>
      </c>
      <c r="E37" s="2">
        <f>E35</f>
        <v>4</v>
      </c>
      <c r="F37" s="2"/>
      <c r="G37" s="2">
        <f t="shared" si="4"/>
        <v>0</v>
      </c>
      <c r="H37" s="2"/>
      <c r="I37" s="2">
        <f t="shared" si="7"/>
        <v>0</v>
      </c>
      <c r="J37" s="2"/>
      <c r="K37" s="2">
        <f t="shared" si="5"/>
        <v>0</v>
      </c>
      <c r="L37" s="2">
        <f t="shared" si="6"/>
        <v>0</v>
      </c>
    </row>
    <row r="38" spans="2:12">
      <c r="B38" s="8"/>
      <c r="C38" s="13" t="s">
        <v>43</v>
      </c>
      <c r="D38" s="12" t="s">
        <v>13</v>
      </c>
      <c r="E38" s="2">
        <f>35.3*2.8-4*1.98</f>
        <v>90.919999999999987</v>
      </c>
      <c r="F38" s="2"/>
      <c r="G38" s="2">
        <f t="shared" si="4"/>
        <v>0</v>
      </c>
      <c r="H38" s="2"/>
      <c r="I38" s="2">
        <f t="shared" si="7"/>
        <v>0</v>
      </c>
      <c r="J38" s="2"/>
      <c r="K38" s="2">
        <f t="shared" si="5"/>
        <v>0</v>
      </c>
      <c r="L38" s="2">
        <f t="shared" si="6"/>
        <v>0</v>
      </c>
    </row>
    <row r="39" spans="2:12">
      <c r="B39" s="8"/>
      <c r="C39" s="8" t="s">
        <v>44</v>
      </c>
      <c r="D39" s="12" t="s">
        <v>27</v>
      </c>
      <c r="E39" s="2">
        <f>E38*6</f>
        <v>545.52</v>
      </c>
      <c r="F39" s="2"/>
      <c r="G39" s="2">
        <f t="shared" si="4"/>
        <v>0</v>
      </c>
      <c r="H39" s="2"/>
      <c r="I39" s="2">
        <f t="shared" si="7"/>
        <v>0</v>
      </c>
      <c r="J39" s="2"/>
      <c r="K39" s="2">
        <f t="shared" si="5"/>
        <v>0</v>
      </c>
      <c r="L39" s="2">
        <f t="shared" si="6"/>
        <v>0</v>
      </c>
    </row>
    <row r="40" spans="2:12">
      <c r="B40" s="8"/>
      <c r="C40" s="8" t="s">
        <v>45</v>
      </c>
      <c r="D40" s="12" t="s">
        <v>13</v>
      </c>
      <c r="E40" s="2">
        <f>E38*1.05</f>
        <v>95.465999999999994</v>
      </c>
      <c r="F40" s="2"/>
      <c r="G40" s="2">
        <f t="shared" si="4"/>
        <v>0</v>
      </c>
      <c r="H40" s="2"/>
      <c r="I40" s="2">
        <f t="shared" si="7"/>
        <v>0</v>
      </c>
      <c r="J40" s="2"/>
      <c r="K40" s="2">
        <f t="shared" si="5"/>
        <v>0</v>
      </c>
      <c r="L40" s="2">
        <f t="shared" si="6"/>
        <v>0</v>
      </c>
    </row>
    <row r="41" spans="2:12">
      <c r="B41" s="8"/>
      <c r="C41" s="8" t="s">
        <v>23</v>
      </c>
      <c r="D41" s="8" t="s">
        <v>24</v>
      </c>
      <c r="E41" s="2">
        <f>E38</f>
        <v>90.919999999999987</v>
      </c>
      <c r="F41" s="2"/>
      <c r="G41" s="2">
        <f t="shared" si="4"/>
        <v>0</v>
      </c>
      <c r="H41" s="2"/>
      <c r="I41" s="2">
        <f t="shared" si="7"/>
        <v>0</v>
      </c>
      <c r="J41" s="2"/>
      <c r="K41" s="2">
        <f t="shared" si="5"/>
        <v>0</v>
      </c>
      <c r="L41" s="2">
        <f t="shared" si="6"/>
        <v>0</v>
      </c>
    </row>
    <row r="42" spans="2:12">
      <c r="B42" s="8"/>
      <c r="C42" s="13" t="s">
        <v>46</v>
      </c>
      <c r="D42" s="12" t="s">
        <v>13</v>
      </c>
      <c r="E42" s="2">
        <f>3.55+3.09+4.45+3.814</f>
        <v>14.904</v>
      </c>
      <c r="F42" s="2"/>
      <c r="G42" s="2">
        <f t="shared" si="4"/>
        <v>0</v>
      </c>
      <c r="H42" s="2"/>
      <c r="I42" s="2">
        <f t="shared" si="7"/>
        <v>0</v>
      </c>
      <c r="J42" s="2"/>
      <c r="K42" s="2">
        <f t="shared" si="5"/>
        <v>0</v>
      </c>
      <c r="L42" s="2">
        <f t="shared" si="6"/>
        <v>0</v>
      </c>
    </row>
    <row r="43" spans="2:12">
      <c r="B43" s="8"/>
      <c r="C43" s="8" t="s">
        <v>44</v>
      </c>
      <c r="D43" s="12" t="s">
        <v>27</v>
      </c>
      <c r="E43" s="2">
        <f>E42*6</f>
        <v>89.424000000000007</v>
      </c>
      <c r="F43" s="2"/>
      <c r="G43" s="2">
        <f t="shared" si="4"/>
        <v>0</v>
      </c>
      <c r="H43" s="2"/>
      <c r="I43" s="2">
        <f t="shared" si="7"/>
        <v>0</v>
      </c>
      <c r="J43" s="2"/>
      <c r="K43" s="2">
        <f t="shared" si="5"/>
        <v>0</v>
      </c>
      <c r="L43" s="2">
        <f t="shared" si="6"/>
        <v>0</v>
      </c>
    </row>
    <row r="44" spans="2:12">
      <c r="B44" s="8"/>
      <c r="C44" s="8" t="s">
        <v>47</v>
      </c>
      <c r="D44" s="12" t="s">
        <v>13</v>
      </c>
      <c r="E44" s="2">
        <f>E42*1.05</f>
        <v>15.6492</v>
      </c>
      <c r="F44" s="2"/>
      <c r="G44" s="2">
        <f t="shared" si="4"/>
        <v>0</v>
      </c>
      <c r="H44" s="2"/>
      <c r="I44" s="2">
        <f t="shared" si="7"/>
        <v>0</v>
      </c>
      <c r="J44" s="2"/>
      <c r="K44" s="2">
        <f t="shared" si="5"/>
        <v>0</v>
      </c>
      <c r="L44" s="2">
        <f t="shared" si="6"/>
        <v>0</v>
      </c>
    </row>
    <row r="45" spans="2:12">
      <c r="B45" s="8"/>
      <c r="C45" s="17" t="s">
        <v>23</v>
      </c>
      <c r="D45" s="17" t="s">
        <v>24</v>
      </c>
      <c r="E45" s="5">
        <f>E42</f>
        <v>14.904</v>
      </c>
      <c r="F45" s="2"/>
      <c r="G45" s="2">
        <f t="shared" si="4"/>
        <v>0</v>
      </c>
      <c r="H45" s="2"/>
      <c r="I45" s="2">
        <f t="shared" si="7"/>
        <v>0</v>
      </c>
      <c r="J45" s="2"/>
      <c r="K45" s="2">
        <f t="shared" si="5"/>
        <v>0</v>
      </c>
      <c r="L45" s="2">
        <f t="shared" si="6"/>
        <v>0</v>
      </c>
    </row>
    <row r="46" spans="2:12">
      <c r="B46" s="8"/>
      <c r="C46" s="9" t="s">
        <v>48</v>
      </c>
      <c r="D46" s="10" t="s">
        <v>13</v>
      </c>
      <c r="E46" s="5">
        <v>70</v>
      </c>
      <c r="F46" s="16"/>
      <c r="G46" s="2">
        <f t="shared" si="4"/>
        <v>0</v>
      </c>
      <c r="H46" s="16"/>
      <c r="I46" s="2">
        <f t="shared" si="7"/>
        <v>0</v>
      </c>
      <c r="J46" s="2"/>
      <c r="K46" s="2">
        <f t="shared" si="5"/>
        <v>0</v>
      </c>
      <c r="L46" s="2">
        <f t="shared" si="6"/>
        <v>0</v>
      </c>
    </row>
    <row r="47" spans="2:12">
      <c r="B47" s="8"/>
      <c r="C47" s="17" t="s">
        <v>49</v>
      </c>
      <c r="D47" s="10" t="s">
        <v>13</v>
      </c>
      <c r="E47" s="5">
        <f>E46*1.07</f>
        <v>74.900000000000006</v>
      </c>
      <c r="F47" s="2"/>
      <c r="G47" s="2">
        <f t="shared" si="4"/>
        <v>0</v>
      </c>
      <c r="H47" s="16"/>
      <c r="I47" s="2">
        <f t="shared" si="7"/>
        <v>0</v>
      </c>
      <c r="J47" s="2"/>
      <c r="K47" s="2">
        <f t="shared" si="5"/>
        <v>0</v>
      </c>
      <c r="L47" s="2">
        <f t="shared" si="6"/>
        <v>0</v>
      </c>
    </row>
    <row r="48" spans="2:12">
      <c r="B48" s="8"/>
      <c r="C48" s="17" t="s">
        <v>23</v>
      </c>
      <c r="D48" s="17" t="s">
        <v>24</v>
      </c>
      <c r="E48" s="5">
        <f>E47</f>
        <v>74.900000000000006</v>
      </c>
      <c r="F48" s="2"/>
      <c r="G48" s="2">
        <f t="shared" si="4"/>
        <v>0</v>
      </c>
      <c r="H48" s="16"/>
      <c r="I48" s="2">
        <f t="shared" si="7"/>
        <v>0</v>
      </c>
      <c r="J48" s="2"/>
      <c r="K48" s="2">
        <f t="shared" si="5"/>
        <v>0</v>
      </c>
      <c r="L48" s="2">
        <f t="shared" si="6"/>
        <v>0</v>
      </c>
    </row>
    <row r="49" spans="2:12">
      <c r="B49" s="8"/>
      <c r="C49" s="13" t="s">
        <v>50</v>
      </c>
      <c r="D49" s="12" t="s">
        <v>13</v>
      </c>
      <c r="E49" s="2">
        <v>26.29</v>
      </c>
      <c r="F49" s="2"/>
      <c r="G49" s="2">
        <f t="shared" si="4"/>
        <v>0</v>
      </c>
      <c r="H49" s="2"/>
      <c r="I49" s="2">
        <f t="shared" si="7"/>
        <v>0</v>
      </c>
      <c r="J49" s="2"/>
      <c r="K49" s="2">
        <f t="shared" si="5"/>
        <v>0</v>
      </c>
      <c r="L49" s="2">
        <f t="shared" si="6"/>
        <v>0</v>
      </c>
    </row>
    <row r="50" spans="2:12">
      <c r="B50" s="8"/>
      <c r="C50" s="8" t="s">
        <v>51</v>
      </c>
      <c r="D50" s="12" t="s">
        <v>27</v>
      </c>
      <c r="E50" s="2">
        <f>E49*2*1.07</f>
        <v>56.260600000000004</v>
      </c>
      <c r="F50" s="2"/>
      <c r="G50" s="2">
        <f t="shared" si="4"/>
        <v>0</v>
      </c>
      <c r="H50" s="2"/>
      <c r="I50" s="2">
        <f t="shared" si="7"/>
        <v>0</v>
      </c>
      <c r="J50" s="2"/>
      <c r="K50" s="2">
        <f t="shared" si="5"/>
        <v>0</v>
      </c>
      <c r="L50" s="2">
        <f t="shared" si="6"/>
        <v>0</v>
      </c>
    </row>
    <row r="51" spans="2:12">
      <c r="B51" s="8"/>
      <c r="C51" s="8" t="s">
        <v>23</v>
      </c>
      <c r="D51" s="8" t="s">
        <v>24</v>
      </c>
      <c r="E51" s="2">
        <f>E50</f>
        <v>56.260600000000004</v>
      </c>
      <c r="F51" s="2"/>
      <c r="G51" s="2">
        <f t="shared" si="4"/>
        <v>0</v>
      </c>
      <c r="H51" s="2"/>
      <c r="I51" s="2">
        <f t="shared" si="7"/>
        <v>0</v>
      </c>
      <c r="J51" s="2"/>
      <c r="K51" s="2">
        <f t="shared" si="5"/>
        <v>0</v>
      </c>
      <c r="L51" s="2">
        <f t="shared" si="6"/>
        <v>0</v>
      </c>
    </row>
    <row r="52" spans="2:12">
      <c r="B52" s="8"/>
      <c r="C52" s="13" t="s">
        <v>52</v>
      </c>
      <c r="D52" s="12" t="s">
        <v>13</v>
      </c>
      <c r="E52" s="2">
        <v>26.29</v>
      </c>
      <c r="F52" s="2"/>
      <c r="G52" s="2">
        <f t="shared" si="4"/>
        <v>0</v>
      </c>
      <c r="H52" s="2"/>
      <c r="I52" s="2">
        <f t="shared" si="7"/>
        <v>0</v>
      </c>
      <c r="J52" s="2"/>
      <c r="K52" s="2">
        <f t="shared" si="5"/>
        <v>0</v>
      </c>
      <c r="L52" s="2">
        <f t="shared" si="6"/>
        <v>0</v>
      </c>
    </row>
    <row r="53" spans="2:12">
      <c r="B53" s="8"/>
      <c r="C53" s="8" t="s">
        <v>53</v>
      </c>
      <c r="D53" s="12" t="s">
        <v>13</v>
      </c>
      <c r="E53" s="2">
        <f>E52*1.07</f>
        <v>28.130300000000002</v>
      </c>
      <c r="F53" s="2"/>
      <c r="G53" s="2">
        <f t="shared" si="4"/>
        <v>0</v>
      </c>
      <c r="H53" s="2"/>
      <c r="I53" s="2">
        <f t="shared" si="7"/>
        <v>0</v>
      </c>
      <c r="J53" s="2"/>
      <c r="K53" s="2">
        <f t="shared" si="5"/>
        <v>0</v>
      </c>
      <c r="L53" s="2">
        <f t="shared" si="6"/>
        <v>0</v>
      </c>
    </row>
    <row r="54" spans="2:12">
      <c r="B54" s="8"/>
      <c r="C54" s="8" t="s">
        <v>23</v>
      </c>
      <c r="D54" s="8" t="s">
        <v>24</v>
      </c>
      <c r="E54" s="2">
        <f>E53</f>
        <v>28.130300000000002</v>
      </c>
      <c r="F54" s="2"/>
      <c r="G54" s="2">
        <f t="shared" si="4"/>
        <v>0</v>
      </c>
      <c r="H54" s="2"/>
      <c r="I54" s="2">
        <f t="shared" si="7"/>
        <v>0</v>
      </c>
      <c r="J54" s="2"/>
      <c r="K54" s="2">
        <f t="shared" si="5"/>
        <v>0</v>
      </c>
      <c r="L54" s="2">
        <f t="shared" si="6"/>
        <v>0</v>
      </c>
    </row>
    <row r="55" spans="2:12">
      <c r="B55" s="8"/>
      <c r="C55" s="13" t="s">
        <v>54</v>
      </c>
      <c r="D55" s="12" t="s">
        <v>16</v>
      </c>
      <c r="E55" s="2">
        <v>75</v>
      </c>
      <c r="F55" s="2"/>
      <c r="G55" s="2">
        <f t="shared" si="4"/>
        <v>0</v>
      </c>
      <c r="H55" s="2"/>
      <c r="I55" s="2">
        <f t="shared" si="7"/>
        <v>0</v>
      </c>
      <c r="J55" s="2"/>
      <c r="K55" s="2">
        <f t="shared" si="5"/>
        <v>0</v>
      </c>
      <c r="L55" s="2">
        <f t="shared" si="6"/>
        <v>0</v>
      </c>
    </row>
    <row r="56" spans="2:12">
      <c r="B56" s="8"/>
      <c r="C56" s="8" t="s">
        <v>55</v>
      </c>
      <c r="D56" s="12" t="s">
        <v>16</v>
      </c>
      <c r="E56" s="2">
        <f>E55*1.07</f>
        <v>80.25</v>
      </c>
      <c r="F56" s="2"/>
      <c r="G56" s="2">
        <f t="shared" si="4"/>
        <v>0</v>
      </c>
      <c r="H56" s="2"/>
      <c r="I56" s="2">
        <f t="shared" si="7"/>
        <v>0</v>
      </c>
      <c r="J56" s="2"/>
      <c r="K56" s="2">
        <f t="shared" si="5"/>
        <v>0</v>
      </c>
      <c r="L56" s="2">
        <f t="shared" si="6"/>
        <v>0</v>
      </c>
    </row>
    <row r="57" spans="2:12">
      <c r="B57" s="8"/>
      <c r="C57" s="8" t="s">
        <v>23</v>
      </c>
      <c r="D57" s="8" t="s">
        <v>24</v>
      </c>
      <c r="E57" s="2">
        <f>E56</f>
        <v>80.25</v>
      </c>
      <c r="F57" s="2"/>
      <c r="G57" s="2">
        <f t="shared" si="4"/>
        <v>0</v>
      </c>
      <c r="H57" s="2"/>
      <c r="I57" s="2">
        <f t="shared" si="7"/>
        <v>0</v>
      </c>
      <c r="J57" s="2"/>
      <c r="K57" s="2">
        <f t="shared" si="5"/>
        <v>0</v>
      </c>
      <c r="L57" s="2">
        <f t="shared" si="6"/>
        <v>0</v>
      </c>
    </row>
    <row r="58" spans="2:12">
      <c r="B58" s="8"/>
      <c r="C58" s="13" t="s">
        <v>25</v>
      </c>
      <c r="D58" s="14" t="s">
        <v>13</v>
      </c>
      <c r="E58" s="2">
        <v>153.72</v>
      </c>
      <c r="F58" s="2"/>
      <c r="G58" s="2">
        <f t="shared" si="4"/>
        <v>0</v>
      </c>
      <c r="H58" s="2"/>
      <c r="I58" s="2">
        <f t="shared" si="7"/>
        <v>0</v>
      </c>
      <c r="J58" s="2"/>
      <c r="K58" s="2">
        <f t="shared" si="5"/>
        <v>0</v>
      </c>
      <c r="L58" s="2">
        <f t="shared" si="6"/>
        <v>0</v>
      </c>
    </row>
    <row r="59" spans="2:12">
      <c r="B59" s="8"/>
      <c r="C59" s="15" t="s">
        <v>26</v>
      </c>
      <c r="D59" s="14" t="s">
        <v>27</v>
      </c>
      <c r="E59" s="2">
        <f>E58*1.5</f>
        <v>230.57999999999998</v>
      </c>
      <c r="F59" s="2"/>
      <c r="G59" s="2">
        <f t="shared" si="4"/>
        <v>0</v>
      </c>
      <c r="H59" s="2"/>
      <c r="I59" s="2">
        <f t="shared" si="7"/>
        <v>0</v>
      </c>
      <c r="J59" s="2"/>
      <c r="K59" s="2">
        <f t="shared" si="5"/>
        <v>0</v>
      </c>
      <c r="L59" s="2">
        <f t="shared" si="6"/>
        <v>0</v>
      </c>
    </row>
    <row r="60" spans="2:12">
      <c r="B60" s="8"/>
      <c r="C60" s="15" t="s">
        <v>28</v>
      </c>
      <c r="D60" s="14" t="s">
        <v>24</v>
      </c>
      <c r="E60" s="2">
        <f>E58*0.05</f>
        <v>7.6859999999999999</v>
      </c>
      <c r="F60" s="2"/>
      <c r="G60" s="2">
        <f t="shared" si="4"/>
        <v>0</v>
      </c>
      <c r="H60" s="2"/>
      <c r="I60" s="2">
        <f t="shared" si="7"/>
        <v>0</v>
      </c>
      <c r="J60" s="2"/>
      <c r="K60" s="2">
        <f t="shared" si="5"/>
        <v>0</v>
      </c>
      <c r="L60" s="2">
        <f t="shared" si="6"/>
        <v>0</v>
      </c>
    </row>
    <row r="61" spans="2:12">
      <c r="B61" s="8"/>
      <c r="C61" s="13" t="s">
        <v>56</v>
      </c>
      <c r="D61" s="14" t="s">
        <v>16</v>
      </c>
      <c r="E61" s="2">
        <v>65</v>
      </c>
      <c r="F61" s="2"/>
      <c r="G61" s="2">
        <f t="shared" si="4"/>
        <v>0</v>
      </c>
      <c r="H61" s="2"/>
      <c r="I61" s="2">
        <f t="shared" si="7"/>
        <v>0</v>
      </c>
      <c r="J61" s="2"/>
      <c r="K61" s="2">
        <f t="shared" si="5"/>
        <v>0</v>
      </c>
      <c r="L61" s="2">
        <f t="shared" si="6"/>
        <v>0</v>
      </c>
    </row>
    <row r="62" spans="2:12">
      <c r="B62" s="8"/>
      <c r="C62" s="15" t="s">
        <v>26</v>
      </c>
      <c r="D62" s="14" t="s">
        <v>27</v>
      </c>
      <c r="E62" s="2">
        <f>E61*1.5/5</f>
        <v>19.5</v>
      </c>
      <c r="F62" s="2"/>
      <c r="G62" s="2">
        <f t="shared" si="4"/>
        <v>0</v>
      </c>
      <c r="H62" s="2"/>
      <c r="I62" s="2">
        <f t="shared" si="7"/>
        <v>0</v>
      </c>
      <c r="J62" s="2"/>
      <c r="K62" s="2">
        <f t="shared" si="5"/>
        <v>0</v>
      </c>
      <c r="L62" s="2">
        <f t="shared" si="6"/>
        <v>0</v>
      </c>
    </row>
    <row r="63" spans="2:12">
      <c r="B63" s="8"/>
      <c r="C63" s="15" t="s">
        <v>28</v>
      </c>
      <c r="D63" s="14" t="s">
        <v>24</v>
      </c>
      <c r="E63" s="2">
        <f>E61*0.05</f>
        <v>3.25</v>
      </c>
      <c r="F63" s="2"/>
      <c r="G63" s="2">
        <f t="shared" si="4"/>
        <v>0</v>
      </c>
      <c r="H63" s="2"/>
      <c r="I63" s="2">
        <f t="shared" si="7"/>
        <v>0</v>
      </c>
      <c r="J63" s="2"/>
      <c r="K63" s="2">
        <f t="shared" si="5"/>
        <v>0</v>
      </c>
      <c r="L63" s="2">
        <f t="shared" si="6"/>
        <v>0</v>
      </c>
    </row>
    <row r="64" spans="2:12">
      <c r="B64" s="8"/>
      <c r="C64" s="13" t="s">
        <v>57</v>
      </c>
      <c r="D64" s="8" t="s">
        <v>13</v>
      </c>
      <c r="E64" s="8">
        <v>1024.8</v>
      </c>
      <c r="F64" s="8"/>
      <c r="G64" s="2">
        <f t="shared" si="4"/>
        <v>0</v>
      </c>
      <c r="H64" s="8"/>
      <c r="I64" s="2">
        <f t="shared" si="7"/>
        <v>0</v>
      </c>
      <c r="J64" s="2"/>
      <c r="K64" s="2">
        <f t="shared" si="5"/>
        <v>0</v>
      </c>
      <c r="L64" s="2">
        <f t="shared" si="6"/>
        <v>0</v>
      </c>
    </row>
    <row r="65" spans="2:12">
      <c r="B65" s="8"/>
      <c r="C65" s="17" t="s">
        <v>58</v>
      </c>
      <c r="D65" s="8" t="s">
        <v>27</v>
      </c>
      <c r="E65" s="2">
        <f>E64*0.35</f>
        <v>358.67999999999995</v>
      </c>
      <c r="F65" s="2"/>
      <c r="G65" s="2">
        <f t="shared" si="4"/>
        <v>0</v>
      </c>
      <c r="H65" s="18"/>
      <c r="I65" s="2">
        <f t="shared" si="7"/>
        <v>0</v>
      </c>
      <c r="J65" s="2"/>
      <c r="K65" s="2">
        <f t="shared" si="5"/>
        <v>0</v>
      </c>
      <c r="L65" s="2">
        <f t="shared" si="6"/>
        <v>0</v>
      </c>
    </row>
    <row r="66" spans="2:12">
      <c r="B66" s="8"/>
      <c r="C66" s="17" t="s">
        <v>28</v>
      </c>
      <c r="D66" s="8" t="s">
        <v>24</v>
      </c>
      <c r="E66" s="2">
        <f>E64*0.05</f>
        <v>51.24</v>
      </c>
      <c r="F66" s="2"/>
      <c r="G66" s="2">
        <f t="shared" si="4"/>
        <v>0</v>
      </c>
      <c r="H66" s="8"/>
      <c r="I66" s="2">
        <f t="shared" si="7"/>
        <v>0</v>
      </c>
      <c r="J66" s="2"/>
      <c r="K66" s="2">
        <f t="shared" si="5"/>
        <v>0</v>
      </c>
      <c r="L66" s="2">
        <f t="shared" si="6"/>
        <v>0</v>
      </c>
    </row>
    <row r="67" spans="2:12">
      <c r="B67" s="8"/>
      <c r="C67" s="13" t="s">
        <v>59</v>
      </c>
      <c r="D67" s="12" t="s">
        <v>13</v>
      </c>
      <c r="E67" s="2">
        <f>E27</f>
        <v>105.2</v>
      </c>
      <c r="F67" s="2"/>
      <c r="G67" s="2">
        <f t="shared" si="4"/>
        <v>0</v>
      </c>
      <c r="H67" s="2"/>
      <c r="I67" s="2">
        <f t="shared" si="7"/>
        <v>0</v>
      </c>
      <c r="J67" s="2"/>
      <c r="K67" s="2">
        <f t="shared" si="5"/>
        <v>0</v>
      </c>
      <c r="L67" s="2">
        <f t="shared" si="6"/>
        <v>0</v>
      </c>
    </row>
    <row r="68" spans="2:12">
      <c r="B68" s="8"/>
      <c r="C68" s="8" t="s">
        <v>60</v>
      </c>
      <c r="D68" s="12" t="s">
        <v>19</v>
      </c>
      <c r="E68" s="2">
        <f>E67/0.6/0.6</f>
        <v>292.22222222222223</v>
      </c>
      <c r="F68" s="2"/>
      <c r="G68" s="2">
        <f t="shared" si="4"/>
        <v>0</v>
      </c>
      <c r="H68" s="2"/>
      <c r="I68" s="2">
        <f t="shared" si="7"/>
        <v>0</v>
      </c>
      <c r="J68" s="2"/>
      <c r="K68" s="2">
        <f t="shared" si="5"/>
        <v>0</v>
      </c>
      <c r="L68" s="2">
        <f t="shared" si="6"/>
        <v>0</v>
      </c>
    </row>
    <row r="69" spans="2:12">
      <c r="B69" s="8"/>
      <c r="C69" s="8" t="s">
        <v>61</v>
      </c>
      <c r="D69" s="12" t="s">
        <v>13</v>
      </c>
      <c r="E69" s="2">
        <f>E67*1.05</f>
        <v>110.46000000000001</v>
      </c>
      <c r="F69" s="2"/>
      <c r="G69" s="2">
        <f t="shared" si="4"/>
        <v>0</v>
      </c>
      <c r="H69" s="2"/>
      <c r="I69" s="2">
        <f t="shared" si="7"/>
        <v>0</v>
      </c>
      <c r="J69" s="2"/>
      <c r="K69" s="2">
        <f t="shared" si="5"/>
        <v>0</v>
      </c>
      <c r="L69" s="2">
        <f t="shared" si="6"/>
        <v>0</v>
      </c>
    </row>
    <row r="70" spans="2:12">
      <c r="B70" s="8"/>
      <c r="C70" s="8" t="s">
        <v>23</v>
      </c>
      <c r="D70" s="8" t="s">
        <v>24</v>
      </c>
      <c r="E70" s="2">
        <f>E67*1.05</f>
        <v>110.46000000000001</v>
      </c>
      <c r="F70" s="2"/>
      <c r="G70" s="2">
        <f t="shared" si="4"/>
        <v>0</v>
      </c>
      <c r="H70" s="2"/>
      <c r="I70" s="2">
        <f t="shared" si="7"/>
        <v>0</v>
      </c>
      <c r="J70" s="2"/>
      <c r="K70" s="2">
        <f t="shared" si="5"/>
        <v>0</v>
      </c>
      <c r="L70" s="2">
        <f t="shared" si="6"/>
        <v>0</v>
      </c>
    </row>
    <row r="71" spans="2:12">
      <c r="B71" s="8"/>
      <c r="C71" s="13" t="s">
        <v>62</v>
      </c>
      <c r="D71" s="12" t="s">
        <v>19</v>
      </c>
      <c r="E71" s="2">
        <v>24</v>
      </c>
      <c r="F71" s="2"/>
      <c r="G71" s="2">
        <f t="shared" si="4"/>
        <v>0</v>
      </c>
      <c r="H71" s="2"/>
      <c r="I71" s="2">
        <f t="shared" si="7"/>
        <v>0</v>
      </c>
      <c r="J71" s="2"/>
      <c r="K71" s="2">
        <f t="shared" si="5"/>
        <v>0</v>
      </c>
      <c r="L71" s="2">
        <f t="shared" si="6"/>
        <v>0</v>
      </c>
    </row>
    <row r="72" spans="2:12">
      <c r="B72" s="8"/>
      <c r="C72" s="13" t="s">
        <v>63</v>
      </c>
      <c r="D72" s="12" t="s">
        <v>19</v>
      </c>
      <c r="E72" s="2">
        <f>24*1.07</f>
        <v>25.68</v>
      </c>
      <c r="F72" s="2"/>
      <c r="G72" s="2">
        <f t="shared" si="4"/>
        <v>0</v>
      </c>
      <c r="H72" s="2"/>
      <c r="I72" s="2">
        <f t="shared" si="7"/>
        <v>0</v>
      </c>
      <c r="J72" s="2"/>
      <c r="K72" s="2">
        <f t="shared" si="5"/>
        <v>0</v>
      </c>
      <c r="L72" s="2">
        <f t="shared" si="6"/>
        <v>0</v>
      </c>
    </row>
    <row r="73" spans="2:12">
      <c r="B73" s="8"/>
      <c r="C73" s="8" t="s">
        <v>44</v>
      </c>
      <c r="D73" s="12" t="s">
        <v>27</v>
      </c>
      <c r="E73" s="2">
        <f>E72*6</f>
        <v>154.07999999999998</v>
      </c>
      <c r="F73" s="2"/>
      <c r="G73" s="2">
        <f t="shared" si="4"/>
        <v>0</v>
      </c>
      <c r="H73" s="2"/>
      <c r="I73" s="2">
        <f t="shared" si="7"/>
        <v>0</v>
      </c>
      <c r="J73" s="2"/>
      <c r="K73" s="2">
        <f t="shared" si="5"/>
        <v>0</v>
      </c>
      <c r="L73" s="2">
        <f t="shared" si="6"/>
        <v>0</v>
      </c>
    </row>
    <row r="74" spans="2:12">
      <c r="B74" s="8"/>
      <c r="C74" s="8" t="s">
        <v>64</v>
      </c>
      <c r="D74" s="12" t="s">
        <v>19</v>
      </c>
      <c r="E74" s="2">
        <f>24*1.07</f>
        <v>25.68</v>
      </c>
      <c r="F74" s="2"/>
      <c r="G74" s="2">
        <f t="shared" si="4"/>
        <v>0</v>
      </c>
      <c r="H74" s="2"/>
      <c r="I74" s="2">
        <f t="shared" si="7"/>
        <v>0</v>
      </c>
      <c r="J74" s="2"/>
      <c r="K74" s="2">
        <f t="shared" si="5"/>
        <v>0</v>
      </c>
      <c r="L74" s="2">
        <f t="shared" si="6"/>
        <v>0</v>
      </c>
    </row>
    <row r="75" spans="2:12">
      <c r="B75" s="8"/>
      <c r="C75" s="8" t="s">
        <v>23</v>
      </c>
      <c r="D75" s="8" t="s">
        <v>24</v>
      </c>
      <c r="E75" s="2">
        <f>E72</f>
        <v>25.68</v>
      </c>
      <c r="F75" s="2"/>
      <c r="G75" s="2">
        <f t="shared" si="4"/>
        <v>0</v>
      </c>
      <c r="H75" s="2"/>
      <c r="I75" s="2">
        <f t="shared" si="7"/>
        <v>0</v>
      </c>
      <c r="J75" s="2"/>
      <c r="K75" s="2">
        <f t="shared" si="5"/>
        <v>0</v>
      </c>
      <c r="L75" s="2">
        <f t="shared" si="6"/>
        <v>0</v>
      </c>
    </row>
    <row r="76" spans="2:12" ht="15.5">
      <c r="B76" s="33" t="s">
        <v>102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</row>
    <row r="77" spans="2:12">
      <c r="B77" s="8"/>
      <c r="C77" s="8"/>
      <c r="D77" s="8"/>
      <c r="E77" s="2"/>
      <c r="F77" s="2"/>
      <c r="G77" s="2">
        <f t="shared" ref="G77:G140" si="8">F77*E77</f>
        <v>0</v>
      </c>
      <c r="H77" s="2"/>
      <c r="I77" s="2">
        <f t="shared" ref="I77:I140" si="9">H77*E77</f>
        <v>0</v>
      </c>
      <c r="J77" s="2"/>
      <c r="K77" s="2">
        <f t="shared" ref="K77:K140" si="10">J77*E77</f>
        <v>0</v>
      </c>
      <c r="L77" s="2">
        <f t="shared" ref="L77:L140" si="11">G77+I77+K77</f>
        <v>0</v>
      </c>
    </row>
    <row r="78" spans="2:12">
      <c r="B78" s="8"/>
      <c r="C78" s="13" t="s">
        <v>31</v>
      </c>
      <c r="D78" s="14" t="s">
        <v>13</v>
      </c>
      <c r="E78" s="2">
        <v>362</v>
      </c>
      <c r="F78" s="2"/>
      <c r="G78" s="2">
        <f t="shared" si="8"/>
        <v>0</v>
      </c>
      <c r="H78" s="2"/>
      <c r="I78" s="2">
        <f t="shared" si="9"/>
        <v>0</v>
      </c>
      <c r="J78" s="2"/>
      <c r="K78" s="2">
        <f t="shared" si="10"/>
        <v>0</v>
      </c>
      <c r="L78" s="2">
        <f t="shared" si="11"/>
        <v>0</v>
      </c>
    </row>
    <row r="79" spans="2:12">
      <c r="B79" s="8"/>
      <c r="C79" s="13" t="s">
        <v>65</v>
      </c>
      <c r="D79" s="14" t="s">
        <v>13</v>
      </c>
      <c r="E79" s="2">
        <v>588</v>
      </c>
      <c r="F79" s="2"/>
      <c r="G79" s="2">
        <f t="shared" si="8"/>
        <v>0</v>
      </c>
      <c r="H79" s="2"/>
      <c r="I79" s="2">
        <f t="shared" si="9"/>
        <v>0</v>
      </c>
      <c r="J79" s="2"/>
      <c r="K79" s="2">
        <f t="shared" si="10"/>
        <v>0</v>
      </c>
      <c r="L79" s="2">
        <f t="shared" si="11"/>
        <v>0</v>
      </c>
    </row>
    <row r="80" spans="2:12" ht="29">
      <c r="B80" s="8"/>
      <c r="C80" s="11" t="s">
        <v>32</v>
      </c>
      <c r="D80" s="14" t="s">
        <v>13</v>
      </c>
      <c r="E80" s="2">
        <v>196</v>
      </c>
      <c r="F80" s="2"/>
      <c r="G80" s="2">
        <f t="shared" si="8"/>
        <v>0</v>
      </c>
      <c r="H80" s="2"/>
      <c r="I80" s="2">
        <f t="shared" si="9"/>
        <v>0</v>
      </c>
      <c r="J80" s="2"/>
      <c r="K80" s="2">
        <f t="shared" si="10"/>
        <v>0</v>
      </c>
      <c r="L80" s="2">
        <f t="shared" si="11"/>
        <v>0</v>
      </c>
    </row>
    <row r="81" spans="2:12">
      <c r="B81" s="8"/>
      <c r="C81" s="13" t="s">
        <v>33</v>
      </c>
      <c r="D81" s="14" t="s">
        <v>13</v>
      </c>
      <c r="E81" s="2">
        <v>14.27</v>
      </c>
      <c r="F81" s="2"/>
      <c r="G81" s="2">
        <f t="shared" si="8"/>
        <v>0</v>
      </c>
      <c r="H81" s="2"/>
      <c r="I81" s="2">
        <f t="shared" si="9"/>
        <v>0</v>
      </c>
      <c r="J81" s="2"/>
      <c r="K81" s="2">
        <f t="shared" si="10"/>
        <v>0</v>
      </c>
      <c r="L81" s="2">
        <f t="shared" si="11"/>
        <v>0</v>
      </c>
    </row>
    <row r="82" spans="2:12">
      <c r="B82" s="8"/>
      <c r="C82" s="13" t="s">
        <v>34</v>
      </c>
      <c r="D82" s="14" t="s">
        <v>13</v>
      </c>
      <c r="E82" s="2">
        <v>120</v>
      </c>
      <c r="F82" s="2"/>
      <c r="G82" s="2">
        <f t="shared" si="8"/>
        <v>0</v>
      </c>
      <c r="H82" s="2"/>
      <c r="I82" s="2">
        <f t="shared" si="9"/>
        <v>0</v>
      </c>
      <c r="J82" s="2"/>
      <c r="K82" s="2">
        <f t="shared" si="10"/>
        <v>0</v>
      </c>
      <c r="L82" s="2">
        <f t="shared" si="11"/>
        <v>0</v>
      </c>
    </row>
    <row r="83" spans="2:12">
      <c r="B83" s="8"/>
      <c r="C83" s="13" t="s">
        <v>35</v>
      </c>
      <c r="D83" s="14" t="s">
        <v>13</v>
      </c>
      <c r="E83" s="2">
        <v>109.2</v>
      </c>
      <c r="F83" s="2"/>
      <c r="G83" s="2">
        <f t="shared" si="8"/>
        <v>0</v>
      </c>
      <c r="H83" s="2"/>
      <c r="I83" s="2">
        <f t="shared" si="9"/>
        <v>0</v>
      </c>
      <c r="J83" s="2"/>
      <c r="K83" s="2">
        <f t="shared" si="10"/>
        <v>0</v>
      </c>
      <c r="L83" s="2">
        <f t="shared" si="11"/>
        <v>0</v>
      </c>
    </row>
    <row r="84" spans="2:12">
      <c r="B84" s="8"/>
      <c r="C84" s="13" t="s">
        <v>66</v>
      </c>
      <c r="D84" s="14" t="s">
        <v>19</v>
      </c>
      <c r="E84" s="2">
        <v>4</v>
      </c>
      <c r="F84" s="2"/>
      <c r="G84" s="2">
        <f t="shared" si="8"/>
        <v>0</v>
      </c>
      <c r="H84" s="2"/>
      <c r="I84" s="2">
        <f t="shared" si="9"/>
        <v>0</v>
      </c>
      <c r="J84" s="2"/>
      <c r="K84" s="2">
        <f t="shared" si="10"/>
        <v>0</v>
      </c>
      <c r="L84" s="2">
        <f t="shared" si="11"/>
        <v>0</v>
      </c>
    </row>
    <row r="85" spans="2:12">
      <c r="B85" s="8"/>
      <c r="C85" s="13" t="s">
        <v>36</v>
      </c>
      <c r="D85" s="14" t="s">
        <v>19</v>
      </c>
      <c r="E85" s="2">
        <v>4</v>
      </c>
      <c r="F85" s="2"/>
      <c r="G85" s="2">
        <f t="shared" si="8"/>
        <v>0</v>
      </c>
      <c r="H85" s="2"/>
      <c r="I85" s="2">
        <f t="shared" si="9"/>
        <v>0</v>
      </c>
      <c r="J85" s="2"/>
      <c r="K85" s="2">
        <f t="shared" si="10"/>
        <v>0</v>
      </c>
      <c r="L85" s="2">
        <f t="shared" si="11"/>
        <v>0</v>
      </c>
    </row>
    <row r="86" spans="2:12">
      <c r="B86" s="8"/>
      <c r="C86" s="13" t="s">
        <v>37</v>
      </c>
      <c r="D86" s="14" t="s">
        <v>19</v>
      </c>
      <c r="E86" s="2">
        <v>4</v>
      </c>
      <c r="F86" s="2"/>
      <c r="G86" s="2">
        <f t="shared" si="8"/>
        <v>0</v>
      </c>
      <c r="H86" s="2"/>
      <c r="I86" s="2">
        <f t="shared" si="9"/>
        <v>0</v>
      </c>
      <c r="J86" s="2"/>
      <c r="K86" s="2">
        <f t="shared" si="10"/>
        <v>0</v>
      </c>
      <c r="L86" s="2">
        <f t="shared" si="11"/>
        <v>0</v>
      </c>
    </row>
    <row r="87" spans="2:12">
      <c r="B87" s="8"/>
      <c r="C87" s="13" t="s">
        <v>67</v>
      </c>
      <c r="D87" s="14" t="s">
        <v>19</v>
      </c>
      <c r="E87" s="2">
        <v>4</v>
      </c>
      <c r="F87" s="2"/>
      <c r="G87" s="2">
        <f t="shared" si="8"/>
        <v>0</v>
      </c>
      <c r="H87" s="2"/>
      <c r="I87" s="2">
        <f t="shared" si="9"/>
        <v>0</v>
      </c>
      <c r="J87" s="2"/>
      <c r="K87" s="2">
        <f t="shared" si="10"/>
        <v>0</v>
      </c>
      <c r="L87" s="2">
        <f t="shared" si="11"/>
        <v>0</v>
      </c>
    </row>
    <row r="88" spans="2:12">
      <c r="B88" s="8"/>
      <c r="C88" s="13" t="s">
        <v>68</v>
      </c>
      <c r="D88" s="14" t="s">
        <v>19</v>
      </c>
      <c r="E88" s="2">
        <v>1</v>
      </c>
      <c r="F88" s="2"/>
      <c r="G88" s="2">
        <f t="shared" si="8"/>
        <v>0</v>
      </c>
      <c r="H88" s="2"/>
      <c r="I88" s="2">
        <f t="shared" si="9"/>
        <v>0</v>
      </c>
      <c r="J88" s="2"/>
      <c r="K88" s="2">
        <f t="shared" si="10"/>
        <v>0</v>
      </c>
      <c r="L88" s="2">
        <f t="shared" si="11"/>
        <v>0</v>
      </c>
    </row>
    <row r="89" spans="2:12">
      <c r="B89" s="8"/>
      <c r="C89" s="13" t="s">
        <v>12</v>
      </c>
      <c r="D89" s="14" t="s">
        <v>13</v>
      </c>
      <c r="E89" s="2">
        <v>5.94</v>
      </c>
      <c r="F89" s="2"/>
      <c r="G89" s="2">
        <f t="shared" si="8"/>
        <v>0</v>
      </c>
      <c r="H89" s="2"/>
      <c r="I89" s="2">
        <f t="shared" si="9"/>
        <v>0</v>
      </c>
      <c r="J89" s="2"/>
      <c r="K89" s="2">
        <f t="shared" si="10"/>
        <v>0</v>
      </c>
      <c r="L89" s="2">
        <f t="shared" si="11"/>
        <v>0</v>
      </c>
    </row>
    <row r="90" spans="2:12">
      <c r="B90" s="8"/>
      <c r="C90" s="13" t="s">
        <v>39</v>
      </c>
      <c r="D90" s="14" t="s">
        <v>19</v>
      </c>
      <c r="E90" s="2">
        <v>8</v>
      </c>
      <c r="F90" s="2"/>
      <c r="G90" s="2">
        <f t="shared" si="8"/>
        <v>0</v>
      </c>
      <c r="H90" s="2"/>
      <c r="I90" s="2">
        <f t="shared" si="9"/>
        <v>0</v>
      </c>
      <c r="J90" s="2"/>
      <c r="K90" s="2">
        <f t="shared" si="10"/>
        <v>0</v>
      </c>
      <c r="L90" s="2">
        <f t="shared" si="11"/>
        <v>0</v>
      </c>
    </row>
    <row r="91" spans="2:12">
      <c r="B91" s="8"/>
      <c r="C91" s="15" t="s">
        <v>40</v>
      </c>
      <c r="D91" s="14" t="s">
        <v>19</v>
      </c>
      <c r="E91" s="2">
        <f>E90</f>
        <v>8</v>
      </c>
      <c r="F91" s="2"/>
      <c r="G91" s="2">
        <f t="shared" si="8"/>
        <v>0</v>
      </c>
      <c r="H91" s="2"/>
      <c r="I91" s="2">
        <f t="shared" si="9"/>
        <v>0</v>
      </c>
      <c r="J91" s="2"/>
      <c r="K91" s="2">
        <f t="shared" si="10"/>
        <v>0</v>
      </c>
      <c r="L91" s="2">
        <f t="shared" si="11"/>
        <v>0</v>
      </c>
    </row>
    <row r="92" spans="2:12">
      <c r="B92" s="8"/>
      <c r="C92" s="15" t="s">
        <v>28</v>
      </c>
      <c r="D92" s="14" t="s">
        <v>24</v>
      </c>
      <c r="E92" s="2">
        <f>E90</f>
        <v>8</v>
      </c>
      <c r="F92" s="2"/>
      <c r="G92" s="2">
        <f t="shared" si="8"/>
        <v>0</v>
      </c>
      <c r="H92" s="2"/>
      <c r="I92" s="2">
        <f t="shared" si="9"/>
        <v>0</v>
      </c>
      <c r="J92" s="2"/>
      <c r="K92" s="2">
        <f t="shared" si="10"/>
        <v>0</v>
      </c>
      <c r="L92" s="2">
        <f t="shared" si="11"/>
        <v>0</v>
      </c>
    </row>
    <row r="93" spans="2:12">
      <c r="B93" s="8"/>
      <c r="C93" s="13" t="s">
        <v>41</v>
      </c>
      <c r="D93" s="14" t="s">
        <v>19</v>
      </c>
      <c r="E93" s="2">
        <v>8</v>
      </c>
      <c r="F93" s="2"/>
      <c r="G93" s="2">
        <f t="shared" si="8"/>
        <v>0</v>
      </c>
      <c r="H93" s="2"/>
      <c r="I93" s="2">
        <f t="shared" si="9"/>
        <v>0</v>
      </c>
      <c r="J93" s="2"/>
      <c r="K93" s="2">
        <f t="shared" si="10"/>
        <v>0</v>
      </c>
      <c r="L93" s="2">
        <f t="shared" si="11"/>
        <v>0</v>
      </c>
    </row>
    <row r="94" spans="2:12">
      <c r="B94" s="8"/>
      <c r="C94" s="15" t="s">
        <v>42</v>
      </c>
      <c r="D94" s="14" t="s">
        <v>19</v>
      </c>
      <c r="E94" s="2">
        <f>E93</f>
        <v>8</v>
      </c>
      <c r="F94" s="2"/>
      <c r="G94" s="2">
        <f t="shared" si="8"/>
        <v>0</v>
      </c>
      <c r="H94" s="2"/>
      <c r="I94" s="2">
        <f t="shared" si="9"/>
        <v>0</v>
      </c>
      <c r="J94" s="2"/>
      <c r="K94" s="2">
        <f t="shared" si="10"/>
        <v>0</v>
      </c>
      <c r="L94" s="2">
        <f t="shared" si="11"/>
        <v>0</v>
      </c>
    </row>
    <row r="95" spans="2:12">
      <c r="B95" s="8"/>
      <c r="C95" s="15" t="s">
        <v>28</v>
      </c>
      <c r="D95" s="14" t="s">
        <v>24</v>
      </c>
      <c r="E95" s="2">
        <f>E93</f>
        <v>8</v>
      </c>
      <c r="F95" s="2"/>
      <c r="G95" s="2">
        <f t="shared" si="8"/>
        <v>0</v>
      </c>
      <c r="H95" s="2"/>
      <c r="I95" s="2">
        <f t="shared" si="9"/>
        <v>0</v>
      </c>
      <c r="J95" s="2"/>
      <c r="K95" s="2">
        <f t="shared" si="10"/>
        <v>0</v>
      </c>
      <c r="L95" s="2">
        <f t="shared" si="11"/>
        <v>0</v>
      </c>
    </row>
    <row r="96" spans="2:12">
      <c r="B96" s="8"/>
      <c r="C96" s="13" t="s">
        <v>43</v>
      </c>
      <c r="D96" s="12" t="s">
        <v>13</v>
      </c>
      <c r="E96" s="2">
        <v>90.570000000000007</v>
      </c>
      <c r="F96" s="2"/>
      <c r="G96" s="2">
        <f t="shared" si="8"/>
        <v>0</v>
      </c>
      <c r="H96" s="2"/>
      <c r="I96" s="2">
        <f t="shared" si="9"/>
        <v>0</v>
      </c>
      <c r="J96" s="2"/>
      <c r="K96" s="2">
        <f t="shared" si="10"/>
        <v>0</v>
      </c>
      <c r="L96" s="2">
        <f t="shared" si="11"/>
        <v>0</v>
      </c>
    </row>
    <row r="97" spans="2:12">
      <c r="B97" s="8"/>
      <c r="C97" s="8" t="s">
        <v>44</v>
      </c>
      <c r="D97" s="12" t="s">
        <v>27</v>
      </c>
      <c r="E97" s="2">
        <f>E96*6</f>
        <v>543.42000000000007</v>
      </c>
      <c r="F97" s="2"/>
      <c r="G97" s="2">
        <f t="shared" si="8"/>
        <v>0</v>
      </c>
      <c r="H97" s="2"/>
      <c r="I97" s="2">
        <f t="shared" si="9"/>
        <v>0</v>
      </c>
      <c r="J97" s="2"/>
      <c r="K97" s="2">
        <f t="shared" si="10"/>
        <v>0</v>
      </c>
      <c r="L97" s="2">
        <f t="shared" si="11"/>
        <v>0</v>
      </c>
    </row>
    <row r="98" spans="2:12">
      <c r="B98" s="8"/>
      <c r="C98" s="8" t="s">
        <v>45</v>
      </c>
      <c r="D98" s="12" t="s">
        <v>13</v>
      </c>
      <c r="E98" s="2">
        <f>E96*1.05</f>
        <v>95.098500000000016</v>
      </c>
      <c r="F98" s="2"/>
      <c r="G98" s="2">
        <f t="shared" si="8"/>
        <v>0</v>
      </c>
      <c r="H98" s="2"/>
      <c r="I98" s="2">
        <f t="shared" si="9"/>
        <v>0</v>
      </c>
      <c r="J98" s="2"/>
      <c r="K98" s="2">
        <f t="shared" si="10"/>
        <v>0</v>
      </c>
      <c r="L98" s="2">
        <f t="shared" si="11"/>
        <v>0</v>
      </c>
    </row>
    <row r="99" spans="2:12">
      <c r="B99" s="8"/>
      <c r="C99" s="8" t="s">
        <v>23</v>
      </c>
      <c r="D99" s="8" t="s">
        <v>24</v>
      </c>
      <c r="E99" s="2">
        <f>E96</f>
        <v>90.570000000000007</v>
      </c>
      <c r="F99" s="2"/>
      <c r="G99" s="2">
        <f t="shared" si="8"/>
        <v>0</v>
      </c>
      <c r="H99" s="2"/>
      <c r="I99" s="2">
        <f t="shared" si="9"/>
        <v>0</v>
      </c>
      <c r="J99" s="2"/>
      <c r="K99" s="2">
        <f t="shared" si="10"/>
        <v>0</v>
      </c>
      <c r="L99" s="2">
        <f t="shared" si="11"/>
        <v>0</v>
      </c>
    </row>
    <row r="100" spans="2:12">
      <c r="B100" s="8"/>
      <c r="C100" s="13" t="s">
        <v>46</v>
      </c>
      <c r="D100" s="12" t="s">
        <v>13</v>
      </c>
      <c r="E100" s="2">
        <f>3.84+3.99+5.3+5.5</f>
        <v>18.63</v>
      </c>
      <c r="F100" s="2"/>
      <c r="G100" s="2">
        <f t="shared" si="8"/>
        <v>0</v>
      </c>
      <c r="H100" s="2"/>
      <c r="I100" s="2">
        <f t="shared" si="9"/>
        <v>0</v>
      </c>
      <c r="J100" s="2"/>
      <c r="K100" s="2">
        <f t="shared" si="10"/>
        <v>0</v>
      </c>
      <c r="L100" s="2">
        <f t="shared" si="11"/>
        <v>0</v>
      </c>
    </row>
    <row r="101" spans="2:12">
      <c r="B101" s="8"/>
      <c r="C101" s="8" t="s">
        <v>44</v>
      </c>
      <c r="D101" s="12" t="s">
        <v>27</v>
      </c>
      <c r="E101" s="2">
        <f>E100*6</f>
        <v>111.78</v>
      </c>
      <c r="F101" s="2"/>
      <c r="G101" s="2">
        <f t="shared" si="8"/>
        <v>0</v>
      </c>
      <c r="H101" s="2"/>
      <c r="I101" s="2">
        <f t="shared" si="9"/>
        <v>0</v>
      </c>
      <c r="J101" s="2"/>
      <c r="K101" s="2">
        <f t="shared" si="10"/>
        <v>0</v>
      </c>
      <c r="L101" s="2">
        <f t="shared" si="11"/>
        <v>0</v>
      </c>
    </row>
    <row r="102" spans="2:12">
      <c r="B102" s="8"/>
      <c r="C102" s="8" t="s">
        <v>47</v>
      </c>
      <c r="D102" s="12" t="s">
        <v>13</v>
      </c>
      <c r="E102" s="2">
        <f>E100*1.05</f>
        <v>19.561499999999999</v>
      </c>
      <c r="F102" s="2"/>
      <c r="G102" s="2">
        <f t="shared" si="8"/>
        <v>0</v>
      </c>
      <c r="H102" s="2"/>
      <c r="I102" s="2">
        <f t="shared" si="9"/>
        <v>0</v>
      </c>
      <c r="J102" s="2"/>
      <c r="K102" s="2">
        <f t="shared" si="10"/>
        <v>0</v>
      </c>
      <c r="L102" s="2">
        <f t="shared" si="11"/>
        <v>0</v>
      </c>
    </row>
    <row r="103" spans="2:12">
      <c r="B103" s="8"/>
      <c r="C103" s="8" t="s">
        <v>23</v>
      </c>
      <c r="D103" s="8" t="s">
        <v>24</v>
      </c>
      <c r="E103" s="2">
        <f>E100</f>
        <v>18.63</v>
      </c>
      <c r="F103" s="2"/>
      <c r="G103" s="2">
        <f t="shared" si="8"/>
        <v>0</v>
      </c>
      <c r="H103" s="2"/>
      <c r="I103" s="2">
        <f t="shared" si="9"/>
        <v>0</v>
      </c>
      <c r="J103" s="2"/>
      <c r="K103" s="2">
        <f t="shared" si="10"/>
        <v>0</v>
      </c>
      <c r="L103" s="2">
        <f t="shared" si="11"/>
        <v>0</v>
      </c>
    </row>
    <row r="104" spans="2:12">
      <c r="B104" s="8"/>
      <c r="C104" s="13" t="s">
        <v>69</v>
      </c>
      <c r="D104" s="14" t="s">
        <v>13</v>
      </c>
      <c r="E104" s="8">
        <v>22.97</v>
      </c>
      <c r="F104" s="8"/>
      <c r="G104" s="2">
        <f t="shared" si="8"/>
        <v>0</v>
      </c>
      <c r="H104" s="2"/>
      <c r="I104" s="2">
        <f t="shared" si="9"/>
        <v>0</v>
      </c>
      <c r="J104" s="2"/>
      <c r="K104" s="2">
        <f t="shared" si="10"/>
        <v>0</v>
      </c>
      <c r="L104" s="2">
        <f t="shared" si="11"/>
        <v>0</v>
      </c>
    </row>
    <row r="105" spans="2:12">
      <c r="B105" s="8"/>
      <c r="C105" s="17" t="s">
        <v>15</v>
      </c>
      <c r="D105" s="4" t="s">
        <v>16</v>
      </c>
      <c r="E105" s="8">
        <f>E104*2</f>
        <v>45.94</v>
      </c>
      <c r="F105" s="8"/>
      <c r="G105" s="2">
        <f t="shared" si="8"/>
        <v>0</v>
      </c>
      <c r="H105" s="8"/>
      <c r="I105" s="2">
        <f t="shared" si="9"/>
        <v>0</v>
      </c>
      <c r="J105" s="2"/>
      <c r="K105" s="2">
        <f t="shared" si="10"/>
        <v>0</v>
      </c>
      <c r="L105" s="2">
        <f t="shared" si="11"/>
        <v>0</v>
      </c>
    </row>
    <row r="106" spans="2:12">
      <c r="B106" s="8"/>
      <c r="C106" s="17" t="s">
        <v>17</v>
      </c>
      <c r="D106" s="4" t="s">
        <v>16</v>
      </c>
      <c r="E106" s="8">
        <f>E104*0.7</f>
        <v>16.078999999999997</v>
      </c>
      <c r="F106" s="8"/>
      <c r="G106" s="2">
        <f t="shared" si="8"/>
        <v>0</v>
      </c>
      <c r="H106" s="8"/>
      <c r="I106" s="2">
        <f t="shared" si="9"/>
        <v>0</v>
      </c>
      <c r="J106" s="2"/>
      <c r="K106" s="2">
        <f t="shared" si="10"/>
        <v>0</v>
      </c>
      <c r="L106" s="2">
        <f t="shared" si="11"/>
        <v>0</v>
      </c>
    </row>
    <row r="107" spans="2:12">
      <c r="B107" s="8"/>
      <c r="C107" s="17" t="s">
        <v>18</v>
      </c>
      <c r="D107" s="4" t="s">
        <v>19</v>
      </c>
      <c r="E107" s="8">
        <f>E104*14</f>
        <v>321.58</v>
      </c>
      <c r="F107" s="8"/>
      <c r="G107" s="2">
        <f t="shared" si="8"/>
        <v>0</v>
      </c>
      <c r="H107" s="8"/>
      <c r="I107" s="2">
        <f t="shared" si="9"/>
        <v>0</v>
      </c>
      <c r="J107" s="2"/>
      <c r="K107" s="2">
        <f t="shared" si="10"/>
        <v>0</v>
      </c>
      <c r="L107" s="2">
        <f t="shared" si="11"/>
        <v>0</v>
      </c>
    </row>
    <row r="108" spans="2:12">
      <c r="B108" s="8"/>
      <c r="C108" s="17" t="s">
        <v>20</v>
      </c>
      <c r="D108" s="4" t="s">
        <v>19</v>
      </c>
      <c r="E108" s="8">
        <f>E104*30</f>
        <v>689.09999999999991</v>
      </c>
      <c r="F108" s="8"/>
      <c r="G108" s="2">
        <f t="shared" si="8"/>
        <v>0</v>
      </c>
      <c r="H108" s="8"/>
      <c r="I108" s="2">
        <f t="shared" si="9"/>
        <v>0</v>
      </c>
      <c r="J108" s="2"/>
      <c r="K108" s="2">
        <f t="shared" si="10"/>
        <v>0</v>
      </c>
      <c r="L108" s="2">
        <f t="shared" si="11"/>
        <v>0</v>
      </c>
    </row>
    <row r="109" spans="2:12">
      <c r="B109" s="8"/>
      <c r="C109" s="17" t="s">
        <v>21</v>
      </c>
      <c r="D109" s="4" t="s">
        <v>19</v>
      </c>
      <c r="E109" s="8">
        <f>E104*1.6</f>
        <v>36.752000000000002</v>
      </c>
      <c r="F109" s="8"/>
      <c r="G109" s="2">
        <f t="shared" si="8"/>
        <v>0</v>
      </c>
      <c r="H109" s="8"/>
      <c r="I109" s="2">
        <f t="shared" si="9"/>
        <v>0</v>
      </c>
      <c r="J109" s="2"/>
      <c r="K109" s="2">
        <f t="shared" si="10"/>
        <v>0</v>
      </c>
      <c r="L109" s="2">
        <f t="shared" si="11"/>
        <v>0</v>
      </c>
    </row>
    <row r="110" spans="2:12">
      <c r="B110" s="8"/>
      <c r="C110" s="17" t="s">
        <v>22</v>
      </c>
      <c r="D110" s="4" t="s">
        <v>13</v>
      </c>
      <c r="E110" s="8">
        <f>E104*4</f>
        <v>91.88</v>
      </c>
      <c r="F110" s="8"/>
      <c r="G110" s="2">
        <f t="shared" si="8"/>
        <v>0</v>
      </c>
      <c r="H110" s="8"/>
      <c r="I110" s="2">
        <f t="shared" si="9"/>
        <v>0</v>
      </c>
      <c r="J110" s="2"/>
      <c r="K110" s="2">
        <f t="shared" si="10"/>
        <v>0</v>
      </c>
      <c r="L110" s="2">
        <f t="shared" si="11"/>
        <v>0</v>
      </c>
    </row>
    <row r="111" spans="2:12">
      <c r="B111" s="8"/>
      <c r="C111" s="17" t="s">
        <v>23</v>
      </c>
      <c r="D111" s="4" t="s">
        <v>24</v>
      </c>
      <c r="E111" s="8">
        <f>E104</f>
        <v>22.97</v>
      </c>
      <c r="F111" s="8"/>
      <c r="G111" s="2">
        <f t="shared" si="8"/>
        <v>0</v>
      </c>
      <c r="H111" s="8"/>
      <c r="I111" s="2">
        <f t="shared" si="9"/>
        <v>0</v>
      </c>
      <c r="J111" s="2"/>
      <c r="K111" s="2">
        <f t="shared" si="10"/>
        <v>0</v>
      </c>
      <c r="L111" s="2">
        <f t="shared" si="11"/>
        <v>0</v>
      </c>
    </row>
    <row r="112" spans="2:12">
      <c r="B112" s="8"/>
      <c r="C112" s="13" t="s">
        <v>70</v>
      </c>
      <c r="D112" s="14" t="s">
        <v>13</v>
      </c>
      <c r="E112" s="2">
        <v>165</v>
      </c>
      <c r="F112" s="2"/>
      <c r="G112" s="2">
        <f t="shared" si="8"/>
        <v>0</v>
      </c>
      <c r="H112" s="2"/>
      <c r="I112" s="2">
        <f t="shared" si="9"/>
        <v>0</v>
      </c>
      <c r="J112" s="2"/>
      <c r="K112" s="2">
        <f t="shared" si="10"/>
        <v>0</v>
      </c>
      <c r="L112" s="2">
        <f t="shared" si="11"/>
        <v>0</v>
      </c>
    </row>
    <row r="113" spans="2:12">
      <c r="B113" s="8"/>
      <c r="C113" s="13" t="s">
        <v>71</v>
      </c>
      <c r="D113" s="14" t="s">
        <v>13</v>
      </c>
      <c r="E113" s="2">
        <v>165</v>
      </c>
      <c r="F113" s="2"/>
      <c r="G113" s="2">
        <f t="shared" si="8"/>
        <v>0</v>
      </c>
      <c r="H113" s="2"/>
      <c r="I113" s="2">
        <f t="shared" si="9"/>
        <v>0</v>
      </c>
      <c r="J113" s="2"/>
      <c r="K113" s="2">
        <f t="shared" si="10"/>
        <v>0</v>
      </c>
      <c r="L113" s="2">
        <f t="shared" si="11"/>
        <v>0</v>
      </c>
    </row>
    <row r="114" spans="2:12">
      <c r="B114" s="8"/>
      <c r="C114" s="13" t="s">
        <v>104</v>
      </c>
      <c r="D114" s="14" t="s">
        <v>13</v>
      </c>
      <c r="E114" s="2">
        <v>20.2</v>
      </c>
      <c r="F114" s="2"/>
      <c r="G114" s="2">
        <f t="shared" si="8"/>
        <v>0</v>
      </c>
      <c r="H114" s="2"/>
      <c r="I114" s="2">
        <f t="shared" si="9"/>
        <v>0</v>
      </c>
      <c r="J114" s="2"/>
      <c r="K114" s="2">
        <f t="shared" si="10"/>
        <v>0</v>
      </c>
      <c r="L114" s="2">
        <f t="shared" si="11"/>
        <v>0</v>
      </c>
    </row>
    <row r="115" spans="2:12">
      <c r="B115" s="8"/>
      <c r="C115" s="13" t="s">
        <v>105</v>
      </c>
      <c r="D115" s="14" t="s">
        <v>13</v>
      </c>
      <c r="E115" s="2">
        <f>E114-E116</f>
        <v>14.26</v>
      </c>
      <c r="F115" s="2"/>
      <c r="G115" s="2">
        <f t="shared" si="8"/>
        <v>0</v>
      </c>
      <c r="H115" s="2"/>
      <c r="I115" s="2">
        <f t="shared" si="9"/>
        <v>0</v>
      </c>
      <c r="J115" s="2"/>
      <c r="K115" s="2">
        <f t="shared" si="10"/>
        <v>0</v>
      </c>
      <c r="L115" s="2">
        <f t="shared" si="11"/>
        <v>0</v>
      </c>
    </row>
    <row r="116" spans="2:12">
      <c r="B116" s="8"/>
      <c r="C116" s="13" t="s">
        <v>73</v>
      </c>
      <c r="D116" s="14" t="s">
        <v>13</v>
      </c>
      <c r="E116" s="2">
        <f>3*1.98</f>
        <v>5.9399999999999995</v>
      </c>
      <c r="F116" s="2"/>
      <c r="G116" s="2">
        <f t="shared" si="8"/>
        <v>0</v>
      </c>
      <c r="H116" s="2"/>
      <c r="I116" s="2">
        <f t="shared" si="9"/>
        <v>0</v>
      </c>
      <c r="J116" s="2"/>
      <c r="K116" s="2">
        <f t="shared" si="10"/>
        <v>0</v>
      </c>
      <c r="L116" s="2">
        <f t="shared" si="11"/>
        <v>0</v>
      </c>
    </row>
    <row r="117" spans="2:12">
      <c r="B117" s="8"/>
      <c r="C117" s="13" t="s">
        <v>72</v>
      </c>
      <c r="D117" s="14" t="s">
        <v>13</v>
      </c>
      <c r="E117" s="2">
        <f>4*2.2*0.9</f>
        <v>7.9200000000000008</v>
      </c>
      <c r="F117" s="2"/>
      <c r="G117" s="2">
        <f t="shared" si="8"/>
        <v>0</v>
      </c>
      <c r="H117" s="2"/>
      <c r="I117" s="2">
        <f t="shared" si="9"/>
        <v>0</v>
      </c>
      <c r="J117" s="2"/>
      <c r="K117" s="2">
        <f t="shared" si="10"/>
        <v>0</v>
      </c>
      <c r="L117" s="2">
        <f t="shared" si="11"/>
        <v>0</v>
      </c>
    </row>
    <row r="118" spans="2:12">
      <c r="B118" s="8"/>
      <c r="C118" s="13" t="s">
        <v>73</v>
      </c>
      <c r="D118" s="14" t="s">
        <v>19</v>
      </c>
      <c r="E118" s="2">
        <v>4</v>
      </c>
      <c r="F118" s="2"/>
      <c r="G118" s="2">
        <f t="shared" si="8"/>
        <v>0</v>
      </c>
      <c r="H118" s="2"/>
      <c r="I118" s="2">
        <f t="shared" si="9"/>
        <v>0</v>
      </c>
      <c r="J118" s="2"/>
      <c r="K118" s="2">
        <f t="shared" si="10"/>
        <v>0</v>
      </c>
      <c r="L118" s="2">
        <f t="shared" si="11"/>
        <v>0</v>
      </c>
    </row>
    <row r="119" spans="2:12">
      <c r="B119" s="8"/>
      <c r="C119" s="13" t="s">
        <v>74</v>
      </c>
      <c r="D119" s="14" t="s">
        <v>13</v>
      </c>
      <c r="E119" s="2">
        <f>24*2.2*0.9</f>
        <v>47.52</v>
      </c>
      <c r="F119" s="2"/>
      <c r="G119" s="2">
        <f t="shared" si="8"/>
        <v>0</v>
      </c>
      <c r="H119" s="2"/>
      <c r="I119" s="2">
        <f t="shared" si="9"/>
        <v>0</v>
      </c>
      <c r="J119" s="2"/>
      <c r="K119" s="2">
        <f t="shared" si="10"/>
        <v>0</v>
      </c>
      <c r="L119" s="2">
        <f t="shared" si="11"/>
        <v>0</v>
      </c>
    </row>
    <row r="120" spans="2:12">
      <c r="B120" s="8"/>
      <c r="C120" s="13" t="s">
        <v>73</v>
      </c>
      <c r="D120" s="14" t="s">
        <v>19</v>
      </c>
      <c r="E120" s="2">
        <v>24</v>
      </c>
      <c r="F120" s="2"/>
      <c r="G120" s="2">
        <f t="shared" si="8"/>
        <v>0</v>
      </c>
      <c r="H120" s="2"/>
      <c r="I120" s="2">
        <f t="shared" si="9"/>
        <v>0</v>
      </c>
      <c r="J120" s="2"/>
      <c r="K120" s="2">
        <f t="shared" si="10"/>
        <v>0</v>
      </c>
      <c r="L120" s="2">
        <f t="shared" si="11"/>
        <v>0</v>
      </c>
    </row>
    <row r="121" spans="2:12">
      <c r="B121" s="8"/>
      <c r="C121" s="13" t="s">
        <v>75</v>
      </c>
      <c r="D121" s="14" t="s">
        <v>13</v>
      </c>
      <c r="E121" s="2">
        <v>588</v>
      </c>
      <c r="F121" s="2"/>
      <c r="G121" s="2">
        <f t="shared" si="8"/>
        <v>0</v>
      </c>
      <c r="H121" s="2"/>
      <c r="I121" s="2">
        <f t="shared" si="9"/>
        <v>0</v>
      </c>
      <c r="J121" s="2"/>
      <c r="K121" s="2">
        <f t="shared" si="10"/>
        <v>0</v>
      </c>
      <c r="L121" s="2">
        <f t="shared" si="11"/>
        <v>0</v>
      </c>
    </row>
    <row r="122" spans="2:12">
      <c r="B122" s="8"/>
      <c r="C122" s="8" t="s">
        <v>76</v>
      </c>
      <c r="D122" s="14" t="s">
        <v>77</v>
      </c>
      <c r="E122" s="2">
        <f>E121*0.082</f>
        <v>48.216000000000001</v>
      </c>
      <c r="F122" s="2"/>
      <c r="G122" s="2">
        <f t="shared" si="8"/>
        <v>0</v>
      </c>
      <c r="H122" s="2"/>
      <c r="I122" s="2">
        <f t="shared" si="9"/>
        <v>0</v>
      </c>
      <c r="J122" s="2"/>
      <c r="K122" s="2">
        <f t="shared" si="10"/>
        <v>0</v>
      </c>
      <c r="L122" s="2">
        <f t="shared" si="11"/>
        <v>0</v>
      </c>
    </row>
    <row r="123" spans="2:12">
      <c r="B123" s="8"/>
      <c r="C123" s="8" t="s">
        <v>23</v>
      </c>
      <c r="D123" s="14" t="s">
        <v>24</v>
      </c>
      <c r="E123" s="2">
        <f>E122</f>
        <v>48.216000000000001</v>
      </c>
      <c r="F123" s="2"/>
      <c r="G123" s="2">
        <f t="shared" si="8"/>
        <v>0</v>
      </c>
      <c r="H123" s="2"/>
      <c r="I123" s="2">
        <f t="shared" si="9"/>
        <v>0</v>
      </c>
      <c r="J123" s="2"/>
      <c r="K123" s="2">
        <f t="shared" si="10"/>
        <v>0</v>
      </c>
      <c r="L123" s="2">
        <f t="shared" si="11"/>
        <v>0</v>
      </c>
    </row>
    <row r="124" spans="2:12">
      <c r="B124" s="8"/>
      <c r="C124" s="13" t="s">
        <v>78</v>
      </c>
      <c r="D124" s="14" t="s">
        <v>13</v>
      </c>
      <c r="E124" s="2">
        <v>91.8</v>
      </c>
      <c r="F124" s="2"/>
      <c r="G124" s="2">
        <f t="shared" si="8"/>
        <v>0</v>
      </c>
      <c r="H124" s="2"/>
      <c r="I124" s="2">
        <f t="shared" si="9"/>
        <v>0</v>
      </c>
      <c r="J124" s="2"/>
      <c r="K124" s="2">
        <f t="shared" si="10"/>
        <v>0</v>
      </c>
      <c r="L124" s="2">
        <f t="shared" si="11"/>
        <v>0</v>
      </c>
    </row>
    <row r="125" spans="2:12">
      <c r="B125" s="8"/>
      <c r="C125" s="8" t="s">
        <v>44</v>
      </c>
      <c r="D125" s="14" t="s">
        <v>27</v>
      </c>
      <c r="E125" s="2">
        <f>E124*6</f>
        <v>550.79999999999995</v>
      </c>
      <c r="F125" s="2"/>
      <c r="G125" s="2">
        <f t="shared" si="8"/>
        <v>0</v>
      </c>
      <c r="H125" s="2"/>
      <c r="I125" s="2">
        <f t="shared" si="9"/>
        <v>0</v>
      </c>
      <c r="J125" s="2"/>
      <c r="K125" s="2">
        <f t="shared" si="10"/>
        <v>0</v>
      </c>
      <c r="L125" s="2">
        <f t="shared" si="11"/>
        <v>0</v>
      </c>
    </row>
    <row r="126" spans="2:12">
      <c r="B126" s="8"/>
      <c r="C126" s="8" t="s">
        <v>64</v>
      </c>
      <c r="D126" s="14" t="s">
        <v>19</v>
      </c>
      <c r="E126" s="2">
        <f>E124*1.1</f>
        <v>100.98</v>
      </c>
      <c r="F126" s="2"/>
      <c r="G126" s="2">
        <f t="shared" si="8"/>
        <v>0</v>
      </c>
      <c r="H126" s="2"/>
      <c r="I126" s="2">
        <f t="shared" si="9"/>
        <v>0</v>
      </c>
      <c r="J126" s="2"/>
      <c r="K126" s="2">
        <f t="shared" si="10"/>
        <v>0</v>
      </c>
      <c r="L126" s="2">
        <f t="shared" si="11"/>
        <v>0</v>
      </c>
    </row>
    <row r="127" spans="2:12">
      <c r="B127" s="8"/>
      <c r="C127" s="8" t="s">
        <v>23</v>
      </c>
      <c r="D127" s="14" t="s">
        <v>24</v>
      </c>
      <c r="E127" s="2">
        <f>E124</f>
        <v>91.8</v>
      </c>
      <c r="F127" s="2"/>
      <c r="G127" s="2">
        <f t="shared" si="8"/>
        <v>0</v>
      </c>
      <c r="H127" s="2"/>
      <c r="I127" s="2">
        <f t="shared" si="9"/>
        <v>0</v>
      </c>
      <c r="J127" s="2"/>
      <c r="K127" s="2">
        <f t="shared" si="10"/>
        <v>0</v>
      </c>
      <c r="L127" s="2">
        <f t="shared" si="11"/>
        <v>0</v>
      </c>
    </row>
    <row r="128" spans="2:12">
      <c r="B128" s="8"/>
      <c r="C128" s="13" t="s">
        <v>79</v>
      </c>
      <c r="D128" s="14" t="s">
        <v>13</v>
      </c>
      <c r="E128" s="2">
        <f>E80-E124</f>
        <v>104.2</v>
      </c>
      <c r="F128" s="2"/>
      <c r="G128" s="2">
        <f t="shared" si="8"/>
        <v>0</v>
      </c>
      <c r="H128" s="2"/>
      <c r="I128" s="2">
        <f t="shared" si="9"/>
        <v>0</v>
      </c>
      <c r="J128" s="2"/>
      <c r="K128" s="2">
        <f t="shared" si="10"/>
        <v>0</v>
      </c>
      <c r="L128" s="2">
        <f t="shared" si="11"/>
        <v>0</v>
      </c>
    </row>
    <row r="129" spans="2:12">
      <c r="B129" s="8"/>
      <c r="C129" s="8" t="s">
        <v>44</v>
      </c>
      <c r="D129" s="14" t="s">
        <v>27</v>
      </c>
      <c r="E129" s="2">
        <f>E128*6</f>
        <v>625.20000000000005</v>
      </c>
      <c r="F129" s="2"/>
      <c r="G129" s="2">
        <f t="shared" si="8"/>
        <v>0</v>
      </c>
      <c r="H129" s="2"/>
      <c r="I129" s="2">
        <f t="shared" si="9"/>
        <v>0</v>
      </c>
      <c r="J129" s="2"/>
      <c r="K129" s="2">
        <f t="shared" si="10"/>
        <v>0</v>
      </c>
      <c r="L129" s="2">
        <f t="shared" si="11"/>
        <v>0</v>
      </c>
    </row>
    <row r="130" spans="2:12">
      <c r="B130" s="8"/>
      <c r="C130" s="8" t="s">
        <v>64</v>
      </c>
      <c r="D130" s="14" t="s">
        <v>19</v>
      </c>
      <c r="E130" s="2">
        <f>E128*1.1</f>
        <v>114.62000000000002</v>
      </c>
      <c r="F130" s="2"/>
      <c r="G130" s="2">
        <f t="shared" si="8"/>
        <v>0</v>
      </c>
      <c r="H130" s="2"/>
      <c r="I130" s="2">
        <f t="shared" si="9"/>
        <v>0</v>
      </c>
      <c r="J130" s="2"/>
      <c r="K130" s="2">
        <f t="shared" si="10"/>
        <v>0</v>
      </c>
      <c r="L130" s="2">
        <f t="shared" si="11"/>
        <v>0</v>
      </c>
    </row>
    <row r="131" spans="2:12">
      <c r="B131" s="8"/>
      <c r="C131" s="8" t="s">
        <v>23</v>
      </c>
      <c r="D131" s="14" t="s">
        <v>24</v>
      </c>
      <c r="E131" s="2">
        <f>E128</f>
        <v>104.2</v>
      </c>
      <c r="F131" s="2"/>
      <c r="G131" s="2">
        <f t="shared" si="8"/>
        <v>0</v>
      </c>
      <c r="H131" s="2"/>
      <c r="I131" s="2">
        <f t="shared" si="9"/>
        <v>0</v>
      </c>
      <c r="J131" s="2"/>
      <c r="K131" s="2">
        <f t="shared" si="10"/>
        <v>0</v>
      </c>
      <c r="L131" s="2">
        <f t="shared" si="11"/>
        <v>0</v>
      </c>
    </row>
    <row r="132" spans="2:12">
      <c r="B132" s="8"/>
      <c r="C132" s="13" t="s">
        <v>48</v>
      </c>
      <c r="D132" s="14" t="s">
        <v>13</v>
      </c>
      <c r="E132" s="2">
        <v>386</v>
      </c>
      <c r="F132" s="2"/>
      <c r="G132" s="2">
        <f t="shared" si="8"/>
        <v>0</v>
      </c>
      <c r="H132" s="2"/>
      <c r="I132" s="2">
        <f t="shared" si="9"/>
        <v>0</v>
      </c>
      <c r="J132" s="2"/>
      <c r="K132" s="2">
        <f t="shared" si="10"/>
        <v>0</v>
      </c>
      <c r="L132" s="2">
        <f t="shared" si="11"/>
        <v>0</v>
      </c>
    </row>
    <row r="133" spans="2:12">
      <c r="B133" s="8"/>
      <c r="C133" s="8" t="s">
        <v>49</v>
      </c>
      <c r="D133" s="14" t="s">
        <v>13</v>
      </c>
      <c r="E133" s="2">
        <f>E132*1.07</f>
        <v>413.02000000000004</v>
      </c>
      <c r="F133" s="2"/>
      <c r="G133" s="2">
        <f t="shared" si="8"/>
        <v>0</v>
      </c>
      <c r="H133" s="2"/>
      <c r="I133" s="2">
        <f t="shared" si="9"/>
        <v>0</v>
      </c>
      <c r="J133" s="2"/>
      <c r="K133" s="2">
        <f t="shared" si="10"/>
        <v>0</v>
      </c>
      <c r="L133" s="2">
        <f t="shared" si="11"/>
        <v>0</v>
      </c>
    </row>
    <row r="134" spans="2:12">
      <c r="B134" s="8"/>
      <c r="C134" s="8" t="s">
        <v>23</v>
      </c>
      <c r="D134" s="14" t="s">
        <v>24</v>
      </c>
      <c r="E134" s="2">
        <f>E133</f>
        <v>413.02000000000004</v>
      </c>
      <c r="F134" s="2"/>
      <c r="G134" s="2">
        <f t="shared" si="8"/>
        <v>0</v>
      </c>
      <c r="H134" s="2"/>
      <c r="I134" s="2">
        <f t="shared" si="9"/>
        <v>0</v>
      </c>
      <c r="J134" s="2"/>
      <c r="K134" s="2">
        <f t="shared" si="10"/>
        <v>0</v>
      </c>
      <c r="L134" s="2">
        <f t="shared" si="11"/>
        <v>0</v>
      </c>
    </row>
    <row r="135" spans="2:12">
      <c r="B135" s="8"/>
      <c r="C135" s="13" t="s">
        <v>52</v>
      </c>
      <c r="D135" s="14" t="s">
        <v>13</v>
      </c>
      <c r="E135" s="2">
        <v>25</v>
      </c>
      <c r="F135" s="2"/>
      <c r="G135" s="2">
        <f t="shared" si="8"/>
        <v>0</v>
      </c>
      <c r="H135" s="2"/>
      <c r="I135" s="2">
        <f t="shared" si="9"/>
        <v>0</v>
      </c>
      <c r="J135" s="2"/>
      <c r="K135" s="2">
        <f t="shared" si="10"/>
        <v>0</v>
      </c>
      <c r="L135" s="2">
        <f t="shared" si="11"/>
        <v>0</v>
      </c>
    </row>
    <row r="136" spans="2:12">
      <c r="B136" s="8"/>
      <c r="C136" s="8" t="s">
        <v>53</v>
      </c>
      <c r="D136" s="14" t="s">
        <v>13</v>
      </c>
      <c r="E136" s="2">
        <f>E135*1.07</f>
        <v>26.75</v>
      </c>
      <c r="F136" s="2"/>
      <c r="G136" s="2">
        <f t="shared" si="8"/>
        <v>0</v>
      </c>
      <c r="H136" s="2"/>
      <c r="I136" s="2">
        <f t="shared" si="9"/>
        <v>0</v>
      </c>
      <c r="J136" s="2"/>
      <c r="K136" s="2">
        <f t="shared" si="10"/>
        <v>0</v>
      </c>
      <c r="L136" s="2">
        <f t="shared" si="11"/>
        <v>0</v>
      </c>
    </row>
    <row r="137" spans="2:12">
      <c r="B137" s="8"/>
      <c r="C137" s="8" t="s">
        <v>23</v>
      </c>
      <c r="D137" s="14" t="s">
        <v>24</v>
      </c>
      <c r="E137" s="2">
        <f>E136</f>
        <v>26.75</v>
      </c>
      <c r="F137" s="2"/>
      <c r="G137" s="2">
        <f t="shared" si="8"/>
        <v>0</v>
      </c>
      <c r="H137" s="2"/>
      <c r="I137" s="2">
        <f t="shared" si="9"/>
        <v>0</v>
      </c>
      <c r="J137" s="2"/>
      <c r="K137" s="2">
        <f t="shared" si="10"/>
        <v>0</v>
      </c>
      <c r="L137" s="2">
        <f t="shared" si="11"/>
        <v>0</v>
      </c>
    </row>
    <row r="138" spans="2:12">
      <c r="B138" s="8"/>
      <c r="C138" s="13" t="s">
        <v>54</v>
      </c>
      <c r="D138" s="14" t="s">
        <v>16</v>
      </c>
      <c r="E138" s="2">
        <v>450</v>
      </c>
      <c r="F138" s="2"/>
      <c r="G138" s="2">
        <f t="shared" si="8"/>
        <v>0</v>
      </c>
      <c r="H138" s="2"/>
      <c r="I138" s="2">
        <f t="shared" si="9"/>
        <v>0</v>
      </c>
      <c r="J138" s="2"/>
      <c r="K138" s="2">
        <f t="shared" si="10"/>
        <v>0</v>
      </c>
      <c r="L138" s="2">
        <f t="shared" si="11"/>
        <v>0</v>
      </c>
    </row>
    <row r="139" spans="2:12">
      <c r="B139" s="8"/>
      <c r="C139" s="8" t="s">
        <v>55</v>
      </c>
      <c r="D139" s="14" t="s">
        <v>16</v>
      </c>
      <c r="E139" s="2">
        <f>E138*1.1</f>
        <v>495.00000000000006</v>
      </c>
      <c r="F139" s="2"/>
      <c r="G139" s="2">
        <f t="shared" si="8"/>
        <v>0</v>
      </c>
      <c r="H139" s="2"/>
      <c r="I139" s="2">
        <f t="shared" si="9"/>
        <v>0</v>
      </c>
      <c r="J139" s="2"/>
      <c r="K139" s="2">
        <f t="shared" si="10"/>
        <v>0</v>
      </c>
      <c r="L139" s="2">
        <f t="shared" si="11"/>
        <v>0</v>
      </c>
    </row>
    <row r="140" spans="2:12">
      <c r="B140" s="8"/>
      <c r="C140" s="8" t="s">
        <v>23</v>
      </c>
      <c r="D140" s="14" t="s">
        <v>24</v>
      </c>
      <c r="E140" s="2">
        <f>E139</f>
        <v>495.00000000000006</v>
      </c>
      <c r="F140" s="2"/>
      <c r="G140" s="2">
        <f t="shared" si="8"/>
        <v>0</v>
      </c>
      <c r="H140" s="2"/>
      <c r="I140" s="2">
        <f t="shared" si="9"/>
        <v>0</v>
      </c>
      <c r="J140" s="2"/>
      <c r="K140" s="2">
        <f t="shared" si="10"/>
        <v>0</v>
      </c>
      <c r="L140" s="2">
        <f t="shared" si="11"/>
        <v>0</v>
      </c>
    </row>
    <row r="141" spans="2:12">
      <c r="B141" s="8"/>
      <c r="C141" s="13" t="s">
        <v>59</v>
      </c>
      <c r="D141" s="12" t="s">
        <v>13</v>
      </c>
      <c r="E141" s="2">
        <f>E82</f>
        <v>120</v>
      </c>
      <c r="F141" s="2"/>
      <c r="G141" s="2">
        <f t="shared" ref="G141:G153" si="12">F141*E141</f>
        <v>0</v>
      </c>
      <c r="H141" s="2"/>
      <c r="I141" s="2">
        <f t="shared" ref="I141:I153" si="13">H141*E141</f>
        <v>0</v>
      </c>
      <c r="J141" s="2"/>
      <c r="K141" s="2">
        <f t="shared" ref="K141:K153" si="14">J141*E141</f>
        <v>0</v>
      </c>
      <c r="L141" s="2">
        <f t="shared" ref="L141:L153" si="15">G141+I141+K141</f>
        <v>0</v>
      </c>
    </row>
    <row r="142" spans="2:12">
      <c r="B142" s="8"/>
      <c r="C142" s="8" t="s">
        <v>60</v>
      </c>
      <c r="D142" s="12" t="s">
        <v>19</v>
      </c>
      <c r="E142" s="2">
        <f>E141/0.6/0.6</f>
        <v>333.33333333333337</v>
      </c>
      <c r="F142" s="2"/>
      <c r="G142" s="2">
        <f t="shared" si="12"/>
        <v>0</v>
      </c>
      <c r="H142" s="2"/>
      <c r="I142" s="2">
        <f t="shared" si="13"/>
        <v>0</v>
      </c>
      <c r="J142" s="2"/>
      <c r="K142" s="2">
        <f t="shared" si="14"/>
        <v>0</v>
      </c>
      <c r="L142" s="2">
        <f t="shared" si="15"/>
        <v>0</v>
      </c>
    </row>
    <row r="143" spans="2:12">
      <c r="B143" s="8"/>
      <c r="C143" s="8" t="s">
        <v>61</v>
      </c>
      <c r="D143" s="12" t="s">
        <v>13</v>
      </c>
      <c r="E143" s="2">
        <v>120</v>
      </c>
      <c r="F143" s="2"/>
      <c r="G143" s="2">
        <f t="shared" si="12"/>
        <v>0</v>
      </c>
      <c r="H143" s="2"/>
      <c r="I143" s="2">
        <f t="shared" si="13"/>
        <v>0</v>
      </c>
      <c r="J143" s="2"/>
      <c r="K143" s="2">
        <f t="shared" si="14"/>
        <v>0</v>
      </c>
      <c r="L143" s="2">
        <f t="shared" si="15"/>
        <v>0</v>
      </c>
    </row>
    <row r="144" spans="2:12">
      <c r="B144" s="8"/>
      <c r="C144" s="8" t="s">
        <v>23</v>
      </c>
      <c r="D144" s="8" t="s">
        <v>24</v>
      </c>
      <c r="E144" s="2">
        <f>E141</f>
        <v>120</v>
      </c>
      <c r="F144" s="2"/>
      <c r="G144" s="2">
        <f t="shared" si="12"/>
        <v>0</v>
      </c>
      <c r="H144" s="2"/>
      <c r="I144" s="2">
        <f t="shared" si="13"/>
        <v>0</v>
      </c>
      <c r="J144" s="2"/>
      <c r="K144" s="2">
        <f t="shared" si="14"/>
        <v>0</v>
      </c>
      <c r="L144" s="2">
        <f t="shared" si="15"/>
        <v>0</v>
      </c>
    </row>
    <row r="145" spans="2:12">
      <c r="B145" s="8"/>
      <c r="C145" s="13" t="s">
        <v>25</v>
      </c>
      <c r="D145" s="14" t="s">
        <v>13</v>
      </c>
      <c r="E145" s="2">
        <v>118.79</v>
      </c>
      <c r="F145" s="2"/>
      <c r="G145" s="2">
        <f t="shared" si="12"/>
        <v>0</v>
      </c>
      <c r="H145" s="2"/>
      <c r="I145" s="2">
        <f t="shared" si="13"/>
        <v>0</v>
      </c>
      <c r="J145" s="2"/>
      <c r="K145" s="2">
        <f t="shared" si="14"/>
        <v>0</v>
      </c>
      <c r="L145" s="2">
        <f t="shared" si="15"/>
        <v>0</v>
      </c>
    </row>
    <row r="146" spans="2:12">
      <c r="B146" s="8"/>
      <c r="C146" s="15" t="s">
        <v>26</v>
      </c>
      <c r="D146" s="14" t="s">
        <v>27</v>
      </c>
      <c r="E146" s="2">
        <f>E145*1.5</f>
        <v>178.185</v>
      </c>
      <c r="F146" s="2"/>
      <c r="G146" s="2">
        <f t="shared" si="12"/>
        <v>0</v>
      </c>
      <c r="H146" s="2"/>
      <c r="I146" s="2">
        <f t="shared" si="13"/>
        <v>0</v>
      </c>
      <c r="J146" s="2"/>
      <c r="K146" s="2">
        <f t="shared" si="14"/>
        <v>0</v>
      </c>
      <c r="L146" s="2">
        <f t="shared" si="15"/>
        <v>0</v>
      </c>
    </row>
    <row r="147" spans="2:12">
      <c r="B147" s="8"/>
      <c r="C147" s="15" t="s">
        <v>28</v>
      </c>
      <c r="D147" s="14" t="s">
        <v>24</v>
      </c>
      <c r="E147" s="2">
        <f>E145*0.05</f>
        <v>5.9395000000000007</v>
      </c>
      <c r="F147" s="2"/>
      <c r="G147" s="2">
        <f t="shared" si="12"/>
        <v>0</v>
      </c>
      <c r="H147" s="2"/>
      <c r="I147" s="2">
        <f t="shared" si="13"/>
        <v>0</v>
      </c>
      <c r="J147" s="2"/>
      <c r="K147" s="2">
        <f t="shared" si="14"/>
        <v>0</v>
      </c>
      <c r="L147" s="2">
        <f t="shared" si="15"/>
        <v>0</v>
      </c>
    </row>
    <row r="148" spans="2:12">
      <c r="B148" s="8"/>
      <c r="C148" s="13" t="s">
        <v>56</v>
      </c>
      <c r="D148" s="14" t="s">
        <v>16</v>
      </c>
      <c r="E148" s="2">
        <v>53</v>
      </c>
      <c r="F148" s="2"/>
      <c r="G148" s="2">
        <f t="shared" si="12"/>
        <v>0</v>
      </c>
      <c r="H148" s="2"/>
      <c r="I148" s="2">
        <f t="shared" si="13"/>
        <v>0</v>
      </c>
      <c r="J148" s="2"/>
      <c r="K148" s="2">
        <f t="shared" si="14"/>
        <v>0</v>
      </c>
      <c r="L148" s="2">
        <f t="shared" si="15"/>
        <v>0</v>
      </c>
    </row>
    <row r="149" spans="2:12">
      <c r="B149" s="8"/>
      <c r="C149" s="15" t="s">
        <v>26</v>
      </c>
      <c r="D149" s="14" t="s">
        <v>27</v>
      </c>
      <c r="E149" s="2">
        <f>E148*1.5/5</f>
        <v>15.9</v>
      </c>
      <c r="F149" s="2"/>
      <c r="G149" s="2">
        <f t="shared" si="12"/>
        <v>0</v>
      </c>
      <c r="H149" s="2"/>
      <c r="I149" s="2">
        <f t="shared" si="13"/>
        <v>0</v>
      </c>
      <c r="J149" s="2"/>
      <c r="K149" s="2">
        <f t="shared" si="14"/>
        <v>0</v>
      </c>
      <c r="L149" s="2">
        <f t="shared" si="15"/>
        <v>0</v>
      </c>
    </row>
    <row r="150" spans="2:12">
      <c r="B150" s="8"/>
      <c r="C150" s="15" t="s">
        <v>28</v>
      </c>
      <c r="D150" s="14" t="s">
        <v>24</v>
      </c>
      <c r="E150" s="2">
        <f>E148*0.05</f>
        <v>2.6500000000000004</v>
      </c>
      <c r="F150" s="2"/>
      <c r="G150" s="2">
        <f t="shared" si="12"/>
        <v>0</v>
      </c>
      <c r="H150" s="2"/>
      <c r="I150" s="2">
        <f t="shared" si="13"/>
        <v>0</v>
      </c>
      <c r="J150" s="2"/>
      <c r="K150" s="2">
        <f t="shared" si="14"/>
        <v>0</v>
      </c>
      <c r="L150" s="2">
        <f t="shared" si="15"/>
        <v>0</v>
      </c>
    </row>
    <row r="151" spans="2:12">
      <c r="B151" s="8"/>
      <c r="C151" s="13" t="s">
        <v>57</v>
      </c>
      <c r="D151" s="14" t="s">
        <v>13</v>
      </c>
      <c r="E151" s="8">
        <v>791.92</v>
      </c>
      <c r="F151" s="8"/>
      <c r="G151" s="2">
        <f t="shared" si="12"/>
        <v>0</v>
      </c>
      <c r="H151" s="2"/>
      <c r="I151" s="2">
        <f t="shared" si="13"/>
        <v>0</v>
      </c>
      <c r="J151" s="2"/>
      <c r="K151" s="2">
        <f t="shared" si="14"/>
        <v>0</v>
      </c>
      <c r="L151" s="2">
        <f t="shared" si="15"/>
        <v>0</v>
      </c>
    </row>
    <row r="152" spans="2:12">
      <c r="B152" s="8"/>
      <c r="C152" s="17" t="s">
        <v>58</v>
      </c>
      <c r="D152" s="14" t="s">
        <v>27</v>
      </c>
      <c r="E152" s="2">
        <f>E151*0.35</f>
        <v>277.17199999999997</v>
      </c>
      <c r="F152" s="18"/>
      <c r="G152" s="2">
        <f t="shared" si="12"/>
        <v>0</v>
      </c>
      <c r="H152" s="18"/>
      <c r="I152" s="2">
        <f t="shared" si="13"/>
        <v>0</v>
      </c>
      <c r="J152" s="2"/>
      <c r="K152" s="2">
        <f t="shared" si="14"/>
        <v>0</v>
      </c>
      <c r="L152" s="2">
        <f t="shared" si="15"/>
        <v>0</v>
      </c>
    </row>
    <row r="153" spans="2:12">
      <c r="B153" s="8"/>
      <c r="C153" s="17" t="s">
        <v>28</v>
      </c>
      <c r="D153" s="14" t="s">
        <v>24</v>
      </c>
      <c r="E153" s="2">
        <f>E151*0.05</f>
        <v>39.596000000000004</v>
      </c>
      <c r="F153" s="8"/>
      <c r="G153" s="2">
        <f t="shared" si="12"/>
        <v>0</v>
      </c>
      <c r="H153" s="8"/>
      <c r="I153" s="2">
        <f t="shared" si="13"/>
        <v>0</v>
      </c>
      <c r="J153" s="2"/>
      <c r="K153" s="2">
        <f t="shared" si="14"/>
        <v>0</v>
      </c>
      <c r="L153" s="2">
        <f t="shared" si="15"/>
        <v>0</v>
      </c>
    </row>
    <row r="154" spans="2:12" ht="15.5">
      <c r="B154" s="33" t="s">
        <v>103</v>
      </c>
      <c r="C154" s="33"/>
      <c r="D154" s="33"/>
      <c r="E154" s="33"/>
      <c r="F154" s="33"/>
      <c r="G154" s="33"/>
      <c r="H154" s="33"/>
      <c r="I154" s="33"/>
      <c r="J154" s="33"/>
      <c r="K154" s="33"/>
      <c r="L154" s="33"/>
    </row>
    <row r="155" spans="2:12">
      <c r="B155" s="8"/>
      <c r="C155" s="8"/>
      <c r="D155" s="8"/>
      <c r="E155" s="2"/>
      <c r="F155" s="2"/>
      <c r="G155" s="2">
        <f t="shared" ref="G155:G198" si="16">F155*E155</f>
        <v>0</v>
      </c>
      <c r="H155" s="2"/>
      <c r="I155" s="2">
        <f t="shared" ref="I155:I198" si="17">H155*E155</f>
        <v>0</v>
      </c>
      <c r="J155" s="2"/>
      <c r="K155" s="2">
        <f t="shared" ref="K155:K198" si="18">J155*E155</f>
        <v>0</v>
      </c>
      <c r="L155" s="2">
        <f t="shared" ref="L155:L198" si="19">G155+I155+K155</f>
        <v>0</v>
      </c>
    </row>
    <row r="156" spans="2:12">
      <c r="B156" s="8"/>
      <c r="C156" s="13" t="s">
        <v>31</v>
      </c>
      <c r="D156" s="14" t="s">
        <v>13</v>
      </c>
      <c r="E156" s="19">
        <v>131.19999999999999</v>
      </c>
      <c r="F156" s="19"/>
      <c r="G156" s="2">
        <f t="shared" si="16"/>
        <v>0</v>
      </c>
      <c r="H156" s="2"/>
      <c r="I156" s="2">
        <f t="shared" si="17"/>
        <v>0</v>
      </c>
      <c r="J156" s="2"/>
      <c r="K156" s="2">
        <f t="shared" si="18"/>
        <v>0</v>
      </c>
      <c r="L156" s="2">
        <f t="shared" si="19"/>
        <v>0</v>
      </c>
    </row>
    <row r="157" spans="2:12">
      <c r="B157" s="8"/>
      <c r="C157" s="11" t="s">
        <v>80</v>
      </c>
      <c r="D157" s="14" t="s">
        <v>13</v>
      </c>
      <c r="E157" s="19">
        <v>58.43</v>
      </c>
      <c r="F157" s="19"/>
      <c r="G157" s="2">
        <f t="shared" si="16"/>
        <v>0</v>
      </c>
      <c r="H157" s="2"/>
      <c r="I157" s="2">
        <f t="shared" si="17"/>
        <v>0</v>
      </c>
      <c r="J157" s="2"/>
      <c r="K157" s="2">
        <f t="shared" si="18"/>
        <v>0</v>
      </c>
      <c r="L157" s="2">
        <f t="shared" si="19"/>
        <v>0</v>
      </c>
    </row>
    <row r="158" spans="2:12">
      <c r="B158" s="8"/>
      <c r="C158" s="13" t="s">
        <v>65</v>
      </c>
      <c r="D158" s="14" t="s">
        <v>13</v>
      </c>
      <c r="E158" s="19">
        <v>189.63</v>
      </c>
      <c r="F158" s="19"/>
      <c r="G158" s="2">
        <f t="shared" si="16"/>
        <v>0</v>
      </c>
      <c r="H158" s="2"/>
      <c r="I158" s="2">
        <f t="shared" si="17"/>
        <v>0</v>
      </c>
      <c r="J158" s="2"/>
      <c r="K158" s="2">
        <f t="shared" si="18"/>
        <v>0</v>
      </c>
      <c r="L158" s="2">
        <f t="shared" si="19"/>
        <v>0</v>
      </c>
    </row>
    <row r="159" spans="2:12">
      <c r="B159" s="8"/>
      <c r="C159" s="13" t="s">
        <v>57</v>
      </c>
      <c r="D159" s="14" t="s">
        <v>13</v>
      </c>
      <c r="E159" s="19">
        <v>300</v>
      </c>
      <c r="F159" s="19"/>
      <c r="G159" s="2">
        <f t="shared" si="16"/>
        <v>0</v>
      </c>
      <c r="H159" s="2"/>
      <c r="I159" s="2">
        <f t="shared" si="17"/>
        <v>0</v>
      </c>
      <c r="J159" s="2"/>
      <c r="K159" s="2">
        <f t="shared" si="18"/>
        <v>0</v>
      </c>
      <c r="L159" s="2">
        <f t="shared" si="19"/>
        <v>0</v>
      </c>
    </row>
    <row r="160" spans="2:12">
      <c r="B160" s="8"/>
      <c r="C160" s="17" t="s">
        <v>58</v>
      </c>
      <c r="D160" s="14" t="s">
        <v>27</v>
      </c>
      <c r="E160" s="19">
        <f>E159*0.35</f>
        <v>105</v>
      </c>
      <c r="F160" s="20"/>
      <c r="G160" s="2">
        <f t="shared" si="16"/>
        <v>0</v>
      </c>
      <c r="H160" s="20"/>
      <c r="I160" s="2">
        <f t="shared" si="17"/>
        <v>0</v>
      </c>
      <c r="J160" s="2"/>
      <c r="K160" s="2">
        <f t="shared" si="18"/>
        <v>0</v>
      </c>
      <c r="L160" s="2">
        <f t="shared" si="19"/>
        <v>0</v>
      </c>
    </row>
    <row r="161" spans="2:12">
      <c r="B161" s="8"/>
      <c r="C161" s="17" t="s">
        <v>28</v>
      </c>
      <c r="D161" s="14" t="s">
        <v>24</v>
      </c>
      <c r="E161" s="19">
        <f>E159*0.05</f>
        <v>15</v>
      </c>
      <c r="F161" s="19"/>
      <c r="G161" s="2">
        <f t="shared" si="16"/>
        <v>0</v>
      </c>
      <c r="H161" s="19"/>
      <c r="I161" s="2">
        <f t="shared" si="17"/>
        <v>0</v>
      </c>
      <c r="J161" s="2"/>
      <c r="K161" s="2">
        <f t="shared" si="18"/>
        <v>0</v>
      </c>
      <c r="L161" s="2">
        <f t="shared" si="19"/>
        <v>0</v>
      </c>
    </row>
    <row r="162" spans="2:12">
      <c r="B162" s="8"/>
      <c r="C162" s="13" t="s">
        <v>69</v>
      </c>
      <c r="D162" s="14" t="s">
        <v>13</v>
      </c>
      <c r="E162" s="19">
        <v>9.61</v>
      </c>
      <c r="F162" s="19"/>
      <c r="G162" s="2">
        <f t="shared" si="16"/>
        <v>0</v>
      </c>
      <c r="H162" s="2"/>
      <c r="I162" s="2">
        <f t="shared" si="17"/>
        <v>0</v>
      </c>
      <c r="J162" s="2"/>
      <c r="K162" s="2">
        <f t="shared" si="18"/>
        <v>0</v>
      </c>
      <c r="L162" s="2">
        <f t="shared" si="19"/>
        <v>0</v>
      </c>
    </row>
    <row r="163" spans="2:12">
      <c r="B163" s="8"/>
      <c r="C163" s="17" t="s">
        <v>15</v>
      </c>
      <c r="D163" s="4" t="s">
        <v>16</v>
      </c>
      <c r="E163" s="19">
        <f>E162*2</f>
        <v>19.22</v>
      </c>
      <c r="F163" s="19"/>
      <c r="G163" s="2">
        <f t="shared" si="16"/>
        <v>0</v>
      </c>
      <c r="H163" s="19"/>
      <c r="I163" s="2">
        <f t="shared" si="17"/>
        <v>0</v>
      </c>
      <c r="J163" s="2"/>
      <c r="K163" s="2">
        <f t="shared" si="18"/>
        <v>0</v>
      </c>
      <c r="L163" s="2">
        <f t="shared" si="19"/>
        <v>0</v>
      </c>
    </row>
    <row r="164" spans="2:12">
      <c r="B164" s="8"/>
      <c r="C164" s="17" t="s">
        <v>17</v>
      </c>
      <c r="D164" s="4" t="s">
        <v>16</v>
      </c>
      <c r="E164" s="19">
        <f>E162*0.7</f>
        <v>6.7269999999999994</v>
      </c>
      <c r="F164" s="19"/>
      <c r="G164" s="2">
        <f t="shared" si="16"/>
        <v>0</v>
      </c>
      <c r="H164" s="19"/>
      <c r="I164" s="2">
        <f t="shared" si="17"/>
        <v>0</v>
      </c>
      <c r="J164" s="2"/>
      <c r="K164" s="2">
        <f t="shared" si="18"/>
        <v>0</v>
      </c>
      <c r="L164" s="2">
        <f t="shared" si="19"/>
        <v>0</v>
      </c>
    </row>
    <row r="165" spans="2:12">
      <c r="B165" s="8"/>
      <c r="C165" s="17" t="s">
        <v>18</v>
      </c>
      <c r="D165" s="4" t="s">
        <v>19</v>
      </c>
      <c r="E165" s="19">
        <f>E162*14</f>
        <v>134.54</v>
      </c>
      <c r="F165" s="19"/>
      <c r="G165" s="2">
        <f t="shared" si="16"/>
        <v>0</v>
      </c>
      <c r="H165" s="19"/>
      <c r="I165" s="2">
        <f t="shared" si="17"/>
        <v>0</v>
      </c>
      <c r="J165" s="2"/>
      <c r="K165" s="2">
        <f t="shared" si="18"/>
        <v>0</v>
      </c>
      <c r="L165" s="2">
        <f t="shared" si="19"/>
        <v>0</v>
      </c>
    </row>
    <row r="166" spans="2:12">
      <c r="B166" s="8"/>
      <c r="C166" s="17" t="s">
        <v>20</v>
      </c>
      <c r="D166" s="4" t="s">
        <v>19</v>
      </c>
      <c r="E166" s="19">
        <f>E162*30</f>
        <v>288.29999999999995</v>
      </c>
      <c r="F166" s="19"/>
      <c r="G166" s="2">
        <f t="shared" si="16"/>
        <v>0</v>
      </c>
      <c r="H166" s="19"/>
      <c r="I166" s="2">
        <f t="shared" si="17"/>
        <v>0</v>
      </c>
      <c r="J166" s="2"/>
      <c r="K166" s="2">
        <f t="shared" si="18"/>
        <v>0</v>
      </c>
      <c r="L166" s="2">
        <f t="shared" si="19"/>
        <v>0</v>
      </c>
    </row>
    <row r="167" spans="2:12">
      <c r="B167" s="8"/>
      <c r="C167" s="17" t="s">
        <v>21</v>
      </c>
      <c r="D167" s="4" t="s">
        <v>19</v>
      </c>
      <c r="E167" s="19">
        <f>E162*1.6</f>
        <v>15.375999999999999</v>
      </c>
      <c r="F167" s="19"/>
      <c r="G167" s="2">
        <f t="shared" si="16"/>
        <v>0</v>
      </c>
      <c r="H167" s="19"/>
      <c r="I167" s="2">
        <f t="shared" si="17"/>
        <v>0</v>
      </c>
      <c r="J167" s="2"/>
      <c r="K167" s="2">
        <f t="shared" si="18"/>
        <v>0</v>
      </c>
      <c r="L167" s="2">
        <f t="shared" si="19"/>
        <v>0</v>
      </c>
    </row>
    <row r="168" spans="2:12">
      <c r="B168" s="8"/>
      <c r="C168" s="17" t="s">
        <v>22</v>
      </c>
      <c r="D168" s="4" t="s">
        <v>13</v>
      </c>
      <c r="E168" s="19">
        <f>E162*4</f>
        <v>38.44</v>
      </c>
      <c r="F168" s="19"/>
      <c r="G168" s="2">
        <f t="shared" si="16"/>
        <v>0</v>
      </c>
      <c r="H168" s="19"/>
      <c r="I168" s="2">
        <f t="shared" si="17"/>
        <v>0</v>
      </c>
      <c r="J168" s="2"/>
      <c r="K168" s="2">
        <f t="shared" si="18"/>
        <v>0</v>
      </c>
      <c r="L168" s="2">
        <f t="shared" si="19"/>
        <v>0</v>
      </c>
    </row>
    <row r="169" spans="2:12">
      <c r="B169" s="8"/>
      <c r="C169" s="17" t="s">
        <v>23</v>
      </c>
      <c r="D169" s="4" t="s">
        <v>24</v>
      </c>
      <c r="E169" s="19">
        <f>E162</f>
        <v>9.61</v>
      </c>
      <c r="F169" s="19"/>
      <c r="G169" s="2">
        <f t="shared" si="16"/>
        <v>0</v>
      </c>
      <c r="H169" s="19"/>
      <c r="I169" s="2">
        <f t="shared" si="17"/>
        <v>0</v>
      </c>
      <c r="J169" s="2"/>
      <c r="K169" s="2">
        <f t="shared" si="18"/>
        <v>0</v>
      </c>
      <c r="L169" s="2">
        <f t="shared" si="19"/>
        <v>0</v>
      </c>
    </row>
    <row r="170" spans="2:12">
      <c r="B170" s="8"/>
      <c r="C170" s="13" t="s">
        <v>43</v>
      </c>
      <c r="D170" s="14" t="s">
        <v>13</v>
      </c>
      <c r="E170" s="19">
        <v>19.22</v>
      </c>
      <c r="F170" s="19"/>
      <c r="G170" s="2">
        <f t="shared" si="16"/>
        <v>0</v>
      </c>
      <c r="H170" s="2"/>
      <c r="I170" s="2">
        <f t="shared" si="17"/>
        <v>0</v>
      </c>
      <c r="J170" s="2"/>
      <c r="K170" s="2">
        <f t="shared" si="18"/>
        <v>0</v>
      </c>
      <c r="L170" s="2">
        <f t="shared" si="19"/>
        <v>0</v>
      </c>
    </row>
    <row r="171" spans="2:12">
      <c r="B171" s="8"/>
      <c r="C171" s="8" t="s">
        <v>44</v>
      </c>
      <c r="D171" s="14" t="s">
        <v>27</v>
      </c>
      <c r="E171" s="19">
        <f>E170*6</f>
        <v>115.32</v>
      </c>
      <c r="F171" s="19"/>
      <c r="G171" s="2">
        <f t="shared" si="16"/>
        <v>0</v>
      </c>
      <c r="H171" s="19"/>
      <c r="I171" s="2">
        <f t="shared" si="17"/>
        <v>0</v>
      </c>
      <c r="J171" s="2"/>
      <c r="K171" s="2">
        <f t="shared" si="18"/>
        <v>0</v>
      </c>
      <c r="L171" s="2">
        <f t="shared" si="19"/>
        <v>0</v>
      </c>
    </row>
    <row r="172" spans="2:12">
      <c r="B172" s="8"/>
      <c r="C172" s="8" t="s">
        <v>45</v>
      </c>
      <c r="D172" s="14" t="s">
        <v>13</v>
      </c>
      <c r="E172" s="19">
        <f>E170*1.05</f>
        <v>20.181000000000001</v>
      </c>
      <c r="F172" s="19"/>
      <c r="G172" s="2">
        <f t="shared" si="16"/>
        <v>0</v>
      </c>
      <c r="H172" s="19"/>
      <c r="I172" s="2">
        <f t="shared" si="17"/>
        <v>0</v>
      </c>
      <c r="J172" s="2"/>
      <c r="K172" s="2">
        <f t="shared" si="18"/>
        <v>0</v>
      </c>
      <c r="L172" s="2">
        <f t="shared" si="19"/>
        <v>0</v>
      </c>
    </row>
    <row r="173" spans="2:12">
      <c r="B173" s="8"/>
      <c r="C173" s="8" t="s">
        <v>23</v>
      </c>
      <c r="D173" s="14" t="s">
        <v>24</v>
      </c>
      <c r="E173" s="19">
        <f>E171</f>
        <v>115.32</v>
      </c>
      <c r="F173" s="19"/>
      <c r="G173" s="2">
        <f t="shared" si="16"/>
        <v>0</v>
      </c>
      <c r="H173" s="19"/>
      <c r="I173" s="2">
        <f t="shared" si="17"/>
        <v>0</v>
      </c>
      <c r="J173" s="2"/>
      <c r="K173" s="2">
        <f t="shared" si="18"/>
        <v>0</v>
      </c>
      <c r="L173" s="2">
        <f t="shared" si="19"/>
        <v>0</v>
      </c>
    </row>
    <row r="174" spans="2:12">
      <c r="B174" s="8"/>
      <c r="C174" s="13" t="s">
        <v>46</v>
      </c>
      <c r="D174" s="14" t="s">
        <v>13</v>
      </c>
      <c r="E174" s="19">
        <v>2.6</v>
      </c>
      <c r="F174" s="19"/>
      <c r="G174" s="2">
        <f t="shared" si="16"/>
        <v>0</v>
      </c>
      <c r="H174" s="2"/>
      <c r="I174" s="2">
        <f t="shared" si="17"/>
        <v>0</v>
      </c>
      <c r="J174" s="2"/>
      <c r="K174" s="2">
        <f t="shared" si="18"/>
        <v>0</v>
      </c>
      <c r="L174" s="2">
        <f t="shared" si="19"/>
        <v>0</v>
      </c>
    </row>
    <row r="175" spans="2:12">
      <c r="B175" s="8"/>
      <c r="C175" s="8" t="s">
        <v>44</v>
      </c>
      <c r="D175" s="14" t="s">
        <v>27</v>
      </c>
      <c r="E175" s="19">
        <f>E174*6</f>
        <v>15.600000000000001</v>
      </c>
      <c r="F175" s="19"/>
      <c r="G175" s="2">
        <f t="shared" si="16"/>
        <v>0</v>
      </c>
      <c r="H175" s="19"/>
      <c r="I175" s="2">
        <f t="shared" si="17"/>
        <v>0</v>
      </c>
      <c r="J175" s="2"/>
      <c r="K175" s="2">
        <f t="shared" si="18"/>
        <v>0</v>
      </c>
      <c r="L175" s="2">
        <f t="shared" si="19"/>
        <v>0</v>
      </c>
    </row>
    <row r="176" spans="2:12">
      <c r="B176" s="8"/>
      <c r="C176" s="8" t="s">
        <v>47</v>
      </c>
      <c r="D176" s="14" t="s">
        <v>13</v>
      </c>
      <c r="E176" s="19">
        <f>E174*1.05</f>
        <v>2.7300000000000004</v>
      </c>
      <c r="F176" s="19"/>
      <c r="G176" s="2">
        <f t="shared" si="16"/>
        <v>0</v>
      </c>
      <c r="H176" s="19"/>
      <c r="I176" s="2">
        <f t="shared" si="17"/>
        <v>0</v>
      </c>
      <c r="J176" s="2"/>
      <c r="K176" s="2">
        <f t="shared" si="18"/>
        <v>0</v>
      </c>
      <c r="L176" s="2">
        <f t="shared" si="19"/>
        <v>0</v>
      </c>
    </row>
    <row r="177" spans="2:12">
      <c r="B177" s="8"/>
      <c r="C177" s="8" t="s">
        <v>23</v>
      </c>
      <c r="D177" s="14" t="s">
        <v>24</v>
      </c>
      <c r="E177" s="19">
        <f>E175</f>
        <v>15.600000000000001</v>
      </c>
      <c r="F177" s="19"/>
      <c r="G177" s="2">
        <f t="shared" si="16"/>
        <v>0</v>
      </c>
      <c r="H177" s="19"/>
      <c r="I177" s="2">
        <f t="shared" si="17"/>
        <v>0</v>
      </c>
      <c r="J177" s="2"/>
      <c r="K177" s="2">
        <f t="shared" si="18"/>
        <v>0</v>
      </c>
      <c r="L177" s="2">
        <f t="shared" si="19"/>
        <v>0</v>
      </c>
    </row>
    <row r="178" spans="2:12">
      <c r="B178" s="8"/>
      <c r="C178" s="13" t="s">
        <v>39</v>
      </c>
      <c r="D178" s="14" t="s">
        <v>19</v>
      </c>
      <c r="E178" s="19">
        <v>1</v>
      </c>
      <c r="F178" s="19"/>
      <c r="G178" s="2">
        <f t="shared" si="16"/>
        <v>0</v>
      </c>
      <c r="H178" s="2"/>
      <c r="I178" s="2">
        <f t="shared" si="17"/>
        <v>0</v>
      </c>
      <c r="J178" s="2"/>
      <c r="K178" s="2">
        <f t="shared" si="18"/>
        <v>0</v>
      </c>
      <c r="L178" s="2">
        <f t="shared" si="19"/>
        <v>0</v>
      </c>
    </row>
    <row r="179" spans="2:12">
      <c r="B179" s="8"/>
      <c r="C179" s="15" t="s">
        <v>40</v>
      </c>
      <c r="D179" s="14" t="s">
        <v>19</v>
      </c>
      <c r="E179" s="19">
        <f>E178</f>
        <v>1</v>
      </c>
      <c r="F179" s="19"/>
      <c r="G179" s="2">
        <f t="shared" si="16"/>
        <v>0</v>
      </c>
      <c r="H179" s="19"/>
      <c r="I179" s="2">
        <f t="shared" si="17"/>
        <v>0</v>
      </c>
      <c r="J179" s="2"/>
      <c r="K179" s="2">
        <f t="shared" si="18"/>
        <v>0</v>
      </c>
      <c r="L179" s="2">
        <f t="shared" si="19"/>
        <v>0</v>
      </c>
    </row>
    <row r="180" spans="2:12">
      <c r="B180" s="8"/>
      <c r="C180" s="15" t="s">
        <v>28</v>
      </c>
      <c r="D180" s="14" t="s">
        <v>24</v>
      </c>
      <c r="E180" s="19">
        <f>E178</f>
        <v>1</v>
      </c>
      <c r="F180" s="19"/>
      <c r="G180" s="2">
        <f t="shared" si="16"/>
        <v>0</v>
      </c>
      <c r="H180" s="19"/>
      <c r="I180" s="2">
        <f t="shared" si="17"/>
        <v>0</v>
      </c>
      <c r="J180" s="2"/>
      <c r="K180" s="2">
        <f t="shared" si="18"/>
        <v>0</v>
      </c>
      <c r="L180" s="2">
        <f t="shared" si="19"/>
        <v>0</v>
      </c>
    </row>
    <row r="181" spans="2:12">
      <c r="B181" s="8"/>
      <c r="C181" s="13" t="s">
        <v>41</v>
      </c>
      <c r="D181" s="14" t="s">
        <v>19</v>
      </c>
      <c r="E181" s="19">
        <v>1</v>
      </c>
      <c r="F181" s="19"/>
      <c r="G181" s="2">
        <f t="shared" si="16"/>
        <v>0</v>
      </c>
      <c r="H181" s="2"/>
      <c r="I181" s="2">
        <f t="shared" si="17"/>
        <v>0</v>
      </c>
      <c r="J181" s="2"/>
      <c r="K181" s="2">
        <f t="shared" si="18"/>
        <v>0</v>
      </c>
      <c r="L181" s="2">
        <f t="shared" si="19"/>
        <v>0</v>
      </c>
    </row>
    <row r="182" spans="2:12">
      <c r="B182" s="8"/>
      <c r="C182" s="15" t="s">
        <v>42</v>
      </c>
      <c r="D182" s="14" t="s">
        <v>19</v>
      </c>
      <c r="E182" s="19">
        <f>E181</f>
        <v>1</v>
      </c>
      <c r="F182" s="19"/>
      <c r="G182" s="2">
        <f t="shared" si="16"/>
        <v>0</v>
      </c>
      <c r="H182" s="19"/>
      <c r="I182" s="2">
        <f t="shared" si="17"/>
        <v>0</v>
      </c>
      <c r="J182" s="2"/>
      <c r="K182" s="2">
        <f t="shared" si="18"/>
        <v>0</v>
      </c>
      <c r="L182" s="2">
        <f t="shared" si="19"/>
        <v>0</v>
      </c>
    </row>
    <row r="183" spans="2:12">
      <c r="B183" s="8"/>
      <c r="C183" s="15" t="s">
        <v>28</v>
      </c>
      <c r="D183" s="14" t="s">
        <v>24</v>
      </c>
      <c r="E183" s="19">
        <f>E181</f>
        <v>1</v>
      </c>
      <c r="F183" s="19"/>
      <c r="G183" s="2">
        <f t="shared" si="16"/>
        <v>0</v>
      </c>
      <c r="H183" s="19"/>
      <c r="I183" s="2">
        <f t="shared" si="17"/>
        <v>0</v>
      </c>
      <c r="J183" s="2"/>
      <c r="K183" s="2">
        <f t="shared" si="18"/>
        <v>0</v>
      </c>
      <c r="L183" s="2">
        <f t="shared" si="19"/>
        <v>0</v>
      </c>
    </row>
    <row r="184" spans="2:12">
      <c r="B184" s="8"/>
      <c r="C184" s="13" t="s">
        <v>81</v>
      </c>
      <c r="D184" s="14" t="s">
        <v>13</v>
      </c>
      <c r="E184" s="19">
        <v>1.98</v>
      </c>
      <c r="F184" s="19"/>
      <c r="G184" s="2">
        <f t="shared" si="16"/>
        <v>0</v>
      </c>
      <c r="H184" s="2"/>
      <c r="I184" s="2">
        <f t="shared" si="17"/>
        <v>0</v>
      </c>
      <c r="J184" s="2"/>
      <c r="K184" s="2">
        <f t="shared" si="18"/>
        <v>0</v>
      </c>
      <c r="L184" s="2">
        <f t="shared" si="19"/>
        <v>0</v>
      </c>
    </row>
    <row r="185" spans="2:12">
      <c r="B185" s="8"/>
      <c r="C185" s="13" t="s">
        <v>73</v>
      </c>
      <c r="D185" s="14" t="s">
        <v>19</v>
      </c>
      <c r="E185" s="19">
        <v>1</v>
      </c>
      <c r="F185" s="19"/>
      <c r="G185" s="2">
        <f t="shared" si="16"/>
        <v>0</v>
      </c>
      <c r="H185" s="19"/>
      <c r="I185" s="2">
        <f t="shared" si="17"/>
        <v>0</v>
      </c>
      <c r="J185" s="2"/>
      <c r="K185" s="2">
        <f t="shared" si="18"/>
        <v>0</v>
      </c>
      <c r="L185" s="2">
        <f t="shared" si="19"/>
        <v>0</v>
      </c>
    </row>
    <row r="186" spans="2:12">
      <c r="B186" s="8"/>
      <c r="C186" s="13" t="s">
        <v>82</v>
      </c>
      <c r="D186" s="14" t="s">
        <v>13</v>
      </c>
      <c r="E186" s="19">
        <v>38</v>
      </c>
      <c r="F186" s="19"/>
      <c r="G186" s="2">
        <f t="shared" si="16"/>
        <v>0</v>
      </c>
      <c r="H186" s="2"/>
      <c r="I186" s="2">
        <f t="shared" si="17"/>
        <v>0</v>
      </c>
      <c r="J186" s="2"/>
      <c r="K186" s="2">
        <f t="shared" si="18"/>
        <v>0</v>
      </c>
      <c r="L186" s="2">
        <f t="shared" si="19"/>
        <v>0</v>
      </c>
    </row>
    <row r="187" spans="2:12">
      <c r="B187" s="8"/>
      <c r="C187" s="8" t="s">
        <v>44</v>
      </c>
      <c r="D187" s="14" t="s">
        <v>27</v>
      </c>
      <c r="E187" s="19">
        <f>E186*6</f>
        <v>228</v>
      </c>
      <c r="F187" s="19"/>
      <c r="G187" s="2">
        <f t="shared" si="16"/>
        <v>0</v>
      </c>
      <c r="H187" s="19"/>
      <c r="I187" s="2">
        <f t="shared" si="17"/>
        <v>0</v>
      </c>
      <c r="J187" s="2"/>
      <c r="K187" s="2">
        <f t="shared" si="18"/>
        <v>0</v>
      </c>
      <c r="L187" s="2">
        <f t="shared" si="19"/>
        <v>0</v>
      </c>
    </row>
    <row r="188" spans="2:12">
      <c r="B188" s="8"/>
      <c r="C188" s="8" t="s">
        <v>64</v>
      </c>
      <c r="D188" s="14" t="s">
        <v>19</v>
      </c>
      <c r="E188" s="19">
        <v>24</v>
      </c>
      <c r="F188" s="19"/>
      <c r="G188" s="2">
        <f t="shared" si="16"/>
        <v>0</v>
      </c>
      <c r="H188" s="19"/>
      <c r="I188" s="2">
        <f t="shared" si="17"/>
        <v>0</v>
      </c>
      <c r="J188" s="2"/>
      <c r="K188" s="2">
        <f t="shared" si="18"/>
        <v>0</v>
      </c>
      <c r="L188" s="2">
        <f t="shared" si="19"/>
        <v>0</v>
      </c>
    </row>
    <row r="189" spans="2:12">
      <c r="B189" s="8"/>
      <c r="C189" s="8" t="s">
        <v>23</v>
      </c>
      <c r="D189" s="14" t="s">
        <v>24</v>
      </c>
      <c r="E189" s="19">
        <f>E187</f>
        <v>228</v>
      </c>
      <c r="F189" s="19"/>
      <c r="G189" s="2">
        <f t="shared" si="16"/>
        <v>0</v>
      </c>
      <c r="H189" s="19"/>
      <c r="I189" s="2">
        <f t="shared" si="17"/>
        <v>0</v>
      </c>
      <c r="J189" s="2"/>
      <c r="K189" s="2">
        <f t="shared" si="18"/>
        <v>0</v>
      </c>
      <c r="L189" s="2">
        <f t="shared" si="19"/>
        <v>0</v>
      </c>
    </row>
    <row r="190" spans="2:12" ht="29">
      <c r="B190" s="8"/>
      <c r="C190" s="11" t="s">
        <v>83</v>
      </c>
      <c r="D190" s="14" t="s">
        <v>13</v>
      </c>
      <c r="E190" s="19">
        <v>3</v>
      </c>
      <c r="F190" s="19"/>
      <c r="G190" s="2">
        <f t="shared" si="16"/>
        <v>0</v>
      </c>
      <c r="H190" s="2"/>
      <c r="I190" s="2">
        <f t="shared" si="17"/>
        <v>0</v>
      </c>
      <c r="J190" s="2"/>
      <c r="K190" s="2">
        <f t="shared" si="18"/>
        <v>0</v>
      </c>
      <c r="L190" s="2">
        <f t="shared" si="19"/>
        <v>0</v>
      </c>
    </row>
    <row r="191" spans="2:12">
      <c r="B191" s="8"/>
      <c r="C191" s="8" t="s">
        <v>44</v>
      </c>
      <c r="D191" s="14" t="s">
        <v>27</v>
      </c>
      <c r="E191" s="19">
        <f>E190*6</f>
        <v>18</v>
      </c>
      <c r="F191" s="19"/>
      <c r="G191" s="2">
        <f t="shared" si="16"/>
        <v>0</v>
      </c>
      <c r="H191" s="19"/>
      <c r="I191" s="2">
        <f t="shared" si="17"/>
        <v>0</v>
      </c>
      <c r="J191" s="2"/>
      <c r="K191" s="2">
        <f t="shared" si="18"/>
        <v>0</v>
      </c>
      <c r="L191" s="2">
        <f t="shared" si="19"/>
        <v>0</v>
      </c>
    </row>
    <row r="192" spans="2:12">
      <c r="B192" s="8"/>
      <c r="C192" s="8" t="s">
        <v>64</v>
      </c>
      <c r="D192" s="14" t="s">
        <v>19</v>
      </c>
      <c r="E192" s="19">
        <v>24</v>
      </c>
      <c r="F192" s="19"/>
      <c r="G192" s="2">
        <f t="shared" si="16"/>
        <v>0</v>
      </c>
      <c r="H192" s="19"/>
      <c r="I192" s="2">
        <f t="shared" si="17"/>
        <v>0</v>
      </c>
      <c r="J192" s="2"/>
      <c r="K192" s="2">
        <f t="shared" si="18"/>
        <v>0</v>
      </c>
      <c r="L192" s="2">
        <f t="shared" si="19"/>
        <v>0</v>
      </c>
    </row>
    <row r="193" spans="2:12">
      <c r="B193" s="8"/>
      <c r="C193" s="8" t="s">
        <v>23</v>
      </c>
      <c r="D193" s="14" t="s">
        <v>24</v>
      </c>
      <c r="E193" s="19">
        <f>E191</f>
        <v>18</v>
      </c>
      <c r="F193" s="19"/>
      <c r="G193" s="2">
        <f t="shared" si="16"/>
        <v>0</v>
      </c>
      <c r="H193" s="19"/>
      <c r="I193" s="2">
        <f t="shared" si="17"/>
        <v>0</v>
      </c>
      <c r="J193" s="2"/>
      <c r="K193" s="2">
        <f t="shared" si="18"/>
        <v>0</v>
      </c>
      <c r="L193" s="2">
        <f t="shared" si="19"/>
        <v>0</v>
      </c>
    </row>
    <row r="194" spans="2:12">
      <c r="B194" s="8"/>
      <c r="C194" s="13" t="s">
        <v>63</v>
      </c>
      <c r="D194" s="14" t="s">
        <v>19</v>
      </c>
      <c r="E194" s="19">
        <v>6</v>
      </c>
      <c r="F194" s="19"/>
      <c r="G194" s="2">
        <f t="shared" si="16"/>
        <v>0</v>
      </c>
      <c r="H194" s="2"/>
      <c r="I194" s="2">
        <f t="shared" si="17"/>
        <v>0</v>
      </c>
      <c r="J194" s="2"/>
      <c r="K194" s="2">
        <f t="shared" si="18"/>
        <v>0</v>
      </c>
      <c r="L194" s="2">
        <f t="shared" si="19"/>
        <v>0</v>
      </c>
    </row>
    <row r="195" spans="2:12">
      <c r="B195" s="8"/>
      <c r="C195" s="8" t="s">
        <v>44</v>
      </c>
      <c r="D195" s="14" t="s">
        <v>27</v>
      </c>
      <c r="E195" s="19">
        <f>E194*6</f>
        <v>36</v>
      </c>
      <c r="F195" s="19"/>
      <c r="G195" s="2">
        <f t="shared" si="16"/>
        <v>0</v>
      </c>
      <c r="H195" s="19"/>
      <c r="I195" s="2">
        <f t="shared" si="17"/>
        <v>0</v>
      </c>
      <c r="J195" s="2"/>
      <c r="K195" s="2">
        <f t="shared" si="18"/>
        <v>0</v>
      </c>
      <c r="L195" s="2">
        <f t="shared" si="19"/>
        <v>0</v>
      </c>
    </row>
    <row r="196" spans="2:12">
      <c r="B196" s="8"/>
      <c r="C196" s="8" t="s">
        <v>64</v>
      </c>
      <c r="D196" s="14" t="s">
        <v>19</v>
      </c>
      <c r="E196" s="19">
        <v>24</v>
      </c>
      <c r="F196" s="19"/>
      <c r="G196" s="2">
        <f t="shared" si="16"/>
        <v>0</v>
      </c>
      <c r="H196" s="19"/>
      <c r="I196" s="2">
        <f t="shared" si="17"/>
        <v>0</v>
      </c>
      <c r="J196" s="2"/>
      <c r="K196" s="2">
        <f t="shared" si="18"/>
        <v>0</v>
      </c>
      <c r="L196" s="2">
        <f t="shared" si="19"/>
        <v>0</v>
      </c>
    </row>
    <row r="197" spans="2:12">
      <c r="B197" s="8"/>
      <c r="C197" s="8" t="s">
        <v>23</v>
      </c>
      <c r="D197" s="14" t="s">
        <v>24</v>
      </c>
      <c r="E197" s="19">
        <f>E195</f>
        <v>36</v>
      </c>
      <c r="F197" s="19"/>
      <c r="G197" s="2">
        <f t="shared" si="16"/>
        <v>0</v>
      </c>
      <c r="H197" s="19"/>
      <c r="I197" s="2">
        <f t="shared" si="17"/>
        <v>0</v>
      </c>
      <c r="J197" s="2"/>
      <c r="K197" s="2">
        <f t="shared" si="18"/>
        <v>0</v>
      </c>
      <c r="L197" s="2">
        <f t="shared" si="19"/>
        <v>0</v>
      </c>
    </row>
    <row r="198" spans="2:12">
      <c r="B198" s="8"/>
      <c r="C198" s="8" t="s">
        <v>84</v>
      </c>
      <c r="D198" s="14" t="s">
        <v>85</v>
      </c>
      <c r="E198" s="19">
        <v>8</v>
      </c>
      <c r="F198" s="19"/>
      <c r="G198" s="2">
        <f t="shared" si="16"/>
        <v>0</v>
      </c>
      <c r="H198" s="19"/>
      <c r="I198" s="2">
        <f t="shared" si="17"/>
        <v>0</v>
      </c>
      <c r="J198" s="19"/>
      <c r="K198" s="2">
        <f t="shared" si="18"/>
        <v>0</v>
      </c>
      <c r="L198" s="2">
        <f t="shared" si="19"/>
        <v>0</v>
      </c>
    </row>
    <row r="199" spans="2:12">
      <c r="B199" s="2"/>
      <c r="C199" s="21" t="s">
        <v>86</v>
      </c>
      <c r="D199" s="22"/>
      <c r="E199" s="2"/>
      <c r="F199" s="2"/>
      <c r="G199" s="2"/>
      <c r="H199" s="2"/>
      <c r="I199" s="2"/>
      <c r="J199" s="2"/>
      <c r="K199" s="2"/>
      <c r="L199" s="2">
        <f>SUM(L8:L198)</f>
        <v>0</v>
      </c>
    </row>
    <row r="200" spans="2:12">
      <c r="B200" s="2"/>
      <c r="C200" s="21" t="s">
        <v>87</v>
      </c>
      <c r="D200" s="23">
        <v>0.05</v>
      </c>
      <c r="E200" s="2"/>
      <c r="F200" s="2"/>
      <c r="G200" s="2"/>
      <c r="H200" s="2"/>
      <c r="I200" s="2"/>
      <c r="J200" s="2"/>
      <c r="K200" s="2"/>
      <c r="L200" s="2">
        <f>L199*D200</f>
        <v>0</v>
      </c>
    </row>
    <row r="201" spans="2:12">
      <c r="B201" s="2"/>
      <c r="C201" s="21" t="s">
        <v>86</v>
      </c>
      <c r="D201" s="23"/>
      <c r="E201" s="2"/>
      <c r="F201" s="2"/>
      <c r="G201" s="2"/>
      <c r="H201" s="2"/>
      <c r="I201" s="2"/>
      <c r="J201" s="2"/>
      <c r="K201" s="2"/>
      <c r="L201" s="2">
        <f>SUM(L199:L200)</f>
        <v>0</v>
      </c>
    </row>
    <row r="202" spans="2:12">
      <c r="B202" s="2"/>
      <c r="C202" s="21" t="s">
        <v>88</v>
      </c>
      <c r="D202" s="23">
        <v>0.05</v>
      </c>
      <c r="E202" s="2"/>
      <c r="F202" s="2"/>
      <c r="G202" s="2"/>
      <c r="H202" s="2"/>
      <c r="I202" s="2"/>
      <c r="J202" s="2"/>
      <c r="K202" s="2"/>
      <c r="L202" s="2">
        <f>L201*D202</f>
        <v>0</v>
      </c>
    </row>
    <row r="203" spans="2:12">
      <c r="B203" s="2"/>
      <c r="C203" s="21" t="s">
        <v>86</v>
      </c>
      <c r="D203" s="23"/>
      <c r="E203" s="2"/>
      <c r="F203" s="2"/>
      <c r="G203" s="2"/>
      <c r="H203" s="2"/>
      <c r="I203" s="2"/>
      <c r="J203" s="2"/>
      <c r="K203" s="2"/>
      <c r="L203" s="2">
        <f>SUM(L201:L202)</f>
        <v>0</v>
      </c>
    </row>
    <row r="204" spans="2:12">
      <c r="B204" s="2"/>
      <c r="C204" s="22" t="s">
        <v>89</v>
      </c>
      <c r="D204" s="23">
        <v>0.03</v>
      </c>
      <c r="E204" s="2"/>
      <c r="F204" s="2"/>
      <c r="G204" s="2"/>
      <c r="H204" s="2"/>
      <c r="I204" s="2"/>
      <c r="J204" s="2"/>
      <c r="K204" s="2"/>
      <c r="L204" s="2">
        <f>L203*D204</f>
        <v>0</v>
      </c>
    </row>
    <row r="205" spans="2:12">
      <c r="B205" s="2"/>
      <c r="C205" s="22" t="s">
        <v>86</v>
      </c>
      <c r="D205" s="23"/>
      <c r="E205" s="2"/>
      <c r="F205" s="2"/>
      <c r="G205" s="2"/>
      <c r="H205" s="2"/>
      <c r="I205" s="2"/>
      <c r="J205" s="2"/>
      <c r="K205" s="2"/>
      <c r="L205" s="2">
        <f>SUM(L203:L204)</f>
        <v>0</v>
      </c>
    </row>
    <row r="206" spans="2:12">
      <c r="B206" s="2"/>
      <c r="C206" s="22" t="s">
        <v>90</v>
      </c>
      <c r="D206" s="23">
        <v>0.18</v>
      </c>
      <c r="E206" s="2"/>
      <c r="F206" s="2"/>
      <c r="G206" s="2"/>
      <c r="H206" s="2"/>
      <c r="I206" s="2"/>
      <c r="J206" s="2"/>
      <c r="K206" s="2"/>
      <c r="L206" s="2">
        <f>L205*D206</f>
        <v>0</v>
      </c>
    </row>
    <row r="207" spans="2:12">
      <c r="B207" s="2"/>
      <c r="C207" s="22" t="s">
        <v>86</v>
      </c>
      <c r="D207" s="23"/>
      <c r="E207" s="2"/>
      <c r="F207" s="2"/>
      <c r="G207" s="2"/>
      <c r="H207" s="2"/>
      <c r="I207" s="2"/>
      <c r="J207" s="2"/>
      <c r="K207" s="2"/>
      <c r="L207" s="2">
        <f>SUM(L205:L206)</f>
        <v>0</v>
      </c>
    </row>
  </sheetData>
  <mergeCells count="17">
    <mergeCell ref="H2:I3"/>
    <mergeCell ref="J2:K2"/>
    <mergeCell ref="B7:L7"/>
    <mergeCell ref="B23:L23"/>
    <mergeCell ref="B76:L76"/>
    <mergeCell ref="B154:L154"/>
    <mergeCell ref="L2:L5"/>
    <mergeCell ref="J3:K3"/>
    <mergeCell ref="D4:D5"/>
    <mergeCell ref="E4:E5"/>
    <mergeCell ref="G4:G5"/>
    <mergeCell ref="I4:I5"/>
    <mergeCell ref="K4:K5"/>
    <mergeCell ref="B2:B5"/>
    <mergeCell ref="C2:C5"/>
    <mergeCell ref="D2:E3"/>
    <mergeCell ref="F2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Bukia</dc:creator>
  <cp:lastModifiedBy>Tamri Imerlishvili</cp:lastModifiedBy>
  <dcterms:created xsi:type="dcterms:W3CDTF">2026-01-15T07:46:53Z</dcterms:created>
  <dcterms:modified xsi:type="dcterms:W3CDTF">2026-01-15T11:50:21Z</dcterms:modified>
</cp:coreProperties>
</file>