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dzimistarishvili\Desktop\2026 პროექტები\დაბის მილსადენი\"/>
    </mc:Choice>
  </mc:AlternateContent>
  <xr:revisionPtr revIDLastSave="0" documentId="8_{8F6E800D-63A0-40AB-9B02-A93C06E586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ba Pipeline ხარჯთაღრიცხვა" sheetId="10" r:id="rId1"/>
  </sheets>
  <externalReferences>
    <externalReference r:id="rId2"/>
  </externalReferences>
  <definedNames>
    <definedName name="EndCell" localSheetId="0">[1]KUTAISI!#REF!</definedName>
    <definedName name="EndCell">[1]KUTAISI!#REF!</definedName>
    <definedName name="_xlnm.Print_Area" localSheetId="0">'Daba Pipeline ხარჯთაღრიცხვა'!$A$1:$F$98</definedName>
    <definedName name="_xlnm.Print_Titles" localSheetId="0">'Daba Pipeline ხარჯთაღრიცხვა'!$1:$6</definedName>
    <definedName name="ა">[1]KUTAISI!#REF!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0" l="1"/>
  <c r="F42" i="10"/>
  <c r="D20" i="10" l="1"/>
  <c r="D22" i="10" l="1"/>
  <c r="F21" i="10"/>
  <c r="D85" i="10"/>
  <c r="D84" i="10"/>
  <c r="D80" i="10"/>
  <c r="D79" i="10"/>
  <c r="D83" i="10"/>
  <c r="D86" i="10" s="1"/>
  <c r="F86" i="10" l="1"/>
  <c r="D78" i="10"/>
  <c r="D81" i="10" s="1"/>
  <c r="F81" i="10" s="1"/>
  <c r="D38" i="10"/>
  <c r="F38" i="10" s="1"/>
  <c r="F83" i="10"/>
  <c r="F82" i="10"/>
  <c r="F75" i="10"/>
  <c r="F74" i="10"/>
  <c r="F73" i="10"/>
  <c r="D70" i="10"/>
  <c r="F70" i="10" s="1"/>
  <c r="F69" i="10"/>
  <c r="D68" i="10"/>
  <c r="F68" i="10" s="1"/>
  <c r="D66" i="10"/>
  <c r="F66" i="10" s="1"/>
  <c r="F65" i="10"/>
  <c r="D64" i="10"/>
  <c r="F64" i="10" s="1"/>
  <c r="D62" i="10"/>
  <c r="F62" i="10" s="1"/>
  <c r="F61" i="10"/>
  <c r="D60" i="10"/>
  <c r="F60" i="10" s="1"/>
  <c r="F59" i="10"/>
  <c r="D58" i="10"/>
  <c r="F58" i="10" s="1"/>
  <c r="F57" i="10"/>
  <c r="F54" i="10"/>
  <c r="F53" i="10"/>
  <c r="F52" i="10"/>
  <c r="D51" i="10"/>
  <c r="D50" i="10"/>
  <c r="D49" i="10"/>
  <c r="F49" i="10" s="1"/>
  <c r="D47" i="10"/>
  <c r="D48" i="10" s="1"/>
  <c r="F48" i="10" s="1"/>
  <c r="F46" i="10"/>
  <c r="D41" i="10"/>
  <c r="D40" i="10"/>
  <c r="D37" i="10"/>
  <c r="F37" i="10" s="1"/>
  <c r="D36" i="10"/>
  <c r="F36" i="10" s="1"/>
  <c r="D35" i="10"/>
  <c r="F35" i="10" s="1"/>
  <c r="D34" i="10"/>
  <c r="F34" i="10" s="1"/>
  <c r="D33" i="10"/>
  <c r="F33" i="10" s="1"/>
  <c r="D32" i="10"/>
  <c r="F32" i="10" s="1"/>
  <c r="D27" i="10"/>
  <c r="D30" i="10" s="1"/>
  <c r="F30" i="10" s="1"/>
  <c r="D26" i="10"/>
  <c r="F26" i="10" s="1"/>
  <c r="F25" i="10"/>
  <c r="F22" i="10"/>
  <c r="F19" i="10"/>
  <c r="D16" i="10"/>
  <c r="F16" i="10" s="1"/>
  <c r="F13" i="10"/>
  <c r="F12" i="10"/>
  <c r="F11" i="10"/>
  <c r="D10" i="10"/>
  <c r="F10" i="10" s="1"/>
  <c r="F9" i="10"/>
  <c r="F8" i="10"/>
  <c r="F50" i="10" l="1"/>
  <c r="F40" i="10"/>
  <c r="F51" i="10"/>
  <c r="F41" i="10"/>
  <c r="D39" i="10"/>
  <c r="F39" i="10" s="1"/>
  <c r="F76" i="10"/>
  <c r="F63" i="10"/>
  <c r="F78" i="10"/>
  <c r="F47" i="10"/>
  <c r="F27" i="10"/>
  <c r="F14" i="10"/>
  <c r="F67" i="10"/>
  <c r="F17" i="10"/>
  <c r="D28" i="10"/>
  <c r="D29" i="10"/>
  <c r="F29" i="10" s="1"/>
  <c r="F85" i="10" l="1"/>
  <c r="F84" i="10"/>
  <c r="F71" i="10"/>
  <c r="F55" i="10"/>
  <c r="F79" i="10"/>
  <c r="D31" i="10"/>
  <c r="F31" i="10" s="1"/>
  <c r="F28" i="10"/>
  <c r="F20" i="10"/>
  <c r="F18" i="10"/>
  <c r="F44" i="10" l="1"/>
  <c r="F23" i="10"/>
  <c r="F80" i="10"/>
  <c r="F87" i="10" s="1"/>
  <c r="F88" i="10" l="1"/>
  <c r="F89" i="10" s="1"/>
  <c r="F90" i="10" s="1"/>
  <c r="H88" i="10"/>
  <c r="F91" i="10" l="1"/>
  <c r="F92" i="10" s="1"/>
  <c r="F93" i="10" l="1"/>
  <c r="F94" i="10" s="1"/>
  <c r="F95" i="10" l="1"/>
  <c r="F96" i="10" s="1"/>
  <c r="F97" i="10" l="1"/>
  <c r="F98" i="10" s="1"/>
</calcChain>
</file>

<file path=xl/sharedStrings.xml><?xml version="1.0" encoding="utf-8"?>
<sst xmlns="http://schemas.openxmlformats.org/spreadsheetml/2006/main" count="167" uniqueCount="89">
  <si>
    <t>სამუშაოს დასახელება</t>
  </si>
  <si>
    <t>ერთეული</t>
  </si>
  <si>
    <t>რაოდ.</t>
  </si>
  <si>
    <t>ერთ. ღირებ., ლარი</t>
  </si>
  <si>
    <t>სულ ღირებულ, ლარი</t>
  </si>
  <si>
    <t>არასამშენებლო ნაწილი</t>
  </si>
  <si>
    <t xml:space="preserve">კონტრაქტორის მობილიზაცია/დემობილიზაცია  </t>
  </si>
  <si>
    <t>სულ</t>
  </si>
  <si>
    <t>სამუშაოების დასრულების შემდგომ საშემსრულებლო ნახაზების მომზადება და დამკვეთისთვის გადაცემა</t>
  </si>
  <si>
    <t>მილის სატესტო რეჟიმში (წნევაზე და გამტარიანობაზე) გამოცდა და შესაბამისი ოქმის მომზადება</t>
  </si>
  <si>
    <t>ჩატარებული სამუშაოების ჩაბარება დამკვეთისათვის, მიღება-ჩაბარების დოკუმენტის მომზადება</t>
  </si>
  <si>
    <t>ქვეჯამი</t>
  </si>
  <si>
    <t>მ</t>
  </si>
  <si>
    <t>ცალი</t>
  </si>
  <si>
    <r>
      <t>მ</t>
    </r>
    <r>
      <rPr>
        <vertAlign val="superscript"/>
        <sz val="10"/>
        <rFont val="Cambria"/>
        <family val="1"/>
      </rPr>
      <t>3</t>
    </r>
    <r>
      <rPr>
        <sz val="11"/>
        <color indexed="8"/>
        <rFont val="Calibri"/>
        <family val="2"/>
      </rPr>
      <t/>
    </r>
  </si>
  <si>
    <t>თარიღი</t>
  </si>
  <si>
    <t>გაუთვალისწინებელი ხარჯები</t>
  </si>
  <si>
    <t>სატრანსპორტო ხარჯები</t>
  </si>
  <si>
    <t>ზედნადები ხარჯები</t>
  </si>
  <si>
    <t>დღგ 18%</t>
  </si>
  <si>
    <t>მოცულობების უწყისი და ხარჯთაღრიცხვა</t>
  </si>
  <si>
    <t xml:space="preserve">მაღალი წნევის პოლიეთილენის მილების მოწოდება  </t>
  </si>
  <si>
    <t>სულ საერთო ჯამი დღგ-ს ჩათვლით</t>
  </si>
  <si>
    <t xml:space="preserve">ტრანშეის ძირის დამუშავება  ხელით, მომზადება ქვიშის საგების ჩასაყრელად </t>
  </si>
  <si>
    <r>
      <t>მ</t>
    </r>
    <r>
      <rPr>
        <vertAlign val="superscript"/>
        <sz val="10"/>
        <rFont val="Calibri"/>
        <family val="2"/>
        <scheme val="minor"/>
      </rPr>
      <t>3</t>
    </r>
  </si>
  <si>
    <r>
      <t>მ</t>
    </r>
    <r>
      <rPr>
        <vertAlign val="superscript"/>
        <sz val="10"/>
        <rFont val="Calibri"/>
        <family val="2"/>
        <scheme val="minor"/>
      </rPr>
      <t>2</t>
    </r>
  </si>
  <si>
    <t xml:space="preserve">მილის ზემოთ  (20სმ-ის სისქით) ქვიშის ფენით  დაფარვა, ქვიშის მოწოდება თვითმცლელით, ჩაყრა ტრანშეაში, მოსწორება და მომზადება მილების ჩასაწყობად  </t>
  </si>
  <si>
    <t xml:space="preserve">მილის ქვეშ 10 სმ სისქის ქვიშის საგების მოწყობა, ქვიშის მოწოდება თვითმცლელით, ჩაყრა ტრანშეაში, მოსწორება და მომზადება მილების ჩასაწყობად  </t>
  </si>
  <si>
    <t>გრძ მ.</t>
  </si>
  <si>
    <t>სულ ჯამი  გაუთვალისწინებელი სატრანსპორტო და ზედნადების გარეშე</t>
  </si>
  <si>
    <t>სულ ჯამი  გაუთვალისწინებელი სატრანსპორტო და ზედნადების ჩათვლით</t>
  </si>
  <si>
    <t xml:space="preserve">პოლიეთილენის მილების გადაბმა ორმაგი ხერხით, შედუღება პლუს ელექტროქურო </t>
  </si>
  <si>
    <t>პოლიეთილენის მილების ჩაწყობა ტრანშეაში, მოწესრიგება, მანძილების დაცვა და ა.შ. გრძივი მეტრი, სამი მილი</t>
  </si>
  <si>
    <t>მეტრი</t>
  </si>
  <si>
    <t>მოძრაობის უსაფრთხოებისათვის აღჭურვილობის შეძენა, და მიტანა ობიექტზე, გამაფრთხილებელი დროებითი ნიშნები, სადემარკაციო ღობე, გამაფრთხილებელი კონუსები, ლენტები, რადიო, ფლაგმენის აღჭურვილობა</t>
  </si>
  <si>
    <t>საგზაო უსაფრთხოების უზრუნველყოფა სულ 2 თვის განმავლობაში, ფლაგმენების მობილიზება (მინიმუმ სამი პერსონა 2 თვის განმავლობაში)</t>
  </si>
  <si>
    <t>დაბის სატუმბი სადგურიდან, ბორჯომის #1 ჩამომსხმელ ქარხნამდე მილსადენის 
 მშენებლობის პროექტი</t>
  </si>
  <si>
    <t>მაღალი წნევის პოლიეთილენის მილების დიამეტრი 90 მმ მოწოდება, გათვალისწინებულია 200 მეტრიანი ხვიების მოწოდება(ხორციელდება დამკვეთის მიერ)</t>
  </si>
  <si>
    <t>პოლიეთილენის მილების გადასაბმელი ელექტრუქუროების მოწოდება (ხორციელდება დამკვეთის მიერ) დიამეტრი 90 მმ</t>
  </si>
  <si>
    <t>პოლიეთილენის მილების გადასაბმელი ელექტრუქუროების მოწოდება (ხორციელდება დამკვეთის მიერ) დიამეტრი 75 მმ</t>
  </si>
  <si>
    <t>მონაკვეთი, დაბის სატუმბი სადგური - კმ 0+080 (გუჯარულას ხიდის ბოლომდე)</t>
  </si>
  <si>
    <t xml:space="preserve">ტრანშეის გაჭრა დაბის სატუმბი სადგურის ტერიტორიაზე  სიღრმე 1.2 მეტრი, სიგანე 0.8 მეტრი; სიგრძე 60 მეტრი მე-3 კატეგორიის გრუნტში, ტრანშეის გვერდზე დასაწყობებით </t>
  </si>
  <si>
    <t xml:space="preserve">დაბის სატუმბი სადგურის ტერიტორიაზე მიერთების მოწყობა დაბის სატუმბ სადგურში </t>
  </si>
  <si>
    <t xml:space="preserve">არსებული ასფალტის საფარის ქვეშ მილსადენებისათვის მოწყობა კნ 0+070 - 5+950 </t>
  </si>
  <si>
    <t xml:space="preserve">ტრანშეის გაჭრა მე-3 კატეგორიის გრუნტში  ექსკავატორით,  გრუნტის დატვირთვით თვითმცლელზე და გატანა დროებით დასაწყობების ადგილზე (უნდა შეირჩეს კონტრაქტორის მიერ) </t>
  </si>
  <si>
    <t>ტრანშეაში გზის ბაზისის მოწყობა 0-40  ფრაქციის დამხსვრეული აგრეგატით სისქით 0.30 მეტრი დატკეპნით ხელის კომპაქტორით ან ტრაქტორის ვიბროჩაქუჩით (უპირატესობა ენიჭება ტრაქტორით დატკეპნას)</t>
  </si>
  <si>
    <t xml:space="preserve">მოფრეზილი ზედაპირის დამუშავება ბითუმოვანი ემულსიის გამოყენებით სტანდარტის შესაბამისად </t>
  </si>
  <si>
    <t>ასფალტის დაგება წვრილმარცვლოვანი ასფალტ-ბეტონის ფენით არსებული სტანდარტების შესაბამისად სისქით 5სმ</t>
  </si>
  <si>
    <t xml:space="preserve">ასფალტის ფენის გაჭრა ასფალტის საჭრელი 
დანადგარით - 8-12 სმ-ის სიღრმეზე, ერთი მხარე,  გვერდულიუდან 0.8 მეტრის დაცილებით  </t>
  </si>
  <si>
    <r>
      <t>ასფალტის ფენის ამოღება ტრანშეიდან  დაახლოებით 6000 გრძივი მეტრი, ტრანშეის სიგანე 0.8 მ., მოცულობა დაახლოებით 650 მ</t>
    </r>
    <r>
      <rPr>
        <vertAlign val="superscript"/>
        <sz val="10"/>
        <rFont val="Cambria"/>
        <family val="1"/>
      </rPr>
      <t>3</t>
    </r>
    <r>
      <rPr>
        <sz val="10"/>
        <rFont val="Cambria"/>
        <family val="1"/>
      </rPr>
      <t xml:space="preserve">, სისქე 8-12 სმ და დატვირთვა თვითმცლელზე </t>
    </r>
  </si>
  <si>
    <t>ამოღებული ასფალტის ფენის გატანა მუდმივი განთავსების ადგილზე მაქს.10 კმ-ის მანძილზე, დასაწყობება შეთანხმებული წესით</t>
  </si>
  <si>
    <t xml:space="preserve">ტრანშეის გაჭრა მე-4 კატეგორიის გრუნტში მცირე ზომის ექსკავატორით ან ჰიდრავლიკური ჩაქუჩით ან ხელით,  გრუნტის დატვირთვით თვითმცლელზე და გატანა დროებით დასაწყობების ადგილზე (უნდა შეირჩეს კონტრაქტორის მიერ) </t>
  </si>
  <si>
    <t xml:space="preserve">ტრანშეის გაჭრა მე-5 კატეგორიის გრუნტში მცირე ზომის ჰიდრავლიკური ჩაქუჩით აღჭურვილი ექსკავატორით ან ხელით,  გრუნტის დატვირთვით თვითმცლელზე და გატანა დროებით დასაწყობების ადგილზე (უნდა შეირჩეს კონტრაქტორის მიერ) 
</t>
  </si>
  <si>
    <t>დროებით დასაწყობების ადგილზე განთავსებული გრუნტის შემოტანა, ტრანშეაში ჩაყრა დატკეპვნით სისქით 0.45 მეტრი, ხელის სატკეპნი დანადგარით, ან ტრაქტორის ვიბროჩაქუჩით (უპირატესობა ენიჭება ტრაქტორით დატკეპნას)</t>
  </si>
  <si>
    <t xml:space="preserve">ასფალტის ქვედა ფენის აღდგენა (ნომინალური სისქე 7სმ ) არსებული კონსტრუქციის მიხედვით, სტანდარტის შესაბამისად </t>
  </si>
  <si>
    <t xml:space="preserve">სამუშაოების დასრულება, 
ტერიტორიის დასუფთავება </t>
  </si>
  <si>
    <t xml:space="preserve"> გზის გვერდულის აღდგენა  0-40  ფრაქციის დამხსვრეული აგრეგატით სისქით 0.05 მეტრი დატკეპნით ხელის კომპაქტორით ან ტრაქტორის ვიბროჩაქუჩით (უპირატესობა ენიჭება ტრაქტორით დატკეპნას) სულ ფართობი 3000მ2</t>
  </si>
  <si>
    <t>მილების თავზე მოსანიშნი ლენტის მოწოდება და მონტაჟი სიგანე 0.5 მეტრი, შესაძლებელია უფრო ვიწრო ლენტის მოწოდება  2 ზოლად</t>
  </si>
  <si>
    <t>ტერიტორიიდან მილების გასვლის უბნის მოწყობა, მჭლე ბეტონის დასხმა, სამაგრების მომზადება მილების ამოსასვლელების მოყობა მუხლების გამოყენების გარეშე, (დიდი მოხვევის რადიუსებით და პოზიციონირება ხიდზე გადასვლითვის</t>
  </si>
  <si>
    <t>მილების მიწისზედა და ნაკლები სიღრმის უბანზე მილი მილში გატარება, თერმოიოლაციის მოწყობა, სავარაუდოდ 45 მეტრი სიგრძეზე (თითო მილი 15 მეტრი) საჭიროების შეთხვევაში შესალებელია მილი მილში გატარების უზრუნველყოფა 150მმ-იანი დამცავი მილებით თბოიზოლაციით</t>
  </si>
  <si>
    <t>ხიდზე გადასასვლელის მოწყობა, მილი მილში კონსტრუქციით, თბოიზოლაციით - შესაძლაბელია ერთ 300მმ-იან მილში გატარება, ან ალტერნატიულად ცალცალკე მილებში, თბოიზოლაციით; ასევე შესაძლებელია  ალტერნატიული კონსტრუქციის მოწყობა  მოწყობა, 3 მილისა და არსებული მილების დემონტაჟ-მონტაჟის ან გადაწყობის გათვალისწინებით, მეტალის სამაგრების მომზადებისა და მილების თბოიზოკლაციის ჩათვლით - მშენებელმა ადგილზე უნდა შეისწავლოს სიტუაცია, სულ ხიდის სიგრძე 20-25 მეტრი, ძელი 15 მეტრი მისასვლელების  ჩათვლით</t>
  </si>
  <si>
    <t>კნ 2+975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</si>
  <si>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>კნ 1+475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</si>
  <si>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>კნ 2+325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</si>
  <si>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>კნ 3+275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</si>
  <si>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>კნ 3+475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</si>
  <si>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 xml:space="preserve"> სანიაღვრე  და კანალიზაციის მილების კვეთები</t>
  </si>
  <si>
    <t>კნ 4+000 დან 5+250-მდე არსებული საკანალიზაციო მილების (სავარაუდოდ 12 მილი შესწავლა ტრანშეის გაყვანის მომენტში და კვეთების კონსტრუქციის დადგენა</t>
  </si>
  <si>
    <t>კნ 4+880 სანიაღვრე მილის შესაწავლა,  გადაკვეთის კონსტრუქციის შეფასება, დამატებითი ქმედებების საჭიროების შემთხვევაში მათი დაგეგმვა და შეთანხმება დანკვეთთან</t>
  </si>
  <si>
    <t>მილების გატარება დამცავ მილებში 3*100-ან 3*150 მმ დამცავი მილების გამოყენებით სიგრძით 6 მეტრი</t>
  </si>
  <si>
    <t>მილების გატარება დამცავ მილებში 3*100-ან 3*150 მმ დამცავი მილების გამოყენებით სიგრძით 3 მეტრი</t>
  </si>
  <si>
    <t xml:space="preserve"> გზის მიერთებების მოწყობა (აღდგენა) 10 მეტრი სიგრძით, საგების მოწყობითა და ასსფალტის ფენის დაგებით: კნ 2+950, კნ 3+820, კნ 4+600, სიგანე საშუალოდ 6 მეტრი, სიგრძე 10 მეტრი თითო მიერთება. </t>
  </si>
  <si>
    <t>მილსადენის მონაკვეთი კნ 5+450 დან 5+900-მდე   - სავარაუდო კვეთები არსბულკ კომუნიკაციებთან</t>
  </si>
  <si>
    <t>დამატებოით მონაკვეთზე კნ 5+450-დან კნ 5+620 სავარაუდო კომუნიკაციების კვეთა, დაზიანების შემთხვევაში აღდგენა, სულ მაქსიმუმ 14 კვეთა 8 შენობასთან</t>
  </si>
  <si>
    <t xml:space="preserve">ასფალტის ფენის მოფრეზვა  (მოხსნა) 1მ სიგანეზე გვერდულის გასწვრივ, წყვრილმარცვლოვანი ფენის (5სმ) მოხსნით, სიგზე 6000 მეტრი, ეტაპობრივად დაგეგმილი მონაკვეთების მიხედვით, სულ 6000 კვადრატული მეტრი </t>
  </si>
  <si>
    <t xml:space="preserve">ტრანშეის გაჭრა მე-5 კატეგორიის გრუნტში ან არსებულ ბეტონის კონსტრუქციებში მცირე ზომის ჰიდრავლიკური ჩაქუჩით აღჭურვილი ექსკავატორით ან ხელით,  გრუნტის დატვირთვით თვითმცლელზე და გატანა დროებით დასაწყობების ადგილზე (უნდა შეირჩეს კონტრაქტორის მიერ) 
</t>
  </si>
  <si>
    <t>საქორგაზის მილების გადაკვეთა 3 უბანი, გაზსადენის უსაფრთხოების მოთხოვნების დაცვით</t>
  </si>
  <si>
    <t>ბეტონის ანაკრები ჭის მოწყობა სიღრმით 1.5 მეტრი, დიამეტრი 1 მეტრი მილების გადაბმის ადგილზე, დასაკეტი ხუფით და ბეტონის ზედა ფილით</t>
  </si>
  <si>
    <t>129 ჭაბურღილიდან ძირითადი მილსადენის ტრასამდე მილსადენის მოსაწყობად საჭირო ტრანშეის გაჭრა მე3 კატეგორიის გრუნტებში ხელით, გრუნტის დასაწყობებით ტრანშეის გასწვრივ</t>
  </si>
  <si>
    <t>მ3</t>
  </si>
  <si>
    <t>ხიდზე გადასასვლელის მოწყობა მეტალის კონსტრუქციებითა და მილის გატარებით პოლიმერულ დამცავ მილში (150მმ) თბოიზოლაციით)</t>
  </si>
  <si>
    <t xml:space="preserve">ძირითადი მილსადენის ტრასიდან 132 ჭაბურღილამდე  2 მილისათვის ტრანშეის გაჭრა მე-4 კატეგორიის გრუნტებში ექსკავატორით, ტრანშეის სიგანე მინიმუუმ 40 ცმ, სიღრმე 1.2 მეტრი  </t>
  </si>
  <si>
    <t>ტრანშეის შევსება  ამოღებული გრუნტით და ტერიტორიის მოსწორება ზედმეტი გრუნტის გამოყენებით, ტექნილკით ან ხელით, კომპაქტირებითა და სამუშაოების დასრულებით</t>
  </si>
  <si>
    <t>63 მმ დიამეტრის მილის მოწყობა 129 ჭაბურღილიდან 132 ჭაბურღილის მიერთებით</t>
  </si>
  <si>
    <t>მაღალი წნევის პოლიეთილენის მილების დიამეტრი 63 მმ მოწოდება, გათვალისწინებულია 250-500 მეტრიანი ხვიების მოწოდება(ხორციელდება დამკვეთის მიერ)</t>
  </si>
  <si>
    <t>ჯამი</t>
  </si>
  <si>
    <t>მოგება</t>
  </si>
  <si>
    <t xml:space="preserve">ჰორიზონტალური მონიშვნა ერთკომპონენტიანი საგზაო ნიშანსადები საღებავით </t>
  </si>
  <si>
    <r>
      <t>მ</t>
    </r>
    <r>
      <rPr>
        <sz val="10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</si>
</sst>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#,##0.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charset val="204"/>
    </font>
    <font>
      <sz val="10"/>
      <name val="Cambria"/>
      <family val="1"/>
    </font>
    <font>
      <b/>
      <i/>
      <sz val="10"/>
      <name val="Calibri"/>
      <family val="2"/>
      <charset val="204"/>
      <scheme val="minor"/>
    </font>
    <font>
      <b/>
      <i/>
      <sz val="10"/>
      <name val="Cambria"/>
      <family val="1"/>
    </font>
    <font>
      <b/>
      <i/>
      <sz val="10"/>
      <name val="Calibri"/>
      <family val="2"/>
      <charset val="204"/>
    </font>
    <font>
      <vertAlign val="superscript"/>
      <sz val="10"/>
      <name val="Cambria"/>
      <family val="1"/>
    </font>
    <font>
      <sz val="11"/>
      <color indexed="8"/>
      <name val="Calibri"/>
      <family val="2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name val="Calibri"/>
      <family val="2"/>
      <charset val="204"/>
    </font>
    <font>
      <vertAlign val="superscript"/>
      <sz val="1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charset val="204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82">
    <xf numFmtId="0" fontId="0" fillId="0" borderId="0" xfId="0"/>
    <xf numFmtId="4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165" fontId="4" fillId="0" borderId="0" xfId="0" applyNumberFormat="1" applyFont="1" applyAlignment="1">
      <alignment horizontal="centerContinuous" vertical="center" wrapText="1"/>
    </xf>
    <xf numFmtId="166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3" fillId="0" borderId="0" xfId="0" applyFont="1" applyAlignment="1">
      <alignment wrapText="1"/>
    </xf>
    <xf numFmtId="0" fontId="13" fillId="0" borderId="0" xfId="1" applyFont="1" applyAlignment="1">
      <alignment horizontal="centerContinuous" vertical="center" wrapText="1"/>
    </xf>
    <xf numFmtId="0" fontId="14" fillId="0" borderId="0" xfId="0" applyFont="1" applyAlignment="1">
      <alignment horizontal="centerContinuous" wrapText="1"/>
    </xf>
    <xf numFmtId="165" fontId="15" fillId="0" borderId="0" xfId="0" applyNumberFormat="1" applyFont="1" applyAlignment="1">
      <alignment horizontal="centerContinuous" wrapText="1"/>
    </xf>
    <xf numFmtId="2" fontId="15" fillId="0" borderId="0" xfId="0" applyNumberFormat="1" applyFont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2" fontId="4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centerContinuous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165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5" fontId="4" fillId="0" borderId="1" xfId="0" applyNumberFormat="1" applyFont="1" applyBorder="1" applyAlignment="1">
      <alignment horizontal="center" vertical="center" textRotation="90" wrapText="1"/>
    </xf>
    <xf numFmtId="2" fontId="4" fillId="0" borderId="3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1" fontId="4" fillId="0" borderId="8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right" vertical="center"/>
    </xf>
    <xf numFmtId="0" fontId="18" fillId="0" borderId="0" xfId="1" applyFont="1" applyAlignment="1">
      <alignment horizontal="centerContinuous" vertical="center" wrapText="1"/>
    </xf>
    <xf numFmtId="164" fontId="8" fillId="0" borderId="1" xfId="4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" fontId="4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2" fontId="4" fillId="0" borderId="1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/>
    </xf>
    <xf numFmtId="1" fontId="4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2" fontId="4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1" fontId="4" fillId="2" borderId="6" xfId="0" applyNumberFormat="1" applyFont="1" applyFill="1" applyBorder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_KW 151 BoQ_Eng_081119_Final" xfId="1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tandil\shareddocs\Documents%20and%20Settings\User\Desktop\TemplateBoQ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Consolidated"/>
      <sheetName val="KUTAISI"/>
      <sheetName val="Unit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O417"/>
  <sheetViews>
    <sheetView tabSelected="1" view="pageBreakPreview" topLeftCell="A91" zoomScaleNormal="100" zoomScaleSheetLayoutView="100" workbookViewId="0">
      <selection activeCell="H98" sqref="H98"/>
    </sheetView>
  </sheetViews>
  <sheetFormatPr defaultColWidth="9.26953125" defaultRowHeight="13" x14ac:dyDescent="0.3"/>
  <cols>
    <col min="1" max="1" width="10" style="20" customWidth="1"/>
    <col min="2" max="2" width="59.54296875" style="61" customWidth="1"/>
    <col min="3" max="3" width="8.7265625" style="22" customWidth="1"/>
    <col min="4" max="4" width="9.26953125" style="23" customWidth="1"/>
    <col min="5" max="5" width="10.7265625" style="24" customWidth="1"/>
    <col min="6" max="6" width="13.54296875" style="25" customWidth="1"/>
    <col min="7" max="7" width="9.26953125" style="26"/>
    <col min="8" max="8" width="13.26953125" style="26" customWidth="1"/>
    <col min="9" max="9" width="12.453125" style="26" bestFit="1" customWidth="1"/>
    <col min="10" max="16384" width="9.26953125" style="26"/>
  </cols>
  <sheetData>
    <row r="1" spans="1:119" s="12" customFormat="1" ht="57.75" customHeight="1" x14ac:dyDescent="0.3">
      <c r="A1" s="64" t="s">
        <v>36</v>
      </c>
      <c r="B1" s="8"/>
      <c r="C1" s="8"/>
      <c r="D1" s="9"/>
      <c r="E1" s="10"/>
      <c r="F1" s="11"/>
    </row>
    <row r="2" spans="1:119" s="12" customFormat="1" x14ac:dyDescent="0.3">
      <c r="A2" s="7"/>
      <c r="B2" s="8"/>
      <c r="C2" s="8"/>
      <c r="D2" s="9"/>
      <c r="E2" s="10"/>
      <c r="F2" s="11"/>
    </row>
    <row r="3" spans="1:119" s="12" customFormat="1" ht="18.5" x14ac:dyDescent="0.45">
      <c r="A3" s="13"/>
      <c r="B3" s="13" t="s">
        <v>20</v>
      </c>
      <c r="C3" s="14"/>
      <c r="D3" s="15"/>
      <c r="E3" s="16"/>
      <c r="F3" s="17"/>
    </row>
    <row r="4" spans="1:119" s="12" customFormat="1" ht="18.5" x14ac:dyDescent="0.45">
      <c r="A4" s="13"/>
      <c r="B4" s="13"/>
      <c r="C4" s="14"/>
      <c r="D4" s="15"/>
      <c r="E4" s="18" t="s">
        <v>15</v>
      </c>
      <c r="F4" s="19">
        <v>46016</v>
      </c>
    </row>
    <row r="5" spans="1:119" ht="13.5" thickBot="1" x14ac:dyDescent="0.35">
      <c r="B5" s="21"/>
    </row>
    <row r="6" spans="1:119" s="33" customFormat="1" ht="57.65" customHeight="1" thickBot="1" x14ac:dyDescent="0.3">
      <c r="A6" s="27"/>
      <c r="B6" s="28" t="s">
        <v>0</v>
      </c>
      <c r="C6" s="29" t="s">
        <v>1</v>
      </c>
      <c r="D6" s="30" t="s">
        <v>2</v>
      </c>
      <c r="E6" s="31" t="s">
        <v>3</v>
      </c>
      <c r="F6" s="32" t="s">
        <v>4</v>
      </c>
    </row>
    <row r="7" spans="1:119" s="33" customFormat="1" ht="18.75" customHeight="1" thickBot="1" x14ac:dyDescent="0.3">
      <c r="A7" s="34">
        <v>1000</v>
      </c>
      <c r="B7" s="35" t="s">
        <v>5</v>
      </c>
      <c r="C7" s="36"/>
      <c r="D7" s="37"/>
      <c r="E7" s="38"/>
      <c r="F7" s="27"/>
    </row>
    <row r="8" spans="1:119" s="43" customFormat="1" ht="33.75" customHeight="1" x14ac:dyDescent="0.3">
      <c r="A8" s="2">
        <v>1001</v>
      </c>
      <c r="B8" s="39" t="s">
        <v>6</v>
      </c>
      <c r="C8" s="40" t="s">
        <v>7</v>
      </c>
      <c r="D8" s="41">
        <v>1</v>
      </c>
      <c r="E8" s="42"/>
      <c r="F8" s="6">
        <f>D8*E8</f>
        <v>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spans="1:119" s="12" customFormat="1" ht="33.75" customHeight="1" x14ac:dyDescent="0.3">
      <c r="A9" s="44">
        <v>1002</v>
      </c>
      <c r="B9" s="3" t="s">
        <v>8</v>
      </c>
      <c r="C9" s="4" t="s">
        <v>7</v>
      </c>
      <c r="D9" s="5">
        <v>1</v>
      </c>
      <c r="E9" s="1"/>
      <c r="F9" s="6">
        <f t="shared" ref="F9:F13" si="0">D9*E9</f>
        <v>0</v>
      </c>
    </row>
    <row r="10" spans="1:119" s="12" customFormat="1" ht="33.75" customHeight="1" x14ac:dyDescent="0.3">
      <c r="A10" s="2">
        <v>1003</v>
      </c>
      <c r="B10" s="3" t="s">
        <v>9</v>
      </c>
      <c r="C10" s="4" t="s">
        <v>33</v>
      </c>
      <c r="D10" s="5">
        <f>4*6500</f>
        <v>26000</v>
      </c>
      <c r="E10" s="45"/>
      <c r="F10" s="6">
        <f t="shared" si="0"/>
        <v>0</v>
      </c>
    </row>
    <row r="11" spans="1:119" s="12" customFormat="1" ht="50" x14ac:dyDescent="0.3">
      <c r="A11" s="2">
        <v>1004</v>
      </c>
      <c r="B11" s="3" t="s">
        <v>34</v>
      </c>
      <c r="C11" s="4" t="s">
        <v>7</v>
      </c>
      <c r="D11" s="5">
        <v>1</v>
      </c>
      <c r="E11" s="45"/>
      <c r="F11" s="6">
        <f t="shared" si="0"/>
        <v>0</v>
      </c>
    </row>
    <row r="12" spans="1:119" s="12" customFormat="1" ht="37.5" x14ac:dyDescent="0.3">
      <c r="A12" s="2">
        <v>1005</v>
      </c>
      <c r="B12" s="3" t="s">
        <v>35</v>
      </c>
      <c r="C12" s="4" t="s">
        <v>7</v>
      </c>
      <c r="D12" s="5">
        <v>1</v>
      </c>
      <c r="E12" s="45"/>
      <c r="F12" s="6">
        <f t="shared" si="0"/>
        <v>0</v>
      </c>
    </row>
    <row r="13" spans="1:119" s="12" customFormat="1" ht="33.75" customHeight="1" thickBot="1" x14ac:dyDescent="0.35">
      <c r="A13" s="2">
        <v>1007</v>
      </c>
      <c r="B13" s="46" t="s">
        <v>10</v>
      </c>
      <c r="C13" s="47" t="s">
        <v>7</v>
      </c>
      <c r="D13" s="48">
        <v>1</v>
      </c>
      <c r="E13" s="45"/>
      <c r="F13" s="6">
        <f t="shared" si="0"/>
        <v>0</v>
      </c>
    </row>
    <row r="14" spans="1:119" s="54" customFormat="1" ht="26.25" customHeight="1" thickBot="1" x14ac:dyDescent="0.3">
      <c r="A14" s="49"/>
      <c r="B14" s="50" t="s">
        <v>11</v>
      </c>
      <c r="C14" s="51"/>
      <c r="D14" s="52"/>
      <c r="E14" s="52"/>
      <c r="F14" s="55">
        <f>SUM(F8:F13)</f>
        <v>0</v>
      </c>
    </row>
    <row r="15" spans="1:119" s="33" customFormat="1" ht="39" customHeight="1" thickBot="1" x14ac:dyDescent="0.3">
      <c r="A15" s="34">
        <v>1100</v>
      </c>
      <c r="B15" s="35" t="s">
        <v>21</v>
      </c>
      <c r="C15" s="36"/>
      <c r="D15" s="62">
        <v>6130</v>
      </c>
      <c r="E15" s="38"/>
      <c r="F15" s="27"/>
    </row>
    <row r="16" spans="1:119" s="43" customFormat="1" ht="37.5" x14ac:dyDescent="0.3">
      <c r="A16" s="2">
        <v>1101</v>
      </c>
      <c r="B16" s="39" t="s">
        <v>37</v>
      </c>
      <c r="C16" s="40" t="s">
        <v>12</v>
      </c>
      <c r="D16" s="41">
        <f>ROUNDUP((D15*3*1.1),-2)</f>
        <v>20300</v>
      </c>
      <c r="E16" s="42"/>
      <c r="F16" s="6">
        <f t="shared" ref="F16:F21" si="1">D16*E16</f>
        <v>0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</row>
    <row r="17" spans="1:119" s="43" customFormat="1" ht="37.5" x14ac:dyDescent="0.3">
      <c r="A17" s="2">
        <v>1101</v>
      </c>
      <c r="B17" s="39" t="s">
        <v>84</v>
      </c>
      <c r="C17" s="40" t="s">
        <v>12</v>
      </c>
      <c r="D17" s="41">
        <v>950</v>
      </c>
      <c r="E17" s="42"/>
      <c r="F17" s="6">
        <f t="shared" si="1"/>
        <v>0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</row>
    <row r="18" spans="1:119" s="12" customFormat="1" ht="33.75" customHeight="1" x14ac:dyDescent="0.3">
      <c r="A18" s="2">
        <v>1101</v>
      </c>
      <c r="B18" s="3" t="s">
        <v>38</v>
      </c>
      <c r="C18" s="4" t="s">
        <v>13</v>
      </c>
      <c r="D18" s="5">
        <v>176</v>
      </c>
      <c r="E18" s="1"/>
      <c r="F18" s="6">
        <f t="shared" si="1"/>
        <v>0</v>
      </c>
    </row>
    <row r="19" spans="1:119" s="12" customFormat="1" ht="33.75" customHeight="1" x14ac:dyDescent="0.3">
      <c r="A19" s="2">
        <v>1101</v>
      </c>
      <c r="B19" s="3" t="s">
        <v>39</v>
      </c>
      <c r="C19" s="4" t="s">
        <v>13</v>
      </c>
      <c r="D19" s="5">
        <v>14</v>
      </c>
      <c r="E19" s="1"/>
      <c r="F19" s="6">
        <f t="shared" si="1"/>
        <v>0</v>
      </c>
    </row>
    <row r="20" spans="1:119" s="12" customFormat="1" ht="33.75" customHeight="1" x14ac:dyDescent="0.3">
      <c r="A20" s="2">
        <v>1101</v>
      </c>
      <c r="B20" s="3" t="s">
        <v>31</v>
      </c>
      <c r="C20" s="4" t="s">
        <v>13</v>
      </c>
      <c r="D20" s="5">
        <f>D18+D19</f>
        <v>190</v>
      </c>
      <c r="E20" s="1"/>
      <c r="F20" s="6">
        <f t="shared" si="1"/>
        <v>0</v>
      </c>
    </row>
    <row r="21" spans="1:119" s="12" customFormat="1" ht="45" customHeight="1" x14ac:dyDescent="0.3">
      <c r="A21" s="2">
        <v>1101</v>
      </c>
      <c r="B21" s="46" t="s">
        <v>57</v>
      </c>
      <c r="C21" s="47" t="s">
        <v>12</v>
      </c>
      <c r="D21" s="48">
        <v>6130</v>
      </c>
      <c r="E21" s="45"/>
      <c r="F21" s="6">
        <f t="shared" si="1"/>
        <v>0</v>
      </c>
    </row>
    <row r="22" spans="1:119" s="12" customFormat="1" ht="33.75" customHeight="1" thickBot="1" x14ac:dyDescent="0.35">
      <c r="A22" s="2">
        <v>1101</v>
      </c>
      <c r="B22" s="46" t="s">
        <v>32</v>
      </c>
      <c r="C22" s="47" t="s">
        <v>12</v>
      </c>
      <c r="D22" s="48">
        <f>D15*4+D17</f>
        <v>25470</v>
      </c>
      <c r="E22" s="45"/>
      <c r="F22" s="6">
        <f>D22*E22</f>
        <v>0</v>
      </c>
    </row>
    <row r="23" spans="1:119" s="54" customFormat="1" ht="30" customHeight="1" thickBot="1" x14ac:dyDescent="0.3">
      <c r="A23" s="49"/>
      <c r="B23" s="50" t="s">
        <v>11</v>
      </c>
      <c r="C23" s="51"/>
      <c r="D23" s="52"/>
      <c r="E23" s="55"/>
      <c r="F23" s="55">
        <f>SUM(F16:F22)</f>
        <v>0</v>
      </c>
    </row>
    <row r="24" spans="1:119" s="54" customFormat="1" ht="25.5" thickBot="1" x14ac:dyDescent="0.3">
      <c r="A24" s="56">
        <v>1200</v>
      </c>
      <c r="B24" s="35" t="s">
        <v>43</v>
      </c>
      <c r="C24" s="51"/>
      <c r="D24" s="65">
        <v>5880</v>
      </c>
      <c r="E24" s="52"/>
      <c r="F24" s="53"/>
    </row>
    <row r="25" spans="1:119" s="54" customFormat="1" ht="50" x14ac:dyDescent="0.25">
      <c r="A25" s="2">
        <v>1201</v>
      </c>
      <c r="B25" s="3" t="s">
        <v>74</v>
      </c>
      <c r="C25" s="4" t="s">
        <v>25</v>
      </c>
      <c r="D25" s="5">
        <v>6000</v>
      </c>
      <c r="E25" s="1"/>
      <c r="F25" s="6">
        <f>D25*E25</f>
        <v>0</v>
      </c>
      <c r="G25" s="67"/>
    </row>
    <row r="26" spans="1:119" s="54" customFormat="1" ht="30" customHeight="1" x14ac:dyDescent="0.25">
      <c r="A26" s="2">
        <v>1202</v>
      </c>
      <c r="B26" s="3" t="s">
        <v>48</v>
      </c>
      <c r="C26" s="4" t="s">
        <v>28</v>
      </c>
      <c r="D26" s="5">
        <f>D24</f>
        <v>5880</v>
      </c>
      <c r="E26" s="1"/>
      <c r="F26" s="6">
        <f>D26*E26</f>
        <v>0</v>
      </c>
    </row>
    <row r="27" spans="1:119" s="54" customFormat="1" ht="39" x14ac:dyDescent="0.25">
      <c r="A27" s="2">
        <v>1203</v>
      </c>
      <c r="B27" s="3" t="s">
        <v>49</v>
      </c>
      <c r="C27" s="4" t="s">
        <v>24</v>
      </c>
      <c r="D27" s="5">
        <f>6000*0.8*0.12*1.1</f>
        <v>633.6</v>
      </c>
      <c r="E27" s="1"/>
      <c r="F27" s="6">
        <f t="shared" ref="F27:F28" si="2">D27*E27</f>
        <v>0</v>
      </c>
    </row>
    <row r="28" spans="1:119" s="54" customFormat="1" ht="37.5" x14ac:dyDescent="0.25">
      <c r="A28" s="2">
        <v>1204</v>
      </c>
      <c r="B28" s="3" t="s">
        <v>50</v>
      </c>
      <c r="C28" s="4" t="s">
        <v>14</v>
      </c>
      <c r="D28" s="5">
        <f>D27</f>
        <v>633.6</v>
      </c>
      <c r="E28" s="1"/>
      <c r="F28" s="6">
        <f t="shared" si="2"/>
        <v>0</v>
      </c>
    </row>
    <row r="29" spans="1:119" s="33" customFormat="1" ht="51.75" customHeight="1" x14ac:dyDescent="0.25">
      <c r="A29" s="2">
        <v>1205</v>
      </c>
      <c r="B29" s="3" t="s">
        <v>44</v>
      </c>
      <c r="C29" s="4" t="s">
        <v>14</v>
      </c>
      <c r="D29" s="5">
        <f>($D$24*1.2*0.8-D27)*1.2*70%</f>
        <v>4209.4079999999994</v>
      </c>
      <c r="E29" s="1"/>
      <c r="F29" s="6">
        <f>D29*E29</f>
        <v>0</v>
      </c>
      <c r="G29" s="66"/>
      <c r="H29" s="66"/>
    </row>
    <row r="30" spans="1:119" s="33" customFormat="1" ht="56.25" customHeight="1" x14ac:dyDescent="0.25">
      <c r="A30" s="2">
        <v>1206</v>
      </c>
      <c r="B30" s="3" t="s">
        <v>51</v>
      </c>
      <c r="C30" s="4" t="s">
        <v>14</v>
      </c>
      <c r="D30" s="5">
        <f>($D$24*0.8*1.2-D27)*1.2*20%</f>
        <v>1202.6879999999999</v>
      </c>
      <c r="E30" s="1"/>
      <c r="F30" s="6">
        <f>D30*E30</f>
        <v>0</v>
      </c>
      <c r="G30" s="66"/>
      <c r="H30" s="66"/>
    </row>
    <row r="31" spans="1:119" s="33" customFormat="1" ht="62.5" x14ac:dyDescent="0.25">
      <c r="A31" s="2">
        <v>1207</v>
      </c>
      <c r="B31" s="3" t="s">
        <v>52</v>
      </c>
      <c r="C31" s="4" t="s">
        <v>14</v>
      </c>
      <c r="D31" s="5">
        <f>($D$24*1.2*0.8-D28)*1.2*10%</f>
        <v>601.34399999999994</v>
      </c>
      <c r="E31" s="1"/>
      <c r="F31" s="6">
        <f>D31*E31</f>
        <v>0</v>
      </c>
      <c r="G31" s="66"/>
      <c r="H31" s="66"/>
    </row>
    <row r="32" spans="1:119" s="33" customFormat="1" ht="25" x14ac:dyDescent="0.25">
      <c r="A32" s="2">
        <v>1208</v>
      </c>
      <c r="B32" s="3" t="s">
        <v>23</v>
      </c>
      <c r="C32" s="4" t="s">
        <v>25</v>
      </c>
      <c r="D32" s="5">
        <f>D24*0.8</f>
        <v>4704</v>
      </c>
      <c r="E32" s="1"/>
      <c r="F32" s="6">
        <f>D32*E32</f>
        <v>0</v>
      </c>
      <c r="G32" s="66"/>
      <c r="H32" s="66"/>
    </row>
    <row r="33" spans="1:8" ht="37.5" x14ac:dyDescent="0.3">
      <c r="A33" s="2">
        <v>1209</v>
      </c>
      <c r="B33" s="3" t="s">
        <v>27</v>
      </c>
      <c r="C33" s="4" t="s">
        <v>14</v>
      </c>
      <c r="D33" s="5">
        <f>D24*0.7*0.1*1</f>
        <v>411.6</v>
      </c>
      <c r="E33" s="1"/>
      <c r="F33" s="6">
        <f t="shared" ref="F33:F41" si="3">D33*E33</f>
        <v>0</v>
      </c>
    </row>
    <row r="34" spans="1:8" ht="37.5" x14ac:dyDescent="0.3">
      <c r="A34" s="2">
        <v>1210</v>
      </c>
      <c r="B34" s="3" t="s">
        <v>26</v>
      </c>
      <c r="C34" s="4" t="s">
        <v>14</v>
      </c>
      <c r="D34" s="5">
        <f>D24*0.8*0.3</f>
        <v>1411.2</v>
      </c>
      <c r="E34" s="1"/>
      <c r="F34" s="6">
        <f t="shared" si="3"/>
        <v>0</v>
      </c>
    </row>
    <row r="35" spans="1:8" ht="50" x14ac:dyDescent="0.3">
      <c r="A35" s="2">
        <v>1211</v>
      </c>
      <c r="B35" s="3" t="s">
        <v>53</v>
      </c>
      <c r="C35" s="4" t="s">
        <v>14</v>
      </c>
      <c r="D35" s="5">
        <f>D24*0.8*0.45*1.2</f>
        <v>2540.1600000000003</v>
      </c>
      <c r="E35" s="1"/>
      <c r="F35" s="6">
        <f t="shared" si="3"/>
        <v>0</v>
      </c>
    </row>
    <row r="36" spans="1:8" ht="50" x14ac:dyDescent="0.3">
      <c r="A36" s="2">
        <v>1212</v>
      </c>
      <c r="B36" s="3" t="s">
        <v>45</v>
      </c>
      <c r="C36" s="4" t="s">
        <v>14</v>
      </c>
      <c r="D36" s="5">
        <f>(6000*0.8*0.3)*1.1</f>
        <v>1584.0000000000002</v>
      </c>
      <c r="E36" s="1"/>
      <c r="F36" s="6">
        <f t="shared" si="3"/>
        <v>0</v>
      </c>
      <c r="G36" s="68"/>
    </row>
    <row r="37" spans="1:8" ht="25" x14ac:dyDescent="0.3">
      <c r="A37" s="2">
        <v>1213</v>
      </c>
      <c r="B37" s="3" t="s">
        <v>54</v>
      </c>
      <c r="C37" s="4" t="s">
        <v>25</v>
      </c>
      <c r="D37" s="5">
        <f>6000*0.8*1.1</f>
        <v>5280</v>
      </c>
      <c r="E37" s="1"/>
      <c r="F37" s="6">
        <f t="shared" si="3"/>
        <v>0</v>
      </c>
    </row>
    <row r="38" spans="1:8" ht="25" x14ac:dyDescent="0.3">
      <c r="A38" s="2">
        <v>1214</v>
      </c>
      <c r="B38" s="3" t="s">
        <v>46</v>
      </c>
      <c r="C38" s="4" t="s">
        <v>25</v>
      </c>
      <c r="D38" s="5">
        <f>D25</f>
        <v>6000</v>
      </c>
      <c r="E38" s="1"/>
      <c r="F38" s="6">
        <f t="shared" si="3"/>
        <v>0</v>
      </c>
    </row>
    <row r="39" spans="1:8" ht="25" x14ac:dyDescent="0.3">
      <c r="A39" s="2">
        <v>1215</v>
      </c>
      <c r="B39" s="3" t="s">
        <v>47</v>
      </c>
      <c r="C39" s="4" t="s">
        <v>25</v>
      </c>
      <c r="D39" s="5">
        <f>D38</f>
        <v>6000</v>
      </c>
      <c r="E39" s="1"/>
      <c r="F39" s="6">
        <f t="shared" si="3"/>
        <v>0</v>
      </c>
    </row>
    <row r="40" spans="1:8" ht="50" x14ac:dyDescent="0.3">
      <c r="A40" s="2">
        <v>1216</v>
      </c>
      <c r="B40" s="3" t="s">
        <v>56</v>
      </c>
      <c r="C40" s="4" t="s">
        <v>14</v>
      </c>
      <c r="D40" s="5">
        <f>D24*0.5*0.05*1.2</f>
        <v>176.4</v>
      </c>
      <c r="E40" s="1"/>
      <c r="F40" s="6">
        <f t="shared" si="3"/>
        <v>0</v>
      </c>
    </row>
    <row r="41" spans="1:8" ht="37.5" x14ac:dyDescent="0.3">
      <c r="A41" s="2">
        <v>1217</v>
      </c>
      <c r="B41" s="3" t="s">
        <v>71</v>
      </c>
      <c r="C41" s="4" t="s">
        <v>12</v>
      </c>
      <c r="D41" s="5">
        <f>3*10</f>
        <v>30</v>
      </c>
      <c r="E41" s="1"/>
      <c r="F41" s="6">
        <f t="shared" si="3"/>
        <v>0</v>
      </c>
    </row>
    <row r="42" spans="1:8" ht="33" customHeight="1" x14ac:dyDescent="0.3">
      <c r="A42" s="2">
        <v>1218</v>
      </c>
      <c r="B42" s="3" t="s">
        <v>55</v>
      </c>
      <c r="C42" s="4" t="s">
        <v>7</v>
      </c>
      <c r="D42" s="5">
        <v>1</v>
      </c>
      <c r="E42" s="1"/>
      <c r="F42" s="6">
        <f t="shared" ref="F42:F43" si="4">D42*E42</f>
        <v>0</v>
      </c>
    </row>
    <row r="43" spans="1:8" ht="28.15" customHeight="1" thickBot="1" x14ac:dyDescent="0.35">
      <c r="A43" s="81"/>
      <c r="B43" s="3" t="s">
        <v>87</v>
      </c>
      <c r="C43" s="4" t="s">
        <v>88</v>
      </c>
      <c r="D43" s="5">
        <v>600</v>
      </c>
      <c r="E43" s="1"/>
      <c r="F43" s="6">
        <f t="shared" si="4"/>
        <v>0</v>
      </c>
    </row>
    <row r="44" spans="1:8" s="54" customFormat="1" ht="30" customHeight="1" thickBot="1" x14ac:dyDescent="0.3">
      <c r="A44" s="49"/>
      <c r="B44" s="50" t="s">
        <v>11</v>
      </c>
      <c r="C44" s="51"/>
      <c r="D44" s="52"/>
      <c r="E44" s="55"/>
      <c r="F44" s="55">
        <f>SUM(F25:F43)</f>
        <v>0</v>
      </c>
      <c r="H44" s="79"/>
    </row>
    <row r="45" spans="1:8" s="54" customFormat="1" ht="25.5" thickBot="1" x14ac:dyDescent="0.3">
      <c r="A45" s="56">
        <v>1300</v>
      </c>
      <c r="B45" s="35" t="s">
        <v>40</v>
      </c>
      <c r="C45" s="51"/>
      <c r="D45" s="52">
        <v>80</v>
      </c>
      <c r="E45" s="52"/>
      <c r="F45" s="53"/>
    </row>
    <row r="46" spans="1:8" s="54" customFormat="1" ht="30" customHeight="1" x14ac:dyDescent="0.25">
      <c r="A46" s="69">
        <v>1301</v>
      </c>
      <c r="B46" s="70" t="s">
        <v>42</v>
      </c>
      <c r="C46" s="71" t="s">
        <v>13</v>
      </c>
      <c r="D46" s="71">
        <v>1</v>
      </c>
      <c r="E46" s="72"/>
      <c r="F46" s="73">
        <f>D46*E46</f>
        <v>0</v>
      </c>
    </row>
    <row r="47" spans="1:8" s="54" customFormat="1" ht="37.5" x14ac:dyDescent="0.25">
      <c r="A47" s="44">
        <v>1302</v>
      </c>
      <c r="B47" s="3" t="s">
        <v>41</v>
      </c>
      <c r="C47" s="58" t="s">
        <v>24</v>
      </c>
      <c r="D47" s="58">
        <f>$D$45*0.8*1.2</f>
        <v>76.8</v>
      </c>
      <c r="E47" s="1"/>
      <c r="F47" s="6">
        <f t="shared" ref="F47" si="5">D47*E47</f>
        <v>0</v>
      </c>
    </row>
    <row r="48" spans="1:8" s="33" customFormat="1" ht="75" x14ac:dyDescent="0.25">
      <c r="A48" s="44">
        <v>1207</v>
      </c>
      <c r="B48" s="3" t="s">
        <v>75</v>
      </c>
      <c r="C48" s="4" t="s">
        <v>14</v>
      </c>
      <c r="D48" s="5">
        <f>D47*0.2</f>
        <v>15.36</v>
      </c>
      <c r="E48" s="1"/>
      <c r="F48" s="6">
        <f>D48*E48</f>
        <v>0</v>
      </c>
      <c r="G48" s="66"/>
      <c r="H48" s="66"/>
    </row>
    <row r="49" spans="1:6" s="33" customFormat="1" ht="25" x14ac:dyDescent="0.25">
      <c r="A49" s="44">
        <v>1303</v>
      </c>
      <c r="B49" s="3" t="s">
        <v>23</v>
      </c>
      <c r="C49" s="58" t="s">
        <v>25</v>
      </c>
      <c r="D49" s="58">
        <f>D45*0.7</f>
        <v>56</v>
      </c>
      <c r="E49" s="1"/>
      <c r="F49" s="6">
        <f>D49*E49</f>
        <v>0</v>
      </c>
    </row>
    <row r="50" spans="1:6" ht="37.5" x14ac:dyDescent="0.3">
      <c r="A50" s="44">
        <v>1304</v>
      </c>
      <c r="B50" s="3" t="s">
        <v>27</v>
      </c>
      <c r="C50" s="58" t="s">
        <v>14</v>
      </c>
      <c r="D50" s="58">
        <f>$D$45*0.7*0.1*1.2</f>
        <v>6.7200000000000006</v>
      </c>
      <c r="E50" s="1"/>
      <c r="F50" s="6">
        <f t="shared" ref="F50" si="6">D50*E50</f>
        <v>0</v>
      </c>
    </row>
    <row r="51" spans="1:6" ht="37.5" x14ac:dyDescent="0.3">
      <c r="A51" s="44">
        <v>1305</v>
      </c>
      <c r="B51" s="3" t="s">
        <v>26</v>
      </c>
      <c r="C51" s="58" t="s">
        <v>14</v>
      </c>
      <c r="D51" s="58">
        <f>$D$45*0.8*0.3*1.1</f>
        <v>21.12</v>
      </c>
      <c r="E51" s="1"/>
      <c r="F51" s="6">
        <f>D51*E51</f>
        <v>0</v>
      </c>
    </row>
    <row r="52" spans="1:6" s="33" customFormat="1" ht="51.75" customHeight="1" x14ac:dyDescent="0.25">
      <c r="A52" s="44">
        <v>1307</v>
      </c>
      <c r="B52" s="3" t="s">
        <v>58</v>
      </c>
      <c r="C52" s="58" t="s">
        <v>13</v>
      </c>
      <c r="D52" s="58">
        <v>3</v>
      </c>
      <c r="E52" s="1"/>
      <c r="F52" s="6">
        <f>D52*E52</f>
        <v>0</v>
      </c>
    </row>
    <row r="53" spans="1:6" s="33" customFormat="1" ht="62.5" x14ac:dyDescent="0.25">
      <c r="A53" s="44">
        <v>1308</v>
      </c>
      <c r="B53" s="3" t="s">
        <v>59</v>
      </c>
      <c r="C53" s="58" t="s">
        <v>33</v>
      </c>
      <c r="D53" s="58">
        <v>45</v>
      </c>
      <c r="E53" s="1"/>
      <c r="F53" s="6">
        <f>D53*E53</f>
        <v>0</v>
      </c>
    </row>
    <row r="54" spans="1:6" s="33" customFormat="1" ht="113" thickBot="1" x14ac:dyDescent="0.3">
      <c r="A54" s="74">
        <v>1309</v>
      </c>
      <c r="B54" s="75" t="s">
        <v>60</v>
      </c>
      <c r="C54" s="76" t="s">
        <v>7</v>
      </c>
      <c r="D54" s="76">
        <v>1</v>
      </c>
      <c r="E54" s="77"/>
      <c r="F54" s="78">
        <f>D54*E54</f>
        <v>0</v>
      </c>
    </row>
    <row r="55" spans="1:6" s="54" customFormat="1" ht="25.5" customHeight="1" thickBot="1" x14ac:dyDescent="0.3">
      <c r="A55" s="49"/>
      <c r="B55" s="50" t="s">
        <v>11</v>
      </c>
      <c r="C55" s="51"/>
      <c r="D55" s="52"/>
      <c r="E55" s="55"/>
      <c r="F55" s="55">
        <f>SUM(F46:F54)</f>
        <v>0</v>
      </c>
    </row>
    <row r="56" spans="1:6" s="54" customFormat="1" ht="13.5" thickBot="1" x14ac:dyDescent="0.3">
      <c r="A56" s="56">
        <v>1400</v>
      </c>
      <c r="B56" s="59" t="s">
        <v>66</v>
      </c>
      <c r="C56" s="51"/>
      <c r="D56" s="52"/>
      <c r="E56" s="52"/>
      <c r="F56" s="53"/>
    </row>
    <row r="57" spans="1:6" s="54" customFormat="1" ht="37.5" x14ac:dyDescent="0.25">
      <c r="A57" s="57">
        <v>1401</v>
      </c>
      <c r="B57" s="3" t="s">
        <v>62</v>
      </c>
      <c r="C57" s="58" t="s">
        <v>13</v>
      </c>
      <c r="D57" s="58">
        <v>1</v>
      </c>
      <c r="E57" s="60"/>
      <c r="F57" s="6">
        <f t="shared" ref="F57" si="7">D57*E57</f>
        <v>0</v>
      </c>
    </row>
    <row r="58" spans="1:6" s="33" customFormat="1" ht="25" x14ac:dyDescent="0.25">
      <c r="A58" s="44">
        <v>1402</v>
      </c>
      <c r="B58" s="3" t="s">
        <v>69</v>
      </c>
      <c r="C58" s="58" t="s">
        <v>12</v>
      </c>
      <c r="D58" s="58">
        <f>3*6</f>
        <v>18</v>
      </c>
      <c r="E58" s="1"/>
      <c r="F58" s="6">
        <f>D58*E58</f>
        <v>0</v>
      </c>
    </row>
    <row r="59" spans="1:6" s="54" customFormat="1" ht="37.5" x14ac:dyDescent="0.25">
      <c r="A59" s="57">
        <v>1403</v>
      </c>
      <c r="B59" s="3" t="s">
        <v>63</v>
      </c>
      <c r="C59" s="58" t="s">
        <v>13</v>
      </c>
      <c r="D59" s="58">
        <v>1</v>
      </c>
      <c r="E59" s="60"/>
      <c r="F59" s="6">
        <f t="shared" ref="F59" si="8">D59*E59</f>
        <v>0</v>
      </c>
    </row>
    <row r="60" spans="1:6" s="33" customFormat="1" ht="25" x14ac:dyDescent="0.25">
      <c r="A60" s="44">
        <v>1404</v>
      </c>
      <c r="B60" s="3" t="s">
        <v>69</v>
      </c>
      <c r="C60" s="58" t="s">
        <v>12</v>
      </c>
      <c r="D60" s="58">
        <f>3*6</f>
        <v>18</v>
      </c>
      <c r="E60" s="1"/>
      <c r="F60" s="6">
        <f>D60*E60</f>
        <v>0</v>
      </c>
    </row>
    <row r="61" spans="1:6" s="54" customFormat="1" ht="37.5" x14ac:dyDescent="0.25">
      <c r="A61" s="57">
        <v>1405</v>
      </c>
      <c r="B61" s="3" t="s">
        <v>61</v>
      </c>
      <c r="C61" s="58" t="s">
        <v>13</v>
      </c>
      <c r="D61" s="58">
        <v>1</v>
      </c>
      <c r="E61" s="60"/>
      <c r="F61" s="6">
        <f t="shared" ref="F61" si="9">D61*E61</f>
        <v>0</v>
      </c>
    </row>
    <row r="62" spans="1:6" s="33" customFormat="1" ht="25" x14ac:dyDescent="0.25">
      <c r="A62" s="44">
        <v>1406</v>
      </c>
      <c r="B62" s="3" t="s">
        <v>69</v>
      </c>
      <c r="C62" s="58" t="s">
        <v>12</v>
      </c>
      <c r="D62" s="58">
        <f>3*6</f>
        <v>18</v>
      </c>
      <c r="E62" s="1"/>
      <c r="F62" s="6">
        <f>D62*E62</f>
        <v>0</v>
      </c>
    </row>
    <row r="63" spans="1:6" s="54" customFormat="1" ht="37.5" x14ac:dyDescent="0.25">
      <c r="A63" s="57">
        <v>1407</v>
      </c>
      <c r="B63" s="3" t="s">
        <v>64</v>
      </c>
      <c r="C63" s="58" t="s">
        <v>13</v>
      </c>
      <c r="D63" s="58">
        <v>1</v>
      </c>
      <c r="E63" s="60"/>
      <c r="F63" s="6">
        <f t="shared" ref="F63" si="10">D63*E63</f>
        <v>0</v>
      </c>
    </row>
    <row r="64" spans="1:6" s="33" customFormat="1" ht="25" x14ac:dyDescent="0.25">
      <c r="A64" s="44">
        <v>1408</v>
      </c>
      <c r="B64" s="3" t="s">
        <v>69</v>
      </c>
      <c r="C64" s="58" t="s">
        <v>12</v>
      </c>
      <c r="D64" s="58">
        <f>3*6</f>
        <v>18</v>
      </c>
      <c r="E64" s="1"/>
      <c r="F64" s="6">
        <f>D64*E64</f>
        <v>0</v>
      </c>
    </row>
    <row r="65" spans="1:6" s="54" customFormat="1" ht="37.5" x14ac:dyDescent="0.25">
      <c r="A65" s="57">
        <v>1409</v>
      </c>
      <c r="B65" s="3" t="s">
        <v>65</v>
      </c>
      <c r="C65" s="58" t="s">
        <v>13</v>
      </c>
      <c r="D65" s="58">
        <v>1</v>
      </c>
      <c r="E65" s="60"/>
      <c r="F65" s="6">
        <f t="shared" ref="F65" si="11">D65*E65</f>
        <v>0</v>
      </c>
    </row>
    <row r="66" spans="1:6" s="33" customFormat="1" ht="25" x14ac:dyDescent="0.25">
      <c r="A66" s="44">
        <v>1410</v>
      </c>
      <c r="B66" s="3" t="s">
        <v>69</v>
      </c>
      <c r="C66" s="58" t="s">
        <v>12</v>
      </c>
      <c r="D66" s="58">
        <f>3*6</f>
        <v>18</v>
      </c>
      <c r="E66" s="1"/>
      <c r="F66" s="6">
        <f>D66*E66</f>
        <v>0</v>
      </c>
    </row>
    <row r="67" spans="1:6" s="54" customFormat="1" ht="37.5" x14ac:dyDescent="0.25">
      <c r="A67" s="57">
        <v>1411</v>
      </c>
      <c r="B67" s="3" t="s">
        <v>68</v>
      </c>
      <c r="C67" s="58" t="s">
        <v>13</v>
      </c>
      <c r="D67" s="58">
        <v>1</v>
      </c>
      <c r="E67" s="60"/>
      <c r="F67" s="6">
        <f t="shared" ref="F67" si="12">D67*E67</f>
        <v>0</v>
      </c>
    </row>
    <row r="68" spans="1:6" s="33" customFormat="1" ht="25" x14ac:dyDescent="0.25">
      <c r="A68" s="44">
        <v>1412</v>
      </c>
      <c r="B68" s="3" t="s">
        <v>69</v>
      </c>
      <c r="C68" s="58" t="s">
        <v>12</v>
      </c>
      <c r="D68" s="58">
        <f>3*6</f>
        <v>18</v>
      </c>
      <c r="E68" s="1"/>
      <c r="F68" s="6">
        <f>D68*E68</f>
        <v>0</v>
      </c>
    </row>
    <row r="69" spans="1:6" s="54" customFormat="1" ht="37.5" x14ac:dyDescent="0.25">
      <c r="A69" s="57">
        <v>1413</v>
      </c>
      <c r="B69" s="3" t="s">
        <v>67</v>
      </c>
      <c r="C69" s="58" t="s">
        <v>13</v>
      </c>
      <c r="D69" s="58">
        <v>12</v>
      </c>
      <c r="E69" s="60"/>
      <c r="F69" s="6">
        <f t="shared" ref="F69" si="13">D69*E69</f>
        <v>0</v>
      </c>
    </row>
    <row r="70" spans="1:6" s="33" customFormat="1" ht="25.5" thickBot="1" x14ac:dyDescent="0.3">
      <c r="A70" s="44">
        <v>1414</v>
      </c>
      <c r="B70" s="3" t="s">
        <v>70</v>
      </c>
      <c r="C70" s="58" t="s">
        <v>12</v>
      </c>
      <c r="D70" s="58">
        <f>12*3</f>
        <v>36</v>
      </c>
      <c r="E70" s="1"/>
      <c r="F70" s="6">
        <f>D70*E70</f>
        <v>0</v>
      </c>
    </row>
    <row r="71" spans="1:6" s="54" customFormat="1" ht="25.5" customHeight="1" thickBot="1" x14ac:dyDescent="0.3">
      <c r="A71" s="49"/>
      <c r="B71" s="50" t="s">
        <v>11</v>
      </c>
      <c r="C71" s="51"/>
      <c r="D71" s="52"/>
      <c r="E71" s="55"/>
      <c r="F71" s="52">
        <f>SUM(F57:F70)</f>
        <v>0</v>
      </c>
    </row>
    <row r="72" spans="1:6" s="54" customFormat="1" ht="25.5" thickBot="1" x14ac:dyDescent="0.3">
      <c r="A72" s="56">
        <v>1500</v>
      </c>
      <c r="B72" s="59" t="s">
        <v>72</v>
      </c>
      <c r="C72" s="51"/>
      <c r="D72" s="52">
        <v>8</v>
      </c>
      <c r="E72" s="52"/>
      <c r="F72" s="53"/>
    </row>
    <row r="73" spans="1:6" ht="37.5" x14ac:dyDescent="0.3">
      <c r="A73" s="69">
        <v>1501</v>
      </c>
      <c r="B73" s="70" t="s">
        <v>73</v>
      </c>
      <c r="C73" s="71" t="s">
        <v>13</v>
      </c>
      <c r="D73" s="71">
        <v>12</v>
      </c>
      <c r="E73" s="72"/>
      <c r="F73" s="73">
        <f t="shared" ref="F73:F74" si="14">D73*E73</f>
        <v>0</v>
      </c>
    </row>
    <row r="74" spans="1:6" ht="25" x14ac:dyDescent="0.3">
      <c r="A74" s="44">
        <v>1502</v>
      </c>
      <c r="B74" s="3" t="s">
        <v>76</v>
      </c>
      <c r="C74" s="58" t="s">
        <v>13</v>
      </c>
      <c r="D74" s="58">
        <v>3</v>
      </c>
      <c r="E74" s="1"/>
      <c r="F74" s="6">
        <f t="shared" si="14"/>
        <v>0</v>
      </c>
    </row>
    <row r="75" spans="1:6" ht="38" thickBot="1" x14ac:dyDescent="0.35">
      <c r="A75" s="74">
        <v>1503</v>
      </c>
      <c r="B75" s="75" t="s">
        <v>77</v>
      </c>
      <c r="C75" s="76" t="s">
        <v>13</v>
      </c>
      <c r="D75" s="76">
        <v>3</v>
      </c>
      <c r="E75" s="77"/>
      <c r="F75" s="78">
        <f>D75*E75</f>
        <v>0</v>
      </c>
    </row>
    <row r="76" spans="1:6" s="54" customFormat="1" ht="25.5" customHeight="1" thickBot="1" x14ac:dyDescent="0.3">
      <c r="A76" s="49"/>
      <c r="B76" s="50" t="s">
        <v>11</v>
      </c>
      <c r="C76" s="51"/>
      <c r="D76" s="52"/>
      <c r="E76" s="55"/>
      <c r="F76" s="52">
        <f>SUM(F73:F75)</f>
        <v>0</v>
      </c>
    </row>
    <row r="77" spans="1:6" s="54" customFormat="1" ht="25.5" thickBot="1" x14ac:dyDescent="0.3">
      <c r="A77" s="56">
        <v>1600</v>
      </c>
      <c r="B77" s="59" t="s">
        <v>83</v>
      </c>
      <c r="C77" s="51"/>
      <c r="D77" s="52">
        <v>8</v>
      </c>
      <c r="E77" s="52"/>
      <c r="F77" s="53"/>
    </row>
    <row r="78" spans="1:6" ht="37.5" x14ac:dyDescent="0.3">
      <c r="A78" s="69">
        <v>1501</v>
      </c>
      <c r="B78" s="70" t="s">
        <v>78</v>
      </c>
      <c r="C78" s="71" t="s">
        <v>79</v>
      </c>
      <c r="D78" s="71">
        <f>108*1.2*0.5</f>
        <v>64.8</v>
      </c>
      <c r="E78" s="72"/>
      <c r="F78" s="73">
        <f t="shared" ref="F78:F82" si="15">D78*E78</f>
        <v>0</v>
      </c>
    </row>
    <row r="79" spans="1:6" ht="37.5" x14ac:dyDescent="0.3">
      <c r="A79" s="44">
        <v>1502</v>
      </c>
      <c r="B79" s="3" t="s">
        <v>27</v>
      </c>
      <c r="C79" s="58" t="s">
        <v>14</v>
      </c>
      <c r="D79" s="58">
        <f>108*0.4*0.1*1.2</f>
        <v>5.1840000000000002</v>
      </c>
      <c r="E79" s="1"/>
      <c r="F79" s="6">
        <f t="shared" si="15"/>
        <v>0</v>
      </c>
    </row>
    <row r="80" spans="1:6" ht="37.5" x14ac:dyDescent="0.3">
      <c r="A80" s="44">
        <v>1503</v>
      </c>
      <c r="B80" s="3" t="s">
        <v>26</v>
      </c>
      <c r="C80" s="58" t="s">
        <v>14</v>
      </c>
      <c r="D80" s="58">
        <f>108*0.4*0.2*1.1</f>
        <v>9.5040000000000013</v>
      </c>
      <c r="E80" s="1"/>
      <c r="F80" s="6">
        <f>D80*E80</f>
        <v>0</v>
      </c>
    </row>
    <row r="81" spans="1:9" ht="37.5" x14ac:dyDescent="0.3">
      <c r="A81" s="44">
        <v>1504</v>
      </c>
      <c r="B81" s="3" t="s">
        <v>82</v>
      </c>
      <c r="C81" s="58" t="s">
        <v>79</v>
      </c>
      <c r="D81" s="58">
        <f>D78</f>
        <v>64.8</v>
      </c>
      <c r="E81" s="1"/>
      <c r="F81" s="6">
        <f>D81*E81</f>
        <v>0</v>
      </c>
    </row>
    <row r="82" spans="1:9" ht="37.5" x14ac:dyDescent="0.3">
      <c r="A82" s="44">
        <v>1505</v>
      </c>
      <c r="B82" s="3" t="s">
        <v>80</v>
      </c>
      <c r="C82" s="58" t="s">
        <v>7</v>
      </c>
      <c r="D82" s="58">
        <v>1</v>
      </c>
      <c r="E82" s="1"/>
      <c r="F82" s="6">
        <f t="shared" si="15"/>
        <v>0</v>
      </c>
    </row>
    <row r="83" spans="1:9" ht="37.5" x14ac:dyDescent="0.3">
      <c r="A83" s="44">
        <v>1506</v>
      </c>
      <c r="B83" s="3" t="s">
        <v>81</v>
      </c>
      <c r="C83" s="58" t="s">
        <v>79</v>
      </c>
      <c r="D83" s="58">
        <f>40*1.2*0.5</f>
        <v>24</v>
      </c>
      <c r="E83" s="1"/>
      <c r="F83" s="6">
        <f>D83*E83</f>
        <v>0</v>
      </c>
    </row>
    <row r="84" spans="1:9" ht="37.5" x14ac:dyDescent="0.3">
      <c r="A84" s="44">
        <v>1507</v>
      </c>
      <c r="B84" s="3" t="s">
        <v>27</v>
      </c>
      <c r="C84" s="58" t="s">
        <v>14</v>
      </c>
      <c r="D84" s="58">
        <f>40*0.4*0.1*1.2</f>
        <v>1.92</v>
      </c>
      <c r="E84" s="1"/>
      <c r="F84" s="6">
        <f t="shared" ref="F84" si="16">D84*E84</f>
        <v>0</v>
      </c>
    </row>
    <row r="85" spans="1:9" ht="37.5" x14ac:dyDescent="0.3">
      <c r="A85" s="44">
        <v>1508</v>
      </c>
      <c r="B85" s="3" t="s">
        <v>26</v>
      </c>
      <c r="C85" s="58" t="s">
        <v>14</v>
      </c>
      <c r="D85" s="58">
        <f>108*0.4*0.2*1.1</f>
        <v>9.5040000000000013</v>
      </c>
      <c r="E85" s="1"/>
      <c r="F85" s="6">
        <f>D85*E85</f>
        <v>0</v>
      </c>
    </row>
    <row r="86" spans="1:9" ht="38" thickBot="1" x14ac:dyDescent="0.35">
      <c r="A86" s="74">
        <v>1509</v>
      </c>
      <c r="B86" s="75" t="s">
        <v>82</v>
      </c>
      <c r="C86" s="76" t="s">
        <v>79</v>
      </c>
      <c r="D86" s="76">
        <f>D83</f>
        <v>24</v>
      </c>
      <c r="E86" s="77"/>
      <c r="F86" s="78">
        <f>D86*E86</f>
        <v>0</v>
      </c>
    </row>
    <row r="87" spans="1:9" s="54" customFormat="1" ht="25.5" customHeight="1" thickBot="1" x14ac:dyDescent="0.3">
      <c r="A87" s="49"/>
      <c r="B87" s="50" t="s">
        <v>11</v>
      </c>
      <c r="C87" s="51"/>
      <c r="D87" s="52"/>
      <c r="E87" s="55"/>
      <c r="F87" s="52">
        <f>SUM(F78:F86)</f>
        <v>0</v>
      </c>
      <c r="H87" s="79"/>
    </row>
    <row r="88" spans="1:9" s="54" customFormat="1" ht="30.65" customHeight="1" thickBot="1" x14ac:dyDescent="0.3">
      <c r="A88" s="49"/>
      <c r="B88" s="50" t="s">
        <v>29</v>
      </c>
      <c r="C88" s="51"/>
      <c r="D88" s="52"/>
      <c r="E88" s="55"/>
      <c r="F88" s="80">
        <f>F76+F71+F55+F44+F23+F14+F87</f>
        <v>0</v>
      </c>
      <c r="H88" s="79">
        <f>F8+F9+F10+F11+F12+F13+F16+F17+F18+F19+F20+F21+F22+F25+F26+F27+F28+F29+F30+F31+F32+F33+F34+F35+F36+F37+F38+F39+F40+F41+F42+F43+F46+F47+F48+F49+F50+F51+F52+F53+F54+F57+F58+F59+F60+F61+F62+F63+F64+F65+F66+F67+F68+F69+F70+F73+F74+F75+F78+F79+F80+F81+F82+F83+F84+F85+F86</f>
        <v>0</v>
      </c>
      <c r="I88" s="79"/>
    </row>
    <row r="89" spans="1:9" ht="18.75" customHeight="1" thickBot="1" x14ac:dyDescent="0.35">
      <c r="A89" s="49"/>
      <c r="B89" s="50" t="s">
        <v>16</v>
      </c>
      <c r="C89" s="51"/>
      <c r="D89" s="63">
        <v>0.03</v>
      </c>
      <c r="E89" s="52"/>
      <c r="F89" s="80">
        <f>F88*D89</f>
        <v>0</v>
      </c>
    </row>
    <row r="90" spans="1:9" ht="18.75" customHeight="1" thickBot="1" x14ac:dyDescent="0.35">
      <c r="A90" s="49"/>
      <c r="B90" s="50" t="s">
        <v>85</v>
      </c>
      <c r="C90" s="51"/>
      <c r="D90" s="63"/>
      <c r="E90" s="52"/>
      <c r="F90" s="80">
        <f>SUM(F88:F89)</f>
        <v>0</v>
      </c>
    </row>
    <row r="91" spans="1:9" ht="18.75" customHeight="1" thickBot="1" x14ac:dyDescent="0.35">
      <c r="A91" s="49"/>
      <c r="B91" s="50" t="s">
        <v>17</v>
      </c>
      <c r="C91" s="51"/>
      <c r="D91" s="63">
        <v>0.05</v>
      </c>
      <c r="E91" s="52"/>
      <c r="F91" s="80">
        <f>F90*D91</f>
        <v>0</v>
      </c>
    </row>
    <row r="92" spans="1:9" ht="18.75" customHeight="1" thickBot="1" x14ac:dyDescent="0.35">
      <c r="A92" s="49"/>
      <c r="B92" s="50" t="s">
        <v>85</v>
      </c>
      <c r="C92" s="51"/>
      <c r="D92" s="63"/>
      <c r="E92" s="52"/>
      <c r="F92" s="80">
        <f>SUM(F90:F91)</f>
        <v>0</v>
      </c>
    </row>
    <row r="93" spans="1:9" ht="18.75" customHeight="1" thickBot="1" x14ac:dyDescent="0.35">
      <c r="A93" s="49"/>
      <c r="B93" s="50" t="s">
        <v>18</v>
      </c>
      <c r="C93" s="51"/>
      <c r="D93" s="63">
        <v>0.1</v>
      </c>
      <c r="E93" s="52"/>
      <c r="F93" s="80">
        <f>F92*D93</f>
        <v>0</v>
      </c>
    </row>
    <row r="94" spans="1:9" ht="18.75" customHeight="1" thickBot="1" x14ac:dyDescent="0.35">
      <c r="A94" s="49"/>
      <c r="B94" s="50" t="s">
        <v>85</v>
      </c>
      <c r="C94" s="51"/>
      <c r="D94" s="63"/>
      <c r="E94" s="52"/>
      <c r="F94" s="80">
        <f>SUM(F92:F93)</f>
        <v>0</v>
      </c>
    </row>
    <row r="95" spans="1:9" ht="18.75" customHeight="1" thickBot="1" x14ac:dyDescent="0.35">
      <c r="A95" s="49"/>
      <c r="B95" s="50" t="s">
        <v>86</v>
      </c>
      <c r="C95" s="51"/>
      <c r="D95" s="63">
        <v>0.08</v>
      </c>
      <c r="E95" s="52"/>
      <c r="F95" s="80">
        <f>F94*D95</f>
        <v>0</v>
      </c>
    </row>
    <row r="96" spans="1:9" ht="25.5" thickBot="1" x14ac:dyDescent="0.35">
      <c r="A96" s="49"/>
      <c r="B96" s="50" t="s">
        <v>30</v>
      </c>
      <c r="C96" s="51"/>
      <c r="D96" s="52"/>
      <c r="E96" s="52"/>
      <c r="F96" s="80">
        <f>SUM(F94:F95)</f>
        <v>0</v>
      </c>
    </row>
    <row r="97" spans="1:119" ht="18.75" customHeight="1" thickBot="1" x14ac:dyDescent="0.35">
      <c r="A97" s="49"/>
      <c r="B97" s="50" t="s">
        <v>19</v>
      </c>
      <c r="C97" s="51"/>
      <c r="D97" s="63">
        <v>0.18</v>
      </c>
      <c r="E97" s="52"/>
      <c r="F97" s="80">
        <f>F96*D97</f>
        <v>0</v>
      </c>
    </row>
    <row r="98" spans="1:119" ht="23.5" customHeight="1" thickBot="1" x14ac:dyDescent="0.35">
      <c r="A98" s="49"/>
      <c r="B98" s="50" t="s">
        <v>22</v>
      </c>
      <c r="C98" s="51"/>
      <c r="D98" s="63"/>
      <c r="E98" s="52"/>
      <c r="F98" s="80">
        <f>SUM(F96:F97)</f>
        <v>0</v>
      </c>
    </row>
    <row r="99" spans="1:119" ht="18.75" hidden="1" customHeight="1" thickBot="1" x14ac:dyDescent="0.35">
      <c r="A99" s="49"/>
      <c r="B99" s="50"/>
      <c r="C99" s="51"/>
      <c r="D99" s="63"/>
      <c r="E99" s="52"/>
      <c r="F99" s="53"/>
    </row>
    <row r="100" spans="1:119" x14ac:dyDescent="0.3">
      <c r="B100" s="21"/>
    </row>
    <row r="101" spans="1:119" x14ac:dyDescent="0.3">
      <c r="B101" s="21"/>
    </row>
    <row r="102" spans="1:119" x14ac:dyDescent="0.3">
      <c r="B102" s="21"/>
    </row>
    <row r="103" spans="1:119" x14ac:dyDescent="0.3">
      <c r="B103" s="21"/>
    </row>
    <row r="104" spans="1:119" x14ac:dyDescent="0.3">
      <c r="B104" s="21"/>
    </row>
    <row r="105" spans="1:119" x14ac:dyDescent="0.3">
      <c r="B105" s="21"/>
    </row>
    <row r="106" spans="1:119" x14ac:dyDescent="0.3">
      <c r="B106" s="21"/>
    </row>
    <row r="107" spans="1:119" x14ac:dyDescent="0.3">
      <c r="B107" s="21"/>
    </row>
    <row r="108" spans="1:119" x14ac:dyDescent="0.3">
      <c r="B108" s="21"/>
    </row>
    <row r="109" spans="1:119" s="22" customFormat="1" x14ac:dyDescent="0.3">
      <c r="A109" s="20"/>
      <c r="B109" s="21"/>
      <c r="D109" s="23"/>
      <c r="E109" s="24"/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</row>
    <row r="110" spans="1:119" s="22" customFormat="1" x14ac:dyDescent="0.3">
      <c r="A110" s="20"/>
      <c r="B110" s="21"/>
      <c r="D110" s="23"/>
      <c r="E110" s="24"/>
      <c r="F110" s="25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</row>
    <row r="111" spans="1:119" s="22" customFormat="1" x14ac:dyDescent="0.3">
      <c r="A111" s="20"/>
      <c r="B111" s="21"/>
      <c r="D111" s="23"/>
      <c r="E111" s="24"/>
      <c r="F111" s="2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</row>
    <row r="112" spans="1:119" s="22" customFormat="1" x14ac:dyDescent="0.3">
      <c r="A112" s="20"/>
      <c r="B112" s="21"/>
      <c r="D112" s="23"/>
      <c r="E112" s="24"/>
      <c r="F112" s="2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</row>
    <row r="113" spans="1:119" s="22" customFormat="1" x14ac:dyDescent="0.3">
      <c r="A113" s="20"/>
      <c r="B113" s="21"/>
      <c r="D113" s="23"/>
      <c r="E113" s="24"/>
      <c r="F113" s="2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</row>
    <row r="114" spans="1:119" s="22" customFormat="1" x14ac:dyDescent="0.3">
      <c r="A114" s="20"/>
      <c r="B114" s="21"/>
      <c r="D114" s="23"/>
      <c r="E114" s="24"/>
      <c r="F114" s="2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</row>
    <row r="115" spans="1:119" s="22" customFormat="1" x14ac:dyDescent="0.3">
      <c r="A115" s="20"/>
      <c r="B115" s="21"/>
      <c r="D115" s="23"/>
      <c r="E115" s="24"/>
      <c r="F115" s="2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</row>
    <row r="116" spans="1:119" s="22" customFormat="1" x14ac:dyDescent="0.3">
      <c r="A116" s="20"/>
      <c r="B116" s="21"/>
      <c r="D116" s="23"/>
      <c r="E116" s="24"/>
      <c r="F116" s="25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</row>
    <row r="117" spans="1:119" s="22" customFormat="1" x14ac:dyDescent="0.3">
      <c r="A117" s="20"/>
      <c r="B117" s="21"/>
      <c r="D117" s="23"/>
      <c r="E117" s="24"/>
      <c r="F117" s="25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</row>
    <row r="118" spans="1:119" s="22" customFormat="1" x14ac:dyDescent="0.3">
      <c r="A118" s="20"/>
      <c r="B118" s="21"/>
      <c r="D118" s="23"/>
      <c r="E118" s="24"/>
      <c r="F118" s="2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</row>
    <row r="119" spans="1:119" s="22" customFormat="1" x14ac:dyDescent="0.3">
      <c r="A119" s="20"/>
      <c r="B119" s="21"/>
      <c r="D119" s="23"/>
      <c r="E119" s="24"/>
      <c r="F119" s="2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</row>
    <row r="120" spans="1:119" s="22" customFormat="1" x14ac:dyDescent="0.3">
      <c r="A120" s="20"/>
      <c r="B120" s="21"/>
      <c r="D120" s="23"/>
      <c r="E120" s="24"/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</row>
    <row r="121" spans="1:119" s="22" customFormat="1" x14ac:dyDescent="0.3">
      <c r="A121" s="20"/>
      <c r="B121" s="21"/>
      <c r="D121" s="23"/>
      <c r="E121" s="24"/>
      <c r="F121" s="25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</row>
    <row r="122" spans="1:119" s="22" customFormat="1" x14ac:dyDescent="0.3">
      <c r="A122" s="20"/>
      <c r="B122" s="21"/>
      <c r="D122" s="23"/>
      <c r="E122" s="24"/>
      <c r="F122" s="25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</row>
    <row r="123" spans="1:119" s="22" customFormat="1" x14ac:dyDescent="0.3">
      <c r="A123" s="20"/>
      <c r="B123" s="21"/>
      <c r="D123" s="23"/>
      <c r="E123" s="24"/>
      <c r="F123" s="25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</row>
    <row r="124" spans="1:119" s="22" customFormat="1" x14ac:dyDescent="0.3">
      <c r="A124" s="20"/>
      <c r="B124" s="21"/>
      <c r="D124" s="23"/>
      <c r="E124" s="24"/>
      <c r="F124" s="2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</row>
    <row r="125" spans="1:119" s="22" customFormat="1" x14ac:dyDescent="0.3">
      <c r="A125" s="20"/>
      <c r="B125" s="21"/>
      <c r="D125" s="23"/>
      <c r="E125" s="24"/>
      <c r="F125" s="2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</row>
    <row r="126" spans="1:119" s="22" customFormat="1" x14ac:dyDescent="0.3">
      <c r="A126" s="20"/>
      <c r="B126" s="21"/>
      <c r="D126" s="23"/>
      <c r="E126" s="24"/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</row>
    <row r="127" spans="1:119" s="22" customFormat="1" x14ac:dyDescent="0.3">
      <c r="A127" s="20"/>
      <c r="B127" s="21"/>
      <c r="D127" s="23"/>
      <c r="E127" s="24"/>
      <c r="F127" s="2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</row>
    <row r="128" spans="1:119" s="22" customFormat="1" x14ac:dyDescent="0.3">
      <c r="A128" s="20"/>
      <c r="B128" s="21"/>
      <c r="D128" s="23"/>
      <c r="E128" s="24"/>
      <c r="F128" s="2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</row>
    <row r="129" spans="1:119" s="22" customFormat="1" x14ac:dyDescent="0.3">
      <c r="A129" s="20"/>
      <c r="B129" s="21"/>
      <c r="D129" s="23"/>
      <c r="E129" s="24"/>
      <c r="F129" s="2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</row>
    <row r="130" spans="1:119" s="22" customFormat="1" x14ac:dyDescent="0.3">
      <c r="A130" s="20"/>
      <c r="B130" s="21"/>
      <c r="D130" s="23"/>
      <c r="E130" s="24"/>
      <c r="F130" s="2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</row>
    <row r="131" spans="1:119" s="22" customFormat="1" x14ac:dyDescent="0.3">
      <c r="A131" s="20"/>
      <c r="B131" s="21"/>
      <c r="D131" s="23"/>
      <c r="E131" s="24"/>
      <c r="F131" s="2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</row>
    <row r="132" spans="1:119" s="22" customFormat="1" x14ac:dyDescent="0.3">
      <c r="A132" s="20"/>
      <c r="B132" s="21"/>
      <c r="D132" s="23"/>
      <c r="E132" s="24"/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</row>
    <row r="133" spans="1:119" s="22" customFormat="1" x14ac:dyDescent="0.3">
      <c r="A133" s="20"/>
      <c r="B133" s="21"/>
      <c r="D133" s="23"/>
      <c r="E133" s="24"/>
      <c r="F133" s="2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</row>
    <row r="134" spans="1:119" s="22" customFormat="1" x14ac:dyDescent="0.3">
      <c r="A134" s="20"/>
      <c r="B134" s="21"/>
      <c r="D134" s="23"/>
      <c r="E134" s="24"/>
      <c r="F134" s="2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</row>
    <row r="135" spans="1:119" s="22" customFormat="1" x14ac:dyDescent="0.3">
      <c r="A135" s="20"/>
      <c r="B135" s="21"/>
      <c r="D135" s="23"/>
      <c r="E135" s="24"/>
      <c r="F135" s="2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</row>
    <row r="136" spans="1:119" s="22" customFormat="1" x14ac:dyDescent="0.3">
      <c r="A136" s="20"/>
      <c r="B136" s="21"/>
      <c r="D136" s="23"/>
      <c r="E136" s="24"/>
      <c r="F136" s="2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</row>
    <row r="137" spans="1:119" s="22" customFormat="1" x14ac:dyDescent="0.3">
      <c r="A137" s="20"/>
      <c r="B137" s="21"/>
      <c r="D137" s="23"/>
      <c r="E137" s="24"/>
      <c r="F137" s="25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</row>
    <row r="138" spans="1:119" s="22" customFormat="1" x14ac:dyDescent="0.3">
      <c r="A138" s="20"/>
      <c r="B138" s="21"/>
      <c r="D138" s="23"/>
      <c r="E138" s="24"/>
      <c r="F138" s="2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</row>
    <row r="139" spans="1:119" s="22" customFormat="1" x14ac:dyDescent="0.3">
      <c r="A139" s="20"/>
      <c r="B139" s="21"/>
      <c r="D139" s="23"/>
      <c r="E139" s="24"/>
      <c r="F139" s="25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</row>
    <row r="140" spans="1:119" s="22" customFormat="1" x14ac:dyDescent="0.3">
      <c r="A140" s="20"/>
      <c r="B140" s="21"/>
      <c r="D140" s="23"/>
      <c r="E140" s="24"/>
      <c r="F140" s="2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</row>
    <row r="141" spans="1:119" s="22" customFormat="1" x14ac:dyDescent="0.3">
      <c r="A141" s="20"/>
      <c r="B141" s="21"/>
      <c r="D141" s="23"/>
      <c r="E141" s="24"/>
      <c r="F141" s="2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</row>
    <row r="142" spans="1:119" s="22" customFormat="1" x14ac:dyDescent="0.3">
      <c r="A142" s="20"/>
      <c r="B142" s="21"/>
      <c r="D142" s="23"/>
      <c r="E142" s="24"/>
      <c r="F142" s="2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</row>
    <row r="143" spans="1:119" s="22" customFormat="1" x14ac:dyDescent="0.3">
      <c r="A143" s="20"/>
      <c r="B143" s="21"/>
      <c r="D143" s="23"/>
      <c r="E143" s="24"/>
      <c r="F143" s="25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</row>
    <row r="144" spans="1:119" s="22" customFormat="1" x14ac:dyDescent="0.3">
      <c r="A144" s="20"/>
      <c r="B144" s="21"/>
      <c r="D144" s="23"/>
      <c r="E144" s="24"/>
      <c r="F144" s="25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</row>
    <row r="145" spans="1:119" s="22" customFormat="1" x14ac:dyDescent="0.3">
      <c r="A145" s="20"/>
      <c r="B145" s="21"/>
      <c r="D145" s="23"/>
      <c r="E145" s="24"/>
      <c r="F145" s="25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</row>
    <row r="146" spans="1:119" s="22" customFormat="1" x14ac:dyDescent="0.3">
      <c r="A146" s="20"/>
      <c r="B146" s="21"/>
      <c r="D146" s="23"/>
      <c r="E146" s="24"/>
      <c r="F146" s="25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</row>
    <row r="147" spans="1:119" s="22" customFormat="1" x14ac:dyDescent="0.3">
      <c r="A147" s="20"/>
      <c r="B147" s="21"/>
      <c r="D147" s="23"/>
      <c r="E147" s="24"/>
      <c r="F147" s="25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</row>
    <row r="148" spans="1:119" s="22" customFormat="1" x14ac:dyDescent="0.3">
      <c r="A148" s="20"/>
      <c r="B148" s="21"/>
      <c r="D148" s="23"/>
      <c r="E148" s="24"/>
      <c r="F148" s="25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</row>
    <row r="149" spans="1:119" s="22" customFormat="1" x14ac:dyDescent="0.3">
      <c r="A149" s="20"/>
      <c r="B149" s="21"/>
      <c r="D149" s="23"/>
      <c r="E149" s="24"/>
      <c r="F149" s="25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</row>
    <row r="150" spans="1:119" s="22" customFormat="1" x14ac:dyDescent="0.3">
      <c r="A150" s="20"/>
      <c r="B150" s="21"/>
      <c r="D150" s="23"/>
      <c r="E150" s="24"/>
      <c r="F150" s="25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</row>
    <row r="151" spans="1:119" s="22" customFormat="1" x14ac:dyDescent="0.3">
      <c r="A151" s="20"/>
      <c r="B151" s="21"/>
      <c r="D151" s="23"/>
      <c r="E151" s="24"/>
      <c r="F151" s="25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</row>
    <row r="152" spans="1:119" s="22" customFormat="1" x14ac:dyDescent="0.3">
      <c r="A152" s="20"/>
      <c r="B152" s="21"/>
      <c r="D152" s="23"/>
      <c r="E152" s="24"/>
      <c r="F152" s="25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</row>
    <row r="153" spans="1:119" s="22" customFormat="1" x14ac:dyDescent="0.3">
      <c r="A153" s="20"/>
      <c r="B153" s="21"/>
      <c r="D153" s="23"/>
      <c r="E153" s="24"/>
      <c r="F153" s="25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</row>
    <row r="154" spans="1:119" s="22" customFormat="1" x14ac:dyDescent="0.3">
      <c r="A154" s="20"/>
      <c r="B154" s="21"/>
      <c r="D154" s="23"/>
      <c r="E154" s="24"/>
      <c r="F154" s="25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</row>
    <row r="155" spans="1:119" s="22" customFormat="1" x14ac:dyDescent="0.3">
      <c r="A155" s="20"/>
      <c r="B155" s="21"/>
      <c r="D155" s="23"/>
      <c r="E155" s="24"/>
      <c r="F155" s="25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</row>
    <row r="156" spans="1:119" s="22" customFormat="1" x14ac:dyDescent="0.3">
      <c r="A156" s="20"/>
      <c r="B156" s="21"/>
      <c r="D156" s="23"/>
      <c r="E156" s="24"/>
      <c r="F156" s="25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</row>
    <row r="157" spans="1:119" s="22" customFormat="1" x14ac:dyDescent="0.3">
      <c r="A157" s="20"/>
      <c r="B157" s="21"/>
      <c r="D157" s="23"/>
      <c r="E157" s="24"/>
      <c r="F157" s="25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</row>
    <row r="158" spans="1:119" s="22" customFormat="1" x14ac:dyDescent="0.3">
      <c r="A158" s="20"/>
      <c r="B158" s="21"/>
      <c r="D158" s="23"/>
      <c r="E158" s="24"/>
      <c r="F158" s="25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</row>
    <row r="159" spans="1:119" s="22" customFormat="1" x14ac:dyDescent="0.3">
      <c r="A159" s="20"/>
      <c r="B159" s="21"/>
      <c r="D159" s="23"/>
      <c r="E159" s="24"/>
      <c r="F159" s="25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</row>
    <row r="160" spans="1:119" s="22" customFormat="1" x14ac:dyDescent="0.3">
      <c r="A160" s="20"/>
      <c r="B160" s="21"/>
      <c r="D160" s="23"/>
      <c r="E160" s="24"/>
      <c r="F160" s="25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</row>
    <row r="161" spans="1:119" s="22" customFormat="1" x14ac:dyDescent="0.3">
      <c r="A161" s="20"/>
      <c r="B161" s="21"/>
      <c r="D161" s="23"/>
      <c r="E161" s="24"/>
      <c r="F161" s="25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</row>
    <row r="162" spans="1:119" s="22" customFormat="1" x14ac:dyDescent="0.3">
      <c r="A162" s="20"/>
      <c r="B162" s="21"/>
      <c r="D162" s="23"/>
      <c r="E162" s="24"/>
      <c r="F162" s="25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</row>
    <row r="163" spans="1:119" s="22" customFormat="1" x14ac:dyDescent="0.3">
      <c r="A163" s="20"/>
      <c r="B163" s="21"/>
      <c r="D163" s="23"/>
      <c r="E163" s="24"/>
      <c r="F163" s="25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</row>
    <row r="164" spans="1:119" s="22" customFormat="1" x14ac:dyDescent="0.3">
      <c r="A164" s="20"/>
      <c r="B164" s="21"/>
      <c r="D164" s="23"/>
      <c r="E164" s="24"/>
      <c r="F164" s="25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</row>
    <row r="165" spans="1:119" s="22" customFormat="1" x14ac:dyDescent="0.3">
      <c r="A165" s="20"/>
      <c r="B165" s="21"/>
      <c r="D165" s="23"/>
      <c r="E165" s="24"/>
      <c r="F165" s="25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</row>
    <row r="166" spans="1:119" s="22" customFormat="1" x14ac:dyDescent="0.3">
      <c r="A166" s="20"/>
      <c r="B166" s="21"/>
      <c r="D166" s="23"/>
      <c r="E166" s="24"/>
      <c r="F166" s="25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</row>
    <row r="167" spans="1:119" s="22" customFormat="1" x14ac:dyDescent="0.3">
      <c r="A167" s="20"/>
      <c r="B167" s="21"/>
      <c r="D167" s="23"/>
      <c r="E167" s="24"/>
      <c r="F167" s="25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</row>
    <row r="168" spans="1:119" s="22" customFormat="1" x14ac:dyDescent="0.3">
      <c r="A168" s="20"/>
      <c r="B168" s="21"/>
      <c r="D168" s="23"/>
      <c r="E168" s="24"/>
      <c r="F168" s="2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</row>
    <row r="169" spans="1:119" s="22" customFormat="1" x14ac:dyDescent="0.3">
      <c r="A169" s="20"/>
      <c r="B169" s="21"/>
      <c r="D169" s="23"/>
      <c r="E169" s="24"/>
      <c r="F169" s="25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</row>
    <row r="170" spans="1:119" s="22" customFormat="1" x14ac:dyDescent="0.3">
      <c r="A170" s="20"/>
      <c r="B170" s="21"/>
      <c r="D170" s="23"/>
      <c r="E170" s="24"/>
      <c r="F170" s="25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</row>
    <row r="171" spans="1:119" s="22" customFormat="1" x14ac:dyDescent="0.3">
      <c r="A171" s="20"/>
      <c r="B171" s="21"/>
      <c r="D171" s="23"/>
      <c r="E171" s="24"/>
      <c r="F171" s="25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</row>
    <row r="172" spans="1:119" s="22" customFormat="1" x14ac:dyDescent="0.3">
      <c r="A172" s="20"/>
      <c r="B172" s="21"/>
      <c r="D172" s="23"/>
      <c r="E172" s="24"/>
      <c r="F172" s="25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</row>
    <row r="173" spans="1:119" s="22" customFormat="1" x14ac:dyDescent="0.3">
      <c r="A173" s="20"/>
      <c r="B173" s="21"/>
      <c r="D173" s="23"/>
      <c r="E173" s="24"/>
      <c r="F173" s="25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</row>
    <row r="174" spans="1:119" s="22" customFormat="1" x14ac:dyDescent="0.3">
      <c r="A174" s="20"/>
      <c r="B174" s="21"/>
      <c r="D174" s="23"/>
      <c r="E174" s="24"/>
      <c r="F174" s="25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</row>
    <row r="175" spans="1:119" s="22" customFormat="1" x14ac:dyDescent="0.3">
      <c r="A175" s="20"/>
      <c r="B175" s="21"/>
      <c r="D175" s="23"/>
      <c r="E175" s="24"/>
      <c r="F175" s="25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</row>
    <row r="176" spans="1:119" s="22" customFormat="1" x14ac:dyDescent="0.3">
      <c r="A176" s="20"/>
      <c r="B176" s="21"/>
      <c r="D176" s="23"/>
      <c r="E176" s="24"/>
      <c r="F176" s="25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</row>
    <row r="177" spans="1:119" s="22" customFormat="1" x14ac:dyDescent="0.3">
      <c r="A177" s="20"/>
      <c r="B177" s="21"/>
      <c r="D177" s="23"/>
      <c r="E177" s="24"/>
      <c r="F177" s="25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</row>
    <row r="178" spans="1:119" s="22" customFormat="1" x14ac:dyDescent="0.3">
      <c r="A178" s="20"/>
      <c r="B178" s="21"/>
      <c r="D178" s="23"/>
      <c r="E178" s="24"/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</row>
    <row r="179" spans="1:119" s="22" customFormat="1" x14ac:dyDescent="0.3">
      <c r="A179" s="20"/>
      <c r="B179" s="21"/>
      <c r="D179" s="23"/>
      <c r="E179" s="24"/>
      <c r="F179" s="25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</row>
    <row r="180" spans="1:119" s="22" customFormat="1" x14ac:dyDescent="0.3">
      <c r="A180" s="20"/>
      <c r="B180" s="21"/>
      <c r="D180" s="23"/>
      <c r="E180" s="24"/>
      <c r="F180" s="25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</row>
    <row r="181" spans="1:119" s="22" customFormat="1" x14ac:dyDescent="0.3">
      <c r="A181" s="20"/>
      <c r="B181" s="21"/>
      <c r="D181" s="23"/>
      <c r="E181" s="24"/>
      <c r="F181" s="25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</row>
    <row r="182" spans="1:119" s="22" customFormat="1" x14ac:dyDescent="0.3">
      <c r="A182" s="20"/>
      <c r="B182" s="21"/>
      <c r="D182" s="23"/>
      <c r="E182" s="24"/>
      <c r="F182" s="25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</row>
    <row r="183" spans="1:119" s="22" customFormat="1" x14ac:dyDescent="0.3">
      <c r="A183" s="20"/>
      <c r="B183" s="21"/>
      <c r="D183" s="23"/>
      <c r="E183" s="24"/>
      <c r="F183" s="25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</row>
    <row r="184" spans="1:119" s="22" customFormat="1" x14ac:dyDescent="0.3">
      <c r="A184" s="20"/>
      <c r="B184" s="21"/>
      <c r="D184" s="23"/>
      <c r="E184" s="24"/>
      <c r="F184" s="25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</row>
    <row r="185" spans="1:119" s="22" customFormat="1" x14ac:dyDescent="0.3">
      <c r="A185" s="20"/>
      <c r="B185" s="21"/>
      <c r="D185" s="23"/>
      <c r="E185" s="24"/>
      <c r="F185" s="25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</row>
    <row r="186" spans="1:119" s="22" customFormat="1" x14ac:dyDescent="0.3">
      <c r="A186" s="20"/>
      <c r="B186" s="21"/>
      <c r="D186" s="23"/>
      <c r="E186" s="24"/>
      <c r="F186" s="25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</row>
    <row r="187" spans="1:119" s="22" customFormat="1" x14ac:dyDescent="0.3">
      <c r="A187" s="20"/>
      <c r="B187" s="21"/>
      <c r="D187" s="23"/>
      <c r="E187" s="24"/>
      <c r="F187" s="25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</row>
    <row r="188" spans="1:119" s="22" customFormat="1" x14ac:dyDescent="0.3">
      <c r="A188" s="20"/>
      <c r="B188" s="21"/>
      <c r="D188" s="23"/>
      <c r="E188" s="24"/>
      <c r="F188" s="25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</row>
    <row r="189" spans="1:119" s="22" customFormat="1" x14ac:dyDescent="0.3">
      <c r="A189" s="20"/>
      <c r="B189" s="21"/>
      <c r="D189" s="23"/>
      <c r="E189" s="24"/>
      <c r="F189" s="25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</row>
    <row r="190" spans="1:119" s="22" customFormat="1" x14ac:dyDescent="0.3">
      <c r="A190" s="20"/>
      <c r="B190" s="21"/>
      <c r="D190" s="23"/>
      <c r="E190" s="24"/>
      <c r="F190" s="25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</row>
    <row r="191" spans="1:119" s="22" customFormat="1" x14ac:dyDescent="0.3">
      <c r="A191" s="20"/>
      <c r="B191" s="21"/>
      <c r="D191" s="23"/>
      <c r="E191" s="24"/>
      <c r="F191" s="25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</row>
    <row r="192" spans="1:119" s="22" customFormat="1" x14ac:dyDescent="0.3">
      <c r="A192" s="20"/>
      <c r="B192" s="21"/>
      <c r="D192" s="23"/>
      <c r="E192" s="24"/>
      <c r="F192" s="2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</row>
    <row r="193" spans="1:119" s="22" customFormat="1" x14ac:dyDescent="0.3">
      <c r="A193" s="20"/>
      <c r="B193" s="21"/>
      <c r="D193" s="23"/>
      <c r="E193" s="24"/>
      <c r="F193" s="25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</row>
    <row r="194" spans="1:119" s="22" customFormat="1" x14ac:dyDescent="0.3">
      <c r="A194" s="20"/>
      <c r="B194" s="21"/>
      <c r="D194" s="23"/>
      <c r="E194" s="24"/>
      <c r="F194" s="25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</row>
    <row r="195" spans="1:119" s="22" customFormat="1" x14ac:dyDescent="0.3">
      <c r="A195" s="20"/>
      <c r="B195" s="21"/>
      <c r="D195" s="23"/>
      <c r="E195" s="24"/>
      <c r="F195" s="25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</row>
    <row r="196" spans="1:119" s="22" customFormat="1" x14ac:dyDescent="0.3">
      <c r="A196" s="20"/>
      <c r="B196" s="21"/>
      <c r="D196" s="23"/>
      <c r="E196" s="24"/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</row>
    <row r="197" spans="1:119" s="22" customFormat="1" x14ac:dyDescent="0.3">
      <c r="A197" s="20"/>
      <c r="B197" s="21"/>
      <c r="D197" s="23"/>
      <c r="E197" s="24"/>
      <c r="F197" s="25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</row>
    <row r="198" spans="1:119" s="22" customFormat="1" x14ac:dyDescent="0.3">
      <c r="A198" s="20"/>
      <c r="B198" s="21"/>
      <c r="D198" s="23"/>
      <c r="E198" s="24"/>
      <c r="F198" s="25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</row>
    <row r="199" spans="1:119" s="22" customFormat="1" x14ac:dyDescent="0.3">
      <c r="A199" s="20"/>
      <c r="B199" s="21"/>
      <c r="D199" s="23"/>
      <c r="E199" s="24"/>
      <c r="F199" s="25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</row>
    <row r="200" spans="1:119" s="22" customFormat="1" x14ac:dyDescent="0.3">
      <c r="A200" s="20"/>
      <c r="B200" s="21"/>
      <c r="D200" s="23"/>
      <c r="E200" s="24"/>
      <c r="F200" s="25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</row>
    <row r="201" spans="1:119" s="22" customFormat="1" x14ac:dyDescent="0.3">
      <c r="A201" s="20"/>
      <c r="B201" s="21"/>
      <c r="D201" s="23"/>
      <c r="E201" s="24"/>
      <c r="F201" s="25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</row>
    <row r="202" spans="1:119" s="22" customFormat="1" x14ac:dyDescent="0.3">
      <c r="A202" s="20"/>
      <c r="B202" s="21"/>
      <c r="D202" s="23"/>
      <c r="E202" s="24"/>
      <c r="F202" s="25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</row>
    <row r="203" spans="1:119" s="22" customFormat="1" x14ac:dyDescent="0.3">
      <c r="A203" s="20"/>
      <c r="B203" s="21"/>
      <c r="D203" s="23"/>
      <c r="E203" s="24"/>
      <c r="F203" s="25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</row>
    <row r="204" spans="1:119" s="22" customFormat="1" x14ac:dyDescent="0.3">
      <c r="A204" s="20"/>
      <c r="B204" s="21"/>
      <c r="D204" s="23"/>
      <c r="E204" s="24"/>
      <c r="F204" s="25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</row>
    <row r="205" spans="1:119" s="22" customFormat="1" x14ac:dyDescent="0.3">
      <c r="A205" s="20"/>
      <c r="B205" s="21"/>
      <c r="D205" s="23"/>
      <c r="E205" s="24"/>
      <c r="F205" s="25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</row>
    <row r="206" spans="1:119" s="22" customFormat="1" x14ac:dyDescent="0.3">
      <c r="A206" s="20"/>
      <c r="B206" s="21"/>
      <c r="D206" s="23"/>
      <c r="E206" s="24"/>
      <c r="F206" s="25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</row>
    <row r="207" spans="1:119" s="22" customFormat="1" x14ac:dyDescent="0.3">
      <c r="A207" s="20"/>
      <c r="B207" s="21"/>
      <c r="D207" s="23"/>
      <c r="E207" s="24"/>
      <c r="F207" s="25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</row>
    <row r="208" spans="1:119" s="22" customFormat="1" x14ac:dyDescent="0.3">
      <c r="A208" s="20"/>
      <c r="B208" s="21"/>
      <c r="D208" s="23"/>
      <c r="E208" s="24"/>
      <c r="F208" s="25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</row>
    <row r="209" spans="1:119" s="22" customFormat="1" x14ac:dyDescent="0.3">
      <c r="A209" s="20"/>
      <c r="B209" s="21"/>
      <c r="D209" s="23"/>
      <c r="E209" s="24"/>
      <c r="F209" s="25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</row>
    <row r="210" spans="1:119" s="22" customFormat="1" x14ac:dyDescent="0.3">
      <c r="A210" s="20"/>
      <c r="B210" s="21"/>
      <c r="D210" s="23"/>
      <c r="E210" s="24"/>
      <c r="F210" s="25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</row>
    <row r="211" spans="1:119" s="22" customFormat="1" x14ac:dyDescent="0.3">
      <c r="A211" s="20"/>
      <c r="B211" s="21"/>
      <c r="D211" s="23"/>
      <c r="E211" s="24"/>
      <c r="F211" s="25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</row>
    <row r="212" spans="1:119" s="22" customFormat="1" x14ac:dyDescent="0.3">
      <c r="A212" s="20"/>
      <c r="B212" s="21"/>
      <c r="D212" s="23"/>
      <c r="E212" s="24"/>
      <c r="F212" s="25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</row>
    <row r="213" spans="1:119" s="22" customFormat="1" x14ac:dyDescent="0.3">
      <c r="A213" s="20"/>
      <c r="B213" s="21"/>
      <c r="D213" s="23"/>
      <c r="E213" s="24"/>
      <c r="F213" s="25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</row>
    <row r="214" spans="1:119" s="22" customFormat="1" x14ac:dyDescent="0.3">
      <c r="A214" s="20"/>
      <c r="B214" s="21"/>
      <c r="D214" s="23"/>
      <c r="E214" s="24"/>
      <c r="F214" s="25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</row>
    <row r="215" spans="1:119" s="22" customFormat="1" x14ac:dyDescent="0.3">
      <c r="A215" s="20"/>
      <c r="B215" s="21"/>
      <c r="D215" s="23"/>
      <c r="E215" s="24"/>
      <c r="F215" s="25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</row>
    <row r="216" spans="1:119" s="22" customFormat="1" x14ac:dyDescent="0.3">
      <c r="A216" s="20"/>
      <c r="B216" s="21"/>
      <c r="D216" s="23"/>
      <c r="E216" s="24"/>
      <c r="F216" s="25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</row>
    <row r="217" spans="1:119" s="22" customFormat="1" x14ac:dyDescent="0.3">
      <c r="A217" s="20"/>
      <c r="B217" s="21"/>
      <c r="D217" s="23"/>
      <c r="E217" s="24"/>
      <c r="F217" s="25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</row>
    <row r="218" spans="1:119" s="22" customFormat="1" x14ac:dyDescent="0.3">
      <c r="A218" s="20"/>
      <c r="B218" s="21"/>
      <c r="D218" s="23"/>
      <c r="E218" s="24"/>
      <c r="F218" s="2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</row>
    <row r="219" spans="1:119" s="22" customFormat="1" x14ac:dyDescent="0.3">
      <c r="A219" s="20"/>
      <c r="B219" s="21"/>
      <c r="D219" s="23"/>
      <c r="E219" s="24"/>
      <c r="F219" s="25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</row>
    <row r="220" spans="1:119" s="22" customFormat="1" x14ac:dyDescent="0.3">
      <c r="A220" s="20"/>
      <c r="B220" s="21"/>
      <c r="D220" s="23"/>
      <c r="E220" s="24"/>
      <c r="F220" s="25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</row>
    <row r="221" spans="1:119" s="22" customFormat="1" x14ac:dyDescent="0.3">
      <c r="A221" s="20"/>
      <c r="B221" s="21"/>
      <c r="D221" s="23"/>
      <c r="E221" s="24"/>
      <c r="F221" s="25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</row>
    <row r="222" spans="1:119" s="22" customFormat="1" x14ac:dyDescent="0.3">
      <c r="A222" s="20"/>
      <c r="B222" s="21"/>
      <c r="D222" s="23"/>
      <c r="E222" s="24"/>
      <c r="F222" s="2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</row>
    <row r="223" spans="1:119" s="22" customFormat="1" x14ac:dyDescent="0.3">
      <c r="A223" s="20"/>
      <c r="B223" s="21"/>
      <c r="D223" s="23"/>
      <c r="E223" s="24"/>
      <c r="F223" s="25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</row>
    <row r="224" spans="1:119" s="22" customFormat="1" x14ac:dyDescent="0.3">
      <c r="A224" s="20"/>
      <c r="B224" s="21"/>
      <c r="D224" s="23"/>
      <c r="E224" s="24"/>
      <c r="F224" s="25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</row>
    <row r="225" spans="1:119" s="22" customFormat="1" x14ac:dyDescent="0.3">
      <c r="A225" s="20"/>
      <c r="B225" s="21"/>
      <c r="D225" s="23"/>
      <c r="E225" s="24"/>
      <c r="F225" s="25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</row>
    <row r="226" spans="1:119" s="22" customFormat="1" x14ac:dyDescent="0.3">
      <c r="A226" s="20"/>
      <c r="B226" s="21"/>
      <c r="D226" s="23"/>
      <c r="E226" s="24"/>
      <c r="F226" s="25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</row>
    <row r="227" spans="1:119" s="22" customFormat="1" x14ac:dyDescent="0.3">
      <c r="A227" s="20"/>
      <c r="B227" s="21"/>
      <c r="D227" s="23"/>
      <c r="E227" s="24"/>
      <c r="F227" s="25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</row>
    <row r="228" spans="1:119" s="22" customFormat="1" x14ac:dyDescent="0.3">
      <c r="A228" s="20"/>
      <c r="B228" s="21"/>
      <c r="D228" s="23"/>
      <c r="E228" s="24"/>
      <c r="F228" s="25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</row>
    <row r="229" spans="1:119" s="22" customFormat="1" x14ac:dyDescent="0.3">
      <c r="A229" s="20"/>
      <c r="B229" s="21"/>
      <c r="D229" s="23"/>
      <c r="E229" s="24"/>
      <c r="F229" s="25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</row>
    <row r="230" spans="1:119" s="22" customFormat="1" x14ac:dyDescent="0.3">
      <c r="A230" s="20"/>
      <c r="B230" s="21"/>
      <c r="D230" s="23"/>
      <c r="E230" s="24"/>
      <c r="F230" s="25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</row>
    <row r="231" spans="1:119" s="22" customFormat="1" x14ac:dyDescent="0.3">
      <c r="A231" s="20"/>
      <c r="B231" s="21"/>
      <c r="D231" s="23"/>
      <c r="E231" s="24"/>
      <c r="F231" s="25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</row>
    <row r="232" spans="1:119" s="22" customFormat="1" x14ac:dyDescent="0.3">
      <c r="A232" s="20"/>
      <c r="B232" s="21"/>
      <c r="D232" s="23"/>
      <c r="E232" s="24"/>
      <c r="F232" s="25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</row>
    <row r="233" spans="1:119" s="22" customFormat="1" x14ac:dyDescent="0.3">
      <c r="A233" s="20"/>
      <c r="B233" s="21"/>
      <c r="D233" s="23"/>
      <c r="E233" s="24"/>
      <c r="F233" s="25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</row>
    <row r="234" spans="1:119" s="22" customFormat="1" x14ac:dyDescent="0.3">
      <c r="A234" s="20"/>
      <c r="B234" s="21"/>
      <c r="D234" s="23"/>
      <c r="E234" s="24"/>
      <c r="F234" s="25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</row>
    <row r="235" spans="1:119" s="22" customFormat="1" x14ac:dyDescent="0.3">
      <c r="A235" s="20"/>
      <c r="B235" s="21"/>
      <c r="D235" s="23"/>
      <c r="E235" s="24"/>
      <c r="F235" s="25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</row>
    <row r="236" spans="1:119" s="22" customFormat="1" x14ac:dyDescent="0.3">
      <c r="A236" s="20"/>
      <c r="B236" s="21"/>
      <c r="D236" s="23"/>
      <c r="E236" s="24"/>
      <c r="F236" s="25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</row>
    <row r="237" spans="1:119" s="22" customFormat="1" x14ac:dyDescent="0.3">
      <c r="A237" s="20"/>
      <c r="B237" s="21"/>
      <c r="D237" s="23"/>
      <c r="E237" s="24"/>
      <c r="F237" s="25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</row>
    <row r="238" spans="1:119" s="22" customFormat="1" x14ac:dyDescent="0.3">
      <c r="A238" s="20"/>
      <c r="B238" s="21"/>
      <c r="D238" s="23"/>
      <c r="E238" s="24"/>
      <c r="F238" s="2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</row>
    <row r="239" spans="1:119" s="22" customFormat="1" x14ac:dyDescent="0.3">
      <c r="A239" s="20"/>
      <c r="B239" s="21"/>
      <c r="D239" s="23"/>
      <c r="E239" s="24"/>
      <c r="F239" s="25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</row>
    <row r="240" spans="1:119" s="22" customFormat="1" x14ac:dyDescent="0.3">
      <c r="A240" s="20"/>
      <c r="B240" s="21"/>
      <c r="D240" s="23"/>
      <c r="E240" s="24"/>
      <c r="F240" s="25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</row>
    <row r="241" spans="1:119" s="22" customFormat="1" x14ac:dyDescent="0.3">
      <c r="A241" s="20"/>
      <c r="B241" s="21"/>
      <c r="D241" s="23"/>
      <c r="E241" s="24"/>
      <c r="F241" s="25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</row>
    <row r="242" spans="1:119" s="22" customFormat="1" x14ac:dyDescent="0.3">
      <c r="A242" s="20"/>
      <c r="B242" s="21"/>
      <c r="D242" s="23"/>
      <c r="E242" s="24"/>
      <c r="F242" s="25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</row>
    <row r="243" spans="1:119" s="22" customFormat="1" x14ac:dyDescent="0.3">
      <c r="A243" s="20"/>
      <c r="B243" s="21"/>
      <c r="D243" s="23"/>
      <c r="E243" s="24"/>
      <c r="F243" s="25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</row>
    <row r="244" spans="1:119" s="22" customFormat="1" x14ac:dyDescent="0.3">
      <c r="A244" s="20"/>
      <c r="B244" s="21"/>
      <c r="D244" s="23"/>
      <c r="E244" s="24"/>
      <c r="F244" s="25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</row>
    <row r="245" spans="1:119" s="22" customFormat="1" x14ac:dyDescent="0.3">
      <c r="A245" s="20"/>
      <c r="B245" s="21"/>
      <c r="D245" s="23"/>
      <c r="E245" s="24"/>
      <c r="F245" s="25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</row>
    <row r="246" spans="1:119" s="22" customFormat="1" x14ac:dyDescent="0.3">
      <c r="A246" s="20"/>
      <c r="B246" s="21"/>
      <c r="D246" s="23"/>
      <c r="E246" s="24"/>
      <c r="F246" s="25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</row>
    <row r="247" spans="1:119" s="22" customFormat="1" x14ac:dyDescent="0.3">
      <c r="A247" s="20"/>
      <c r="B247" s="21"/>
      <c r="D247" s="23"/>
      <c r="E247" s="24"/>
      <c r="F247" s="25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</row>
    <row r="248" spans="1:119" s="22" customFormat="1" x14ac:dyDescent="0.3">
      <c r="A248" s="20"/>
      <c r="B248" s="21"/>
      <c r="D248" s="23"/>
      <c r="E248" s="24"/>
      <c r="F248" s="25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</row>
    <row r="249" spans="1:119" s="22" customFormat="1" x14ac:dyDescent="0.3">
      <c r="A249" s="20"/>
      <c r="B249" s="21"/>
      <c r="D249" s="23"/>
      <c r="E249" s="24"/>
      <c r="F249" s="25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</row>
    <row r="250" spans="1:119" s="22" customFormat="1" x14ac:dyDescent="0.3">
      <c r="A250" s="20"/>
      <c r="B250" s="21"/>
      <c r="D250" s="23"/>
      <c r="E250" s="24"/>
      <c r="F250" s="25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</row>
    <row r="251" spans="1:119" s="22" customFormat="1" x14ac:dyDescent="0.3">
      <c r="A251" s="20"/>
      <c r="B251" s="21"/>
      <c r="D251" s="23"/>
      <c r="E251" s="24"/>
      <c r="F251" s="25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</row>
    <row r="252" spans="1:119" s="22" customFormat="1" x14ac:dyDescent="0.3">
      <c r="A252" s="20"/>
      <c r="B252" s="21"/>
      <c r="D252" s="23"/>
      <c r="E252" s="24"/>
      <c r="F252" s="2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</row>
    <row r="253" spans="1:119" s="22" customFormat="1" x14ac:dyDescent="0.3">
      <c r="A253" s="20"/>
      <c r="B253" s="21"/>
      <c r="D253" s="23"/>
      <c r="E253" s="24"/>
      <c r="F253" s="25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</row>
    <row r="254" spans="1:119" s="22" customFormat="1" x14ac:dyDescent="0.3">
      <c r="A254" s="20"/>
      <c r="B254" s="21"/>
      <c r="D254" s="23"/>
      <c r="E254" s="24"/>
      <c r="F254" s="2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</row>
    <row r="255" spans="1:119" s="22" customFormat="1" x14ac:dyDescent="0.3">
      <c r="A255" s="20"/>
      <c r="B255" s="21"/>
      <c r="D255" s="23"/>
      <c r="E255" s="24"/>
      <c r="F255" s="25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</row>
    <row r="256" spans="1:119" s="22" customFormat="1" x14ac:dyDescent="0.3">
      <c r="A256" s="20"/>
      <c r="B256" s="21"/>
      <c r="D256" s="23"/>
      <c r="E256" s="24"/>
      <c r="F256" s="25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</row>
    <row r="257" spans="1:119" s="22" customFormat="1" x14ac:dyDescent="0.3">
      <c r="A257" s="20"/>
      <c r="B257" s="21"/>
      <c r="D257" s="23"/>
      <c r="E257" s="24"/>
      <c r="F257" s="25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</row>
    <row r="258" spans="1:119" s="22" customFormat="1" x14ac:dyDescent="0.3">
      <c r="A258" s="20"/>
      <c r="B258" s="21"/>
      <c r="D258" s="23"/>
      <c r="E258" s="24"/>
      <c r="F258" s="25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</row>
    <row r="259" spans="1:119" s="22" customFormat="1" x14ac:dyDescent="0.3">
      <c r="A259" s="20"/>
      <c r="B259" s="21"/>
      <c r="D259" s="23"/>
      <c r="E259" s="24"/>
      <c r="F259" s="25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</row>
    <row r="260" spans="1:119" s="22" customFormat="1" x14ac:dyDescent="0.3">
      <c r="A260" s="20"/>
      <c r="B260" s="21"/>
      <c r="D260" s="23"/>
      <c r="E260" s="24"/>
      <c r="F260" s="25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</row>
    <row r="261" spans="1:119" s="22" customFormat="1" x14ac:dyDescent="0.3">
      <c r="A261" s="20"/>
      <c r="B261" s="21"/>
      <c r="D261" s="23"/>
      <c r="E261" s="24"/>
      <c r="F261" s="25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</row>
    <row r="262" spans="1:119" s="22" customFormat="1" x14ac:dyDescent="0.3">
      <c r="A262" s="20"/>
      <c r="B262" s="21"/>
      <c r="D262" s="23"/>
      <c r="E262" s="24"/>
      <c r="F262" s="25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</row>
    <row r="263" spans="1:119" s="22" customFormat="1" x14ac:dyDescent="0.3">
      <c r="A263" s="20"/>
      <c r="B263" s="21"/>
      <c r="D263" s="23"/>
      <c r="E263" s="24"/>
      <c r="F263" s="25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</row>
    <row r="264" spans="1:119" s="22" customFormat="1" x14ac:dyDescent="0.3">
      <c r="A264" s="20"/>
      <c r="B264" s="21"/>
      <c r="D264" s="23"/>
      <c r="E264" s="24"/>
      <c r="F264" s="25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</row>
    <row r="265" spans="1:119" s="22" customFormat="1" x14ac:dyDescent="0.3">
      <c r="A265" s="20"/>
      <c r="B265" s="21"/>
      <c r="D265" s="23"/>
      <c r="E265" s="24"/>
      <c r="F265" s="25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</row>
    <row r="266" spans="1:119" s="22" customFormat="1" x14ac:dyDescent="0.3">
      <c r="A266" s="20"/>
      <c r="B266" s="21"/>
      <c r="D266" s="23"/>
      <c r="E266" s="24"/>
      <c r="F266" s="25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</row>
    <row r="267" spans="1:119" s="22" customFormat="1" x14ac:dyDescent="0.3">
      <c r="A267" s="20"/>
      <c r="B267" s="21"/>
      <c r="D267" s="23"/>
      <c r="E267" s="24"/>
      <c r="F267" s="25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</row>
    <row r="268" spans="1:119" s="22" customFormat="1" x14ac:dyDescent="0.3">
      <c r="A268" s="20"/>
      <c r="B268" s="21"/>
      <c r="D268" s="23"/>
      <c r="E268" s="24"/>
      <c r="F268" s="25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</row>
    <row r="269" spans="1:119" s="22" customFormat="1" x14ac:dyDescent="0.3">
      <c r="A269" s="20"/>
      <c r="B269" s="21"/>
      <c r="D269" s="23"/>
      <c r="E269" s="24"/>
      <c r="F269" s="25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</row>
    <row r="270" spans="1:119" s="22" customFormat="1" x14ac:dyDescent="0.3">
      <c r="A270" s="20"/>
      <c r="B270" s="21"/>
      <c r="D270" s="23"/>
      <c r="E270" s="24"/>
      <c r="F270" s="25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</row>
    <row r="271" spans="1:119" s="22" customFormat="1" x14ac:dyDescent="0.3">
      <c r="A271" s="20"/>
      <c r="B271" s="21"/>
      <c r="D271" s="23"/>
      <c r="E271" s="24"/>
      <c r="F271" s="25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</row>
    <row r="272" spans="1:119" s="22" customFormat="1" x14ac:dyDescent="0.3">
      <c r="A272" s="20"/>
      <c r="B272" s="21"/>
      <c r="D272" s="23"/>
      <c r="E272" s="24"/>
      <c r="F272" s="25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</row>
    <row r="273" spans="1:119" s="22" customFormat="1" x14ac:dyDescent="0.3">
      <c r="A273" s="20"/>
      <c r="B273" s="21"/>
      <c r="D273" s="23"/>
      <c r="E273" s="24"/>
      <c r="F273" s="25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</row>
    <row r="274" spans="1:119" s="22" customFormat="1" x14ac:dyDescent="0.3">
      <c r="A274" s="20"/>
      <c r="B274" s="21"/>
      <c r="D274" s="23"/>
      <c r="E274" s="24"/>
      <c r="F274" s="25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</row>
    <row r="275" spans="1:119" s="22" customFormat="1" x14ac:dyDescent="0.3">
      <c r="A275" s="20"/>
      <c r="B275" s="21"/>
      <c r="D275" s="23"/>
      <c r="E275" s="24"/>
      <c r="F275" s="25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</row>
    <row r="276" spans="1:119" s="22" customFormat="1" x14ac:dyDescent="0.3">
      <c r="A276" s="20"/>
      <c r="B276" s="21"/>
      <c r="D276" s="23"/>
      <c r="E276" s="24"/>
      <c r="F276" s="2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</row>
    <row r="277" spans="1:119" s="22" customFormat="1" x14ac:dyDescent="0.3">
      <c r="A277" s="20"/>
      <c r="B277" s="21"/>
      <c r="D277" s="23"/>
      <c r="E277" s="24"/>
      <c r="F277" s="25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</row>
    <row r="278" spans="1:119" s="22" customFormat="1" x14ac:dyDescent="0.3">
      <c r="A278" s="20"/>
      <c r="B278" s="21"/>
      <c r="D278" s="23"/>
      <c r="E278" s="24"/>
      <c r="F278" s="25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</row>
    <row r="279" spans="1:119" s="22" customFormat="1" x14ac:dyDescent="0.3">
      <c r="A279" s="20"/>
      <c r="B279" s="21"/>
      <c r="D279" s="23"/>
      <c r="E279" s="24"/>
      <c r="F279" s="25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</row>
    <row r="280" spans="1:119" s="22" customFormat="1" x14ac:dyDescent="0.3">
      <c r="A280" s="20"/>
      <c r="B280" s="21"/>
      <c r="D280" s="23"/>
      <c r="E280" s="24"/>
      <c r="F280" s="25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</row>
    <row r="281" spans="1:119" s="22" customFormat="1" x14ac:dyDescent="0.3">
      <c r="A281" s="20"/>
      <c r="B281" s="21"/>
      <c r="D281" s="23"/>
      <c r="E281" s="24"/>
      <c r="F281" s="25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</row>
    <row r="282" spans="1:119" s="22" customFormat="1" x14ac:dyDescent="0.3">
      <c r="A282" s="20"/>
      <c r="B282" s="21"/>
      <c r="D282" s="23"/>
      <c r="E282" s="24"/>
      <c r="F282" s="25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</row>
    <row r="283" spans="1:119" s="22" customFormat="1" x14ac:dyDescent="0.3">
      <c r="A283" s="20"/>
      <c r="B283" s="21"/>
      <c r="D283" s="23"/>
      <c r="E283" s="24"/>
      <c r="F283" s="25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</row>
    <row r="284" spans="1:119" s="22" customFormat="1" x14ac:dyDescent="0.3">
      <c r="A284" s="20"/>
      <c r="B284" s="21"/>
      <c r="D284" s="23"/>
      <c r="E284" s="24"/>
      <c r="F284" s="2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</row>
    <row r="285" spans="1:119" s="22" customFormat="1" x14ac:dyDescent="0.3">
      <c r="A285" s="20"/>
      <c r="B285" s="21"/>
      <c r="D285" s="23"/>
      <c r="E285" s="24"/>
      <c r="F285" s="25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</row>
    <row r="286" spans="1:119" s="22" customFormat="1" x14ac:dyDescent="0.3">
      <c r="A286" s="20"/>
      <c r="B286" s="21"/>
      <c r="D286" s="23"/>
      <c r="E286" s="24"/>
      <c r="F286" s="2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</row>
    <row r="287" spans="1:119" s="22" customFormat="1" x14ac:dyDescent="0.3">
      <c r="A287" s="20"/>
      <c r="B287" s="21"/>
      <c r="D287" s="23"/>
      <c r="E287" s="24"/>
      <c r="F287" s="25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</row>
    <row r="288" spans="1:119" s="22" customFormat="1" x14ac:dyDescent="0.3">
      <c r="A288" s="20"/>
      <c r="B288" s="21"/>
      <c r="D288" s="23"/>
      <c r="E288" s="24"/>
      <c r="F288" s="25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</row>
    <row r="289" spans="1:119" s="22" customFormat="1" x14ac:dyDescent="0.3">
      <c r="A289" s="20"/>
      <c r="B289" s="21"/>
      <c r="D289" s="23"/>
      <c r="E289" s="24"/>
      <c r="F289" s="25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</row>
    <row r="290" spans="1:119" s="22" customFormat="1" x14ac:dyDescent="0.3">
      <c r="A290" s="20"/>
      <c r="B290" s="21"/>
      <c r="D290" s="23"/>
      <c r="E290" s="24"/>
      <c r="F290" s="25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</row>
    <row r="291" spans="1:119" s="22" customFormat="1" x14ac:dyDescent="0.3">
      <c r="A291" s="20"/>
      <c r="B291" s="21"/>
      <c r="D291" s="23"/>
      <c r="E291" s="24"/>
      <c r="F291" s="25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</row>
    <row r="292" spans="1:119" s="22" customFormat="1" x14ac:dyDescent="0.3">
      <c r="A292" s="20"/>
      <c r="B292" s="21"/>
      <c r="D292" s="23"/>
      <c r="E292" s="24"/>
      <c r="F292" s="25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</row>
    <row r="293" spans="1:119" s="22" customFormat="1" x14ac:dyDescent="0.3">
      <c r="A293" s="20"/>
      <c r="B293" s="21"/>
      <c r="D293" s="23"/>
      <c r="E293" s="24"/>
      <c r="F293" s="25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</row>
    <row r="294" spans="1:119" s="22" customFormat="1" x14ac:dyDescent="0.3">
      <c r="A294" s="20"/>
      <c r="B294" s="21"/>
      <c r="D294" s="23"/>
      <c r="E294" s="24"/>
      <c r="F294" s="25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</row>
    <row r="295" spans="1:119" s="22" customFormat="1" x14ac:dyDescent="0.3">
      <c r="A295" s="20"/>
      <c r="B295" s="21"/>
      <c r="D295" s="23"/>
      <c r="E295" s="24"/>
      <c r="F295" s="25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</row>
    <row r="296" spans="1:119" s="22" customFormat="1" x14ac:dyDescent="0.3">
      <c r="A296" s="20"/>
      <c r="B296" s="21"/>
      <c r="D296" s="23"/>
      <c r="E296" s="24"/>
      <c r="F296" s="25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</row>
    <row r="297" spans="1:119" s="22" customFormat="1" x14ac:dyDescent="0.3">
      <c r="A297" s="20"/>
      <c r="B297" s="21"/>
      <c r="D297" s="23"/>
      <c r="E297" s="24"/>
      <c r="F297" s="25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</row>
    <row r="298" spans="1:119" s="22" customFormat="1" x14ac:dyDescent="0.3">
      <c r="A298" s="20"/>
      <c r="B298" s="21"/>
      <c r="D298" s="23"/>
      <c r="E298" s="24"/>
      <c r="F298" s="25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</row>
    <row r="299" spans="1:119" s="22" customFormat="1" x14ac:dyDescent="0.3">
      <c r="A299" s="20"/>
      <c r="B299" s="21"/>
      <c r="D299" s="23"/>
      <c r="E299" s="24"/>
      <c r="F299" s="25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</row>
    <row r="300" spans="1:119" s="22" customFormat="1" x14ac:dyDescent="0.3">
      <c r="A300" s="20"/>
      <c r="B300" s="21"/>
      <c r="D300" s="23"/>
      <c r="E300" s="24"/>
      <c r="F300" s="25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</row>
    <row r="301" spans="1:119" s="22" customFormat="1" x14ac:dyDescent="0.3">
      <c r="A301" s="20"/>
      <c r="B301" s="21"/>
      <c r="D301" s="23"/>
      <c r="E301" s="24"/>
      <c r="F301" s="25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</row>
    <row r="302" spans="1:119" s="22" customFormat="1" x14ac:dyDescent="0.3">
      <c r="A302" s="20"/>
      <c r="B302" s="21"/>
      <c r="D302" s="23"/>
      <c r="E302" s="24"/>
      <c r="F302" s="25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</row>
    <row r="303" spans="1:119" s="22" customFormat="1" x14ac:dyDescent="0.3">
      <c r="A303" s="20"/>
      <c r="B303" s="21"/>
      <c r="D303" s="23"/>
      <c r="E303" s="24"/>
      <c r="F303" s="25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</row>
    <row r="304" spans="1:119" s="22" customFormat="1" x14ac:dyDescent="0.3">
      <c r="A304" s="20"/>
      <c r="B304" s="21"/>
      <c r="D304" s="23"/>
      <c r="E304" s="24"/>
      <c r="F304" s="25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</row>
    <row r="305" spans="1:119" s="22" customFormat="1" x14ac:dyDescent="0.3">
      <c r="A305" s="20"/>
      <c r="B305" s="21"/>
      <c r="D305" s="23"/>
      <c r="E305" s="24"/>
      <c r="F305" s="25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</row>
    <row r="306" spans="1:119" s="22" customFormat="1" x14ac:dyDescent="0.3">
      <c r="A306" s="20"/>
      <c r="B306" s="21"/>
      <c r="D306" s="23"/>
      <c r="E306" s="24"/>
      <c r="F306" s="25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</row>
    <row r="307" spans="1:119" s="22" customFormat="1" x14ac:dyDescent="0.3">
      <c r="A307" s="20"/>
      <c r="B307" s="21"/>
      <c r="D307" s="23"/>
      <c r="E307" s="24"/>
      <c r="F307" s="25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</row>
    <row r="308" spans="1:119" s="22" customFormat="1" x14ac:dyDescent="0.3">
      <c r="A308" s="20"/>
      <c r="B308" s="21"/>
      <c r="D308" s="23"/>
      <c r="E308" s="24"/>
      <c r="F308" s="25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</row>
    <row r="309" spans="1:119" s="22" customFormat="1" x14ac:dyDescent="0.3">
      <c r="A309" s="20"/>
      <c r="B309" s="21"/>
      <c r="D309" s="23"/>
      <c r="E309" s="24"/>
      <c r="F309" s="25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</row>
    <row r="310" spans="1:119" s="22" customFormat="1" x14ac:dyDescent="0.3">
      <c r="A310" s="20"/>
      <c r="B310" s="21"/>
      <c r="D310" s="23"/>
      <c r="E310" s="24"/>
      <c r="F310" s="25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</row>
    <row r="311" spans="1:119" s="22" customFormat="1" x14ac:dyDescent="0.3">
      <c r="A311" s="20"/>
      <c r="B311" s="21"/>
      <c r="D311" s="23"/>
      <c r="E311" s="24"/>
      <c r="F311" s="25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</row>
    <row r="312" spans="1:119" s="22" customFormat="1" x14ac:dyDescent="0.3">
      <c r="A312" s="20"/>
      <c r="B312" s="21"/>
      <c r="D312" s="23"/>
      <c r="E312" s="24"/>
      <c r="F312" s="25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</row>
    <row r="313" spans="1:119" s="22" customFormat="1" x14ac:dyDescent="0.3">
      <c r="A313" s="20"/>
      <c r="B313" s="21"/>
      <c r="D313" s="23"/>
      <c r="E313" s="24"/>
      <c r="F313" s="25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</row>
    <row r="314" spans="1:119" s="22" customFormat="1" x14ac:dyDescent="0.3">
      <c r="A314" s="20"/>
      <c r="B314" s="21"/>
      <c r="D314" s="23"/>
      <c r="E314" s="24"/>
      <c r="F314" s="25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</row>
    <row r="315" spans="1:119" s="22" customFormat="1" x14ac:dyDescent="0.3">
      <c r="A315" s="20"/>
      <c r="B315" s="21"/>
      <c r="D315" s="23"/>
      <c r="E315" s="24"/>
      <c r="F315" s="25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</row>
    <row r="316" spans="1:119" s="22" customFormat="1" x14ac:dyDescent="0.3">
      <c r="A316" s="20"/>
      <c r="B316" s="21"/>
      <c r="D316" s="23"/>
      <c r="E316" s="24"/>
      <c r="F316" s="25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</row>
    <row r="317" spans="1:119" s="22" customFormat="1" x14ac:dyDescent="0.3">
      <c r="A317" s="20"/>
      <c r="B317" s="21"/>
      <c r="D317" s="23"/>
      <c r="E317" s="24"/>
      <c r="F317" s="25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</row>
    <row r="318" spans="1:119" s="22" customFormat="1" x14ac:dyDescent="0.3">
      <c r="A318" s="20"/>
      <c r="B318" s="21"/>
      <c r="D318" s="23"/>
      <c r="E318" s="24"/>
      <c r="F318" s="2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</row>
    <row r="319" spans="1:119" s="22" customFormat="1" x14ac:dyDescent="0.3">
      <c r="A319" s="20"/>
      <c r="B319" s="21"/>
      <c r="D319" s="23"/>
      <c r="E319" s="24"/>
      <c r="F319" s="25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</row>
    <row r="320" spans="1:119" s="22" customFormat="1" x14ac:dyDescent="0.3">
      <c r="A320" s="20"/>
      <c r="B320" s="21"/>
      <c r="D320" s="23"/>
      <c r="E320" s="24"/>
      <c r="F320" s="25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</row>
    <row r="321" spans="1:119" s="22" customFormat="1" x14ac:dyDescent="0.3">
      <c r="A321" s="20"/>
      <c r="B321" s="21"/>
      <c r="D321" s="23"/>
      <c r="E321" s="24"/>
      <c r="F321" s="25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</row>
    <row r="322" spans="1:119" s="22" customFormat="1" x14ac:dyDescent="0.3">
      <c r="A322" s="20"/>
      <c r="B322" s="21"/>
      <c r="D322" s="23"/>
      <c r="E322" s="24"/>
      <c r="F322" s="25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</row>
    <row r="323" spans="1:119" s="22" customFormat="1" x14ac:dyDescent="0.3">
      <c r="A323" s="20"/>
      <c r="B323" s="21"/>
      <c r="D323" s="23"/>
      <c r="E323" s="24"/>
      <c r="F323" s="25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</row>
    <row r="324" spans="1:119" s="22" customFormat="1" x14ac:dyDescent="0.3">
      <c r="A324" s="20"/>
      <c r="B324" s="21"/>
      <c r="D324" s="23"/>
      <c r="E324" s="24"/>
      <c r="F324" s="2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</row>
    <row r="325" spans="1:119" s="22" customFormat="1" x14ac:dyDescent="0.3">
      <c r="A325" s="20"/>
      <c r="B325" s="21"/>
      <c r="D325" s="23"/>
      <c r="E325" s="24"/>
      <c r="F325" s="25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</row>
    <row r="326" spans="1:119" s="22" customFormat="1" x14ac:dyDescent="0.3">
      <c r="A326" s="20"/>
      <c r="B326" s="21"/>
      <c r="D326" s="23"/>
      <c r="E326" s="24"/>
      <c r="F326" s="2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</row>
    <row r="327" spans="1:119" s="22" customFormat="1" x14ac:dyDescent="0.3">
      <c r="A327" s="20"/>
      <c r="B327" s="21"/>
      <c r="D327" s="23"/>
      <c r="E327" s="24"/>
      <c r="F327" s="25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</row>
    <row r="328" spans="1:119" s="22" customFormat="1" x14ac:dyDescent="0.3">
      <c r="A328" s="20"/>
      <c r="B328" s="21"/>
      <c r="D328" s="23"/>
      <c r="E328" s="24"/>
      <c r="F328" s="25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</row>
    <row r="329" spans="1:119" s="22" customFormat="1" x14ac:dyDescent="0.3">
      <c r="A329" s="20"/>
      <c r="B329" s="21"/>
      <c r="D329" s="23"/>
      <c r="E329" s="24"/>
      <c r="F329" s="25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</row>
    <row r="330" spans="1:119" s="22" customFormat="1" x14ac:dyDescent="0.3">
      <c r="A330" s="20"/>
      <c r="B330" s="21"/>
      <c r="D330" s="23"/>
      <c r="E330" s="24"/>
      <c r="F330" s="2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</row>
    <row r="331" spans="1:119" s="22" customFormat="1" x14ac:dyDescent="0.3">
      <c r="A331" s="20"/>
      <c r="B331" s="21"/>
      <c r="D331" s="23"/>
      <c r="E331" s="24"/>
      <c r="F331" s="25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</row>
    <row r="332" spans="1:119" s="22" customFormat="1" x14ac:dyDescent="0.3">
      <c r="A332" s="20"/>
      <c r="B332" s="21"/>
      <c r="D332" s="23"/>
      <c r="E332" s="24"/>
      <c r="F332" s="2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</row>
    <row r="333" spans="1:119" s="22" customFormat="1" x14ac:dyDescent="0.3">
      <c r="A333" s="20"/>
      <c r="B333" s="21"/>
      <c r="D333" s="23"/>
      <c r="E333" s="24"/>
      <c r="F333" s="2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</row>
    <row r="334" spans="1:119" s="22" customFormat="1" x14ac:dyDescent="0.3">
      <c r="A334" s="20"/>
      <c r="B334" s="21"/>
      <c r="D334" s="23"/>
      <c r="E334" s="24"/>
      <c r="F334" s="25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</row>
    <row r="335" spans="1:119" s="22" customFormat="1" x14ac:dyDescent="0.3">
      <c r="A335" s="20"/>
      <c r="B335" s="21"/>
      <c r="D335" s="23"/>
      <c r="E335" s="24"/>
      <c r="F335" s="25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</row>
    <row r="336" spans="1:119" s="22" customFormat="1" x14ac:dyDescent="0.3">
      <c r="A336" s="20"/>
      <c r="B336" s="21"/>
      <c r="D336" s="23"/>
      <c r="E336" s="24"/>
      <c r="F336" s="2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</row>
    <row r="337" spans="1:119" s="22" customFormat="1" x14ac:dyDescent="0.3">
      <c r="A337" s="20"/>
      <c r="B337" s="21"/>
      <c r="D337" s="23"/>
      <c r="E337" s="24"/>
      <c r="F337" s="25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</row>
    <row r="338" spans="1:119" s="22" customFormat="1" x14ac:dyDescent="0.3">
      <c r="A338" s="20"/>
      <c r="B338" s="21"/>
      <c r="D338" s="23"/>
      <c r="E338" s="24"/>
      <c r="F338" s="2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  <c r="DL338" s="26"/>
      <c r="DM338" s="26"/>
      <c r="DN338" s="26"/>
      <c r="DO338" s="26"/>
    </row>
    <row r="339" spans="1:119" s="22" customFormat="1" x14ac:dyDescent="0.3">
      <c r="A339" s="20"/>
      <c r="B339" s="21"/>
      <c r="D339" s="23"/>
      <c r="E339" s="24"/>
      <c r="F339" s="25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</row>
    <row r="340" spans="1:119" s="22" customFormat="1" x14ac:dyDescent="0.3">
      <c r="A340" s="20"/>
      <c r="B340" s="21"/>
      <c r="D340" s="23"/>
      <c r="E340" s="24"/>
      <c r="F340" s="2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</row>
    <row r="341" spans="1:119" s="22" customFormat="1" x14ac:dyDescent="0.3">
      <c r="A341" s="20"/>
      <c r="B341" s="21"/>
      <c r="D341" s="23"/>
      <c r="E341" s="24"/>
      <c r="F341" s="25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</row>
    <row r="342" spans="1:119" s="22" customFormat="1" x14ac:dyDescent="0.3">
      <c r="A342" s="20"/>
      <c r="B342" s="21"/>
      <c r="D342" s="23"/>
      <c r="E342" s="24"/>
      <c r="F342" s="25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</row>
    <row r="343" spans="1:119" s="22" customFormat="1" x14ac:dyDescent="0.3">
      <c r="A343" s="20"/>
      <c r="B343" s="21"/>
      <c r="D343" s="23"/>
      <c r="E343" s="24"/>
      <c r="F343" s="25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/>
      <c r="DK343" s="26"/>
      <c r="DL343" s="26"/>
      <c r="DM343" s="26"/>
      <c r="DN343" s="26"/>
      <c r="DO343" s="26"/>
    </row>
    <row r="344" spans="1:119" s="22" customFormat="1" x14ac:dyDescent="0.3">
      <c r="A344" s="20"/>
      <c r="B344" s="21"/>
      <c r="D344" s="23"/>
      <c r="E344" s="24"/>
      <c r="F344" s="2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</row>
    <row r="345" spans="1:119" s="22" customFormat="1" x14ac:dyDescent="0.3">
      <c r="A345" s="20"/>
      <c r="B345" s="21"/>
      <c r="D345" s="23"/>
      <c r="E345" s="24"/>
      <c r="F345" s="25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/>
      <c r="DI345" s="26"/>
      <c r="DJ345" s="26"/>
      <c r="DK345" s="26"/>
      <c r="DL345" s="26"/>
      <c r="DM345" s="26"/>
      <c r="DN345" s="26"/>
      <c r="DO345" s="26"/>
    </row>
    <row r="346" spans="1:119" s="22" customFormat="1" x14ac:dyDescent="0.3">
      <c r="A346" s="20"/>
      <c r="B346" s="21"/>
      <c r="D346" s="23"/>
      <c r="E346" s="24"/>
      <c r="F346" s="2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/>
      <c r="DK346" s="26"/>
      <c r="DL346" s="26"/>
      <c r="DM346" s="26"/>
      <c r="DN346" s="26"/>
      <c r="DO346" s="26"/>
    </row>
    <row r="347" spans="1:119" s="22" customFormat="1" x14ac:dyDescent="0.3">
      <c r="A347" s="20"/>
      <c r="B347" s="21"/>
      <c r="D347" s="23"/>
      <c r="E347" s="24"/>
      <c r="F347" s="25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</row>
    <row r="348" spans="1:119" s="22" customFormat="1" x14ac:dyDescent="0.3">
      <c r="A348" s="20"/>
      <c r="B348" s="21"/>
      <c r="D348" s="23"/>
      <c r="E348" s="24"/>
      <c r="F348" s="2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</row>
    <row r="349" spans="1:119" s="22" customFormat="1" x14ac:dyDescent="0.3">
      <c r="A349" s="20"/>
      <c r="B349" s="21"/>
      <c r="D349" s="23"/>
      <c r="E349" s="24"/>
      <c r="F349" s="25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</row>
    <row r="350" spans="1:119" s="22" customFormat="1" x14ac:dyDescent="0.3">
      <c r="A350" s="20"/>
      <c r="B350" s="21"/>
      <c r="D350" s="23"/>
      <c r="E350" s="24"/>
      <c r="F350" s="25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</row>
    <row r="351" spans="1:119" s="22" customFormat="1" x14ac:dyDescent="0.3">
      <c r="A351" s="20"/>
      <c r="B351" s="21"/>
      <c r="D351" s="23"/>
      <c r="E351" s="24"/>
      <c r="F351" s="25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</row>
    <row r="352" spans="1:119" s="22" customFormat="1" x14ac:dyDescent="0.3">
      <c r="A352" s="20"/>
      <c r="B352" s="21"/>
      <c r="D352" s="23"/>
      <c r="E352" s="24"/>
      <c r="F352" s="25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</row>
    <row r="353" spans="1:119" s="22" customFormat="1" x14ac:dyDescent="0.3">
      <c r="A353" s="20"/>
      <c r="B353" s="21"/>
      <c r="D353" s="23"/>
      <c r="E353" s="24"/>
      <c r="F353" s="25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</row>
    <row r="354" spans="1:119" s="22" customFormat="1" x14ac:dyDescent="0.3">
      <c r="A354" s="20"/>
      <c r="B354" s="21"/>
      <c r="D354" s="23"/>
      <c r="E354" s="24"/>
      <c r="F354" s="25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</row>
    <row r="355" spans="1:119" s="22" customFormat="1" x14ac:dyDescent="0.3">
      <c r="A355" s="20"/>
      <c r="B355" s="21"/>
      <c r="D355" s="23"/>
      <c r="E355" s="24"/>
      <c r="F355" s="25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</row>
    <row r="356" spans="1:119" s="22" customFormat="1" x14ac:dyDescent="0.3">
      <c r="A356" s="20"/>
      <c r="B356" s="21"/>
      <c r="D356" s="23"/>
      <c r="E356" s="24"/>
      <c r="F356" s="25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</row>
    <row r="357" spans="1:119" s="22" customFormat="1" x14ac:dyDescent="0.3">
      <c r="A357" s="20"/>
      <c r="B357" s="21"/>
      <c r="D357" s="23"/>
      <c r="E357" s="24"/>
      <c r="F357" s="25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</row>
    <row r="358" spans="1:119" s="22" customFormat="1" x14ac:dyDescent="0.3">
      <c r="A358" s="20"/>
      <c r="B358" s="21"/>
      <c r="D358" s="23"/>
      <c r="E358" s="24"/>
      <c r="F358" s="25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</row>
    <row r="359" spans="1:119" s="22" customFormat="1" x14ac:dyDescent="0.3">
      <c r="A359" s="20"/>
      <c r="B359" s="21"/>
      <c r="D359" s="23"/>
      <c r="E359" s="24"/>
      <c r="F359" s="25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</row>
    <row r="360" spans="1:119" s="22" customFormat="1" x14ac:dyDescent="0.3">
      <c r="A360" s="20"/>
      <c r="B360" s="21"/>
      <c r="D360" s="23"/>
      <c r="E360" s="24"/>
      <c r="F360" s="25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</row>
    <row r="361" spans="1:119" s="22" customFormat="1" x14ac:dyDescent="0.3">
      <c r="A361" s="20"/>
      <c r="B361" s="21"/>
      <c r="D361" s="23"/>
      <c r="E361" s="24"/>
      <c r="F361" s="25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/>
      <c r="DK361" s="26"/>
      <c r="DL361" s="26"/>
      <c r="DM361" s="26"/>
      <c r="DN361" s="26"/>
      <c r="DO361" s="26"/>
    </row>
    <row r="362" spans="1:119" s="22" customFormat="1" x14ac:dyDescent="0.3">
      <c r="A362" s="20"/>
      <c r="B362" s="21"/>
      <c r="D362" s="23"/>
      <c r="E362" s="24"/>
      <c r="F362" s="25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</row>
    <row r="363" spans="1:119" s="22" customFormat="1" x14ac:dyDescent="0.3">
      <c r="A363" s="20"/>
      <c r="B363" s="21"/>
      <c r="D363" s="23"/>
      <c r="E363" s="24"/>
      <c r="F363" s="25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</row>
    <row r="364" spans="1:119" s="22" customFormat="1" x14ac:dyDescent="0.3">
      <c r="A364" s="20"/>
      <c r="B364" s="21"/>
      <c r="D364" s="23"/>
      <c r="E364" s="24"/>
      <c r="F364" s="25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</row>
    <row r="365" spans="1:119" s="22" customFormat="1" x14ac:dyDescent="0.3">
      <c r="A365" s="20"/>
      <c r="B365" s="21"/>
      <c r="D365" s="23"/>
      <c r="E365" s="24"/>
      <c r="F365" s="25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</row>
    <row r="366" spans="1:119" s="22" customFormat="1" x14ac:dyDescent="0.3">
      <c r="A366" s="20"/>
      <c r="B366" s="21"/>
      <c r="D366" s="23"/>
      <c r="E366" s="24"/>
      <c r="F366" s="25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</row>
    <row r="367" spans="1:119" s="22" customFormat="1" x14ac:dyDescent="0.3">
      <c r="A367" s="20"/>
      <c r="B367" s="21"/>
      <c r="D367" s="23"/>
      <c r="E367" s="24"/>
      <c r="F367" s="25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</row>
    <row r="368" spans="1:119" s="22" customFormat="1" x14ac:dyDescent="0.3">
      <c r="A368" s="20"/>
      <c r="B368" s="21"/>
      <c r="D368" s="23"/>
      <c r="E368" s="24"/>
      <c r="F368" s="25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/>
      <c r="CT368" s="26"/>
      <c r="CU368" s="26"/>
      <c r="CV368" s="26"/>
      <c r="CW368" s="26"/>
      <c r="CX368" s="26"/>
      <c r="CY368" s="26"/>
      <c r="CZ368" s="26"/>
      <c r="DA368" s="26"/>
      <c r="DB368" s="26"/>
      <c r="DC368" s="26"/>
      <c r="DD368" s="26"/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</row>
    <row r="369" spans="1:119" s="22" customFormat="1" x14ac:dyDescent="0.3">
      <c r="A369" s="20"/>
      <c r="B369" s="21"/>
      <c r="D369" s="23"/>
      <c r="E369" s="24"/>
      <c r="F369" s="25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</row>
    <row r="370" spans="1:119" s="22" customFormat="1" x14ac:dyDescent="0.3">
      <c r="A370" s="20"/>
      <c r="B370" s="21"/>
      <c r="D370" s="23"/>
      <c r="E370" s="24"/>
      <c r="F370" s="25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</row>
    <row r="371" spans="1:119" s="22" customFormat="1" x14ac:dyDescent="0.3">
      <c r="A371" s="20"/>
      <c r="B371" s="21"/>
      <c r="D371" s="23"/>
      <c r="E371" s="24"/>
      <c r="F371" s="25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</row>
    <row r="372" spans="1:119" s="22" customFormat="1" x14ac:dyDescent="0.3">
      <c r="A372" s="20"/>
      <c r="B372" s="21"/>
      <c r="D372" s="23"/>
      <c r="E372" s="24"/>
      <c r="F372" s="25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</row>
    <row r="373" spans="1:119" s="22" customFormat="1" x14ac:dyDescent="0.3">
      <c r="A373" s="20"/>
      <c r="B373" s="21"/>
      <c r="D373" s="23"/>
      <c r="E373" s="24"/>
      <c r="F373" s="25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/>
      <c r="DK373" s="26"/>
      <c r="DL373" s="26"/>
      <c r="DM373" s="26"/>
      <c r="DN373" s="26"/>
      <c r="DO373" s="26"/>
    </row>
    <row r="374" spans="1:119" s="22" customFormat="1" x14ac:dyDescent="0.3">
      <c r="A374" s="20"/>
      <c r="B374" s="21"/>
      <c r="D374" s="23"/>
      <c r="E374" s="24"/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</row>
    <row r="375" spans="1:119" s="22" customFormat="1" x14ac:dyDescent="0.3">
      <c r="A375" s="20"/>
      <c r="B375" s="21"/>
      <c r="D375" s="23"/>
      <c r="E375" s="24"/>
      <c r="F375" s="25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</row>
    <row r="376" spans="1:119" s="22" customFormat="1" x14ac:dyDescent="0.3">
      <c r="A376" s="20"/>
      <c r="B376" s="21"/>
      <c r="D376" s="23"/>
      <c r="E376" s="24"/>
      <c r="F376" s="25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/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</row>
    <row r="377" spans="1:119" s="22" customFormat="1" x14ac:dyDescent="0.3">
      <c r="A377" s="20"/>
      <c r="B377" s="21"/>
      <c r="D377" s="23"/>
      <c r="E377" s="24"/>
      <c r="F377" s="25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</row>
    <row r="378" spans="1:119" s="22" customFormat="1" x14ac:dyDescent="0.3">
      <c r="A378" s="20"/>
      <c r="B378" s="21"/>
      <c r="D378" s="23"/>
      <c r="E378" s="24"/>
      <c r="F378" s="25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/>
      <c r="DA378" s="26"/>
      <c r="DB378" s="26"/>
      <c r="DC378" s="26"/>
      <c r="DD378" s="26"/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</row>
    <row r="379" spans="1:119" s="22" customFormat="1" x14ac:dyDescent="0.3">
      <c r="A379" s="20"/>
      <c r="B379" s="21"/>
      <c r="D379" s="23"/>
      <c r="E379" s="24"/>
      <c r="F379" s="25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</row>
    <row r="380" spans="1:119" s="22" customFormat="1" x14ac:dyDescent="0.3">
      <c r="A380" s="20"/>
      <c r="B380" s="21"/>
      <c r="D380" s="23"/>
      <c r="E380" s="24"/>
      <c r="F380" s="25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</row>
    <row r="381" spans="1:119" s="22" customFormat="1" x14ac:dyDescent="0.3">
      <c r="A381" s="20"/>
      <c r="B381" s="21"/>
      <c r="D381" s="23"/>
      <c r="E381" s="24"/>
      <c r="F381" s="25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</row>
    <row r="382" spans="1:119" s="22" customFormat="1" x14ac:dyDescent="0.3">
      <c r="A382" s="20"/>
      <c r="B382" s="21"/>
      <c r="D382" s="23"/>
      <c r="E382" s="24"/>
      <c r="F382" s="25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</row>
    <row r="383" spans="1:119" s="22" customFormat="1" x14ac:dyDescent="0.3">
      <c r="A383" s="20"/>
      <c r="B383" s="21"/>
      <c r="D383" s="23"/>
      <c r="E383" s="24"/>
      <c r="F383" s="25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</row>
    <row r="384" spans="1:119" s="22" customFormat="1" x14ac:dyDescent="0.3">
      <c r="A384" s="20"/>
      <c r="B384" s="21"/>
      <c r="D384" s="23"/>
      <c r="E384" s="24"/>
      <c r="F384" s="25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</row>
    <row r="385" spans="1:119" s="22" customFormat="1" x14ac:dyDescent="0.3">
      <c r="A385" s="20"/>
      <c r="B385" s="21"/>
      <c r="D385" s="23"/>
      <c r="E385" s="24"/>
      <c r="F385" s="25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</row>
    <row r="386" spans="1:119" s="22" customFormat="1" x14ac:dyDescent="0.3">
      <c r="A386" s="20"/>
      <c r="B386" s="21"/>
      <c r="D386" s="23"/>
      <c r="E386" s="24"/>
      <c r="F386" s="25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/>
      <c r="DK386" s="26"/>
      <c r="DL386" s="26"/>
      <c r="DM386" s="26"/>
      <c r="DN386" s="26"/>
      <c r="DO386" s="26"/>
    </row>
    <row r="387" spans="1:119" s="22" customFormat="1" x14ac:dyDescent="0.3">
      <c r="A387" s="20"/>
      <c r="B387" s="21"/>
      <c r="D387" s="23"/>
      <c r="E387" s="24"/>
      <c r="F387" s="25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</row>
    <row r="388" spans="1:119" s="22" customFormat="1" x14ac:dyDescent="0.3">
      <c r="A388" s="20"/>
      <c r="B388" s="21"/>
      <c r="D388" s="23"/>
      <c r="E388" s="24"/>
      <c r="F388" s="25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/>
      <c r="DK388" s="26"/>
      <c r="DL388" s="26"/>
      <c r="DM388" s="26"/>
      <c r="DN388" s="26"/>
      <c r="DO388" s="26"/>
    </row>
    <row r="389" spans="1:119" s="22" customFormat="1" x14ac:dyDescent="0.3">
      <c r="A389" s="20"/>
      <c r="B389" s="21"/>
      <c r="D389" s="23"/>
      <c r="E389" s="24"/>
      <c r="F389" s="25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</row>
    <row r="390" spans="1:119" s="22" customFormat="1" x14ac:dyDescent="0.3">
      <c r="A390" s="20"/>
      <c r="B390" s="21"/>
      <c r="D390" s="23"/>
      <c r="E390" s="24"/>
      <c r="F390" s="25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</row>
    <row r="391" spans="1:119" s="22" customFormat="1" x14ac:dyDescent="0.3">
      <c r="A391" s="20"/>
      <c r="B391" s="21"/>
      <c r="D391" s="23"/>
      <c r="E391" s="24"/>
      <c r="F391" s="25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</row>
    <row r="392" spans="1:119" s="22" customFormat="1" x14ac:dyDescent="0.3">
      <c r="A392" s="20"/>
      <c r="B392" s="21"/>
      <c r="D392" s="23"/>
      <c r="E392" s="24"/>
      <c r="F392" s="25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</row>
    <row r="393" spans="1:119" s="22" customFormat="1" x14ac:dyDescent="0.3">
      <c r="A393" s="20"/>
      <c r="B393" s="21"/>
      <c r="D393" s="23"/>
      <c r="E393" s="24"/>
      <c r="F393" s="25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</row>
    <row r="394" spans="1:119" s="22" customFormat="1" x14ac:dyDescent="0.3">
      <c r="A394" s="20"/>
      <c r="B394" s="21"/>
      <c r="D394" s="23"/>
      <c r="E394" s="24"/>
      <c r="F394" s="25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/>
      <c r="DK394" s="26"/>
      <c r="DL394" s="26"/>
      <c r="DM394" s="26"/>
      <c r="DN394" s="26"/>
      <c r="DO394" s="26"/>
    </row>
    <row r="395" spans="1:119" s="22" customFormat="1" x14ac:dyDescent="0.3">
      <c r="A395" s="20"/>
      <c r="B395" s="21"/>
      <c r="D395" s="23"/>
      <c r="E395" s="24"/>
      <c r="F395" s="25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26"/>
      <c r="CQ395" s="26"/>
      <c r="CR395" s="26"/>
      <c r="CS395" s="26"/>
      <c r="CT395" s="26"/>
      <c r="CU395" s="26"/>
      <c r="CV395" s="26"/>
      <c r="CW395" s="26"/>
      <c r="CX395" s="26"/>
      <c r="CY395" s="26"/>
      <c r="CZ395" s="26"/>
      <c r="DA395" s="26"/>
      <c r="DB395" s="26"/>
      <c r="DC395" s="26"/>
      <c r="DD395" s="26"/>
      <c r="DE395" s="26"/>
      <c r="DF395" s="26"/>
      <c r="DG395" s="26"/>
      <c r="DH395" s="26"/>
      <c r="DI395" s="26"/>
      <c r="DJ395" s="26"/>
      <c r="DK395" s="26"/>
      <c r="DL395" s="26"/>
      <c r="DM395" s="26"/>
      <c r="DN395" s="26"/>
      <c r="DO395" s="26"/>
    </row>
    <row r="396" spans="1:119" s="22" customFormat="1" x14ac:dyDescent="0.3">
      <c r="A396" s="20"/>
      <c r="B396" s="21"/>
      <c r="D396" s="23"/>
      <c r="E396" s="24"/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/>
      <c r="CY396" s="26"/>
      <c r="CZ396" s="26"/>
      <c r="DA396" s="26"/>
      <c r="DB396" s="26"/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</row>
    <row r="397" spans="1:119" s="22" customFormat="1" x14ac:dyDescent="0.3">
      <c r="A397" s="20"/>
      <c r="B397" s="21"/>
      <c r="D397" s="23"/>
      <c r="E397" s="24"/>
      <c r="F397" s="25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</row>
    <row r="398" spans="1:119" s="22" customFormat="1" x14ac:dyDescent="0.3">
      <c r="A398" s="20"/>
      <c r="B398" s="21"/>
      <c r="D398" s="23"/>
      <c r="E398" s="24"/>
      <c r="F398" s="25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</row>
    <row r="399" spans="1:119" s="22" customFormat="1" x14ac:dyDescent="0.3">
      <c r="A399" s="20"/>
      <c r="B399" s="21"/>
      <c r="D399" s="23"/>
      <c r="E399" s="24"/>
      <c r="F399" s="25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/>
      <c r="CT399" s="26"/>
      <c r="CU399" s="26"/>
      <c r="CV399" s="26"/>
      <c r="CW399" s="26"/>
      <c r="CX399" s="26"/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</row>
    <row r="400" spans="1:119" s="22" customFormat="1" x14ac:dyDescent="0.3">
      <c r="A400" s="20"/>
      <c r="B400" s="21"/>
      <c r="D400" s="23"/>
      <c r="E400" s="24"/>
      <c r="F400" s="25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</row>
    <row r="401" spans="1:119" s="22" customFormat="1" x14ac:dyDescent="0.3">
      <c r="A401" s="20"/>
      <c r="B401" s="21"/>
      <c r="D401" s="23"/>
      <c r="E401" s="24"/>
      <c r="F401" s="25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/>
      <c r="DK401" s="26"/>
      <c r="DL401" s="26"/>
      <c r="DM401" s="26"/>
      <c r="DN401" s="26"/>
      <c r="DO401" s="26"/>
    </row>
    <row r="402" spans="1:119" s="22" customFormat="1" x14ac:dyDescent="0.3">
      <c r="A402" s="20"/>
      <c r="B402" s="21"/>
      <c r="D402" s="23"/>
      <c r="E402" s="24"/>
      <c r="F402" s="25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</row>
    <row r="403" spans="1:119" s="22" customFormat="1" x14ac:dyDescent="0.3">
      <c r="A403" s="20"/>
      <c r="B403" s="21"/>
      <c r="D403" s="23"/>
      <c r="E403" s="24"/>
      <c r="F403" s="25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/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</row>
    <row r="404" spans="1:119" s="22" customFormat="1" x14ac:dyDescent="0.3">
      <c r="A404" s="20"/>
      <c r="B404" s="21"/>
      <c r="D404" s="23"/>
      <c r="E404" s="24"/>
      <c r="F404" s="25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</row>
    <row r="405" spans="1:119" s="22" customFormat="1" x14ac:dyDescent="0.3">
      <c r="A405" s="20"/>
      <c r="B405" s="21"/>
      <c r="D405" s="23"/>
      <c r="E405" s="24"/>
      <c r="F405" s="25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</row>
    <row r="406" spans="1:119" s="22" customFormat="1" x14ac:dyDescent="0.3">
      <c r="A406" s="20"/>
      <c r="B406" s="21"/>
      <c r="D406" s="23"/>
      <c r="E406" s="24"/>
      <c r="F406" s="25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</row>
    <row r="407" spans="1:119" s="22" customFormat="1" x14ac:dyDescent="0.3">
      <c r="A407" s="20"/>
      <c r="B407" s="21"/>
      <c r="D407" s="23"/>
      <c r="E407" s="24"/>
      <c r="F407" s="25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/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</row>
    <row r="408" spans="1:119" s="22" customFormat="1" x14ac:dyDescent="0.3">
      <c r="A408" s="20"/>
      <c r="B408" s="21"/>
      <c r="D408" s="23"/>
      <c r="E408" s="24"/>
      <c r="F408" s="25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</row>
    <row r="409" spans="1:119" s="22" customFormat="1" x14ac:dyDescent="0.3">
      <c r="A409" s="20"/>
      <c r="B409" s="21"/>
      <c r="D409" s="23"/>
      <c r="E409" s="24"/>
      <c r="F409" s="25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</row>
    <row r="410" spans="1:119" s="22" customFormat="1" x14ac:dyDescent="0.3">
      <c r="A410" s="20"/>
      <c r="B410" s="21"/>
      <c r="D410" s="23"/>
      <c r="E410" s="24"/>
      <c r="F410" s="25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</row>
    <row r="411" spans="1:119" s="22" customFormat="1" x14ac:dyDescent="0.3">
      <c r="A411" s="20"/>
      <c r="B411" s="21"/>
      <c r="D411" s="23"/>
      <c r="E411" s="24"/>
      <c r="F411" s="25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/>
      <c r="DE411" s="26"/>
      <c r="DF411" s="26"/>
      <c r="DG411" s="26"/>
      <c r="DH411" s="26"/>
      <c r="DI411" s="26"/>
      <c r="DJ411" s="26"/>
      <c r="DK411" s="26"/>
      <c r="DL411" s="26"/>
      <c r="DM411" s="26"/>
      <c r="DN411" s="26"/>
      <c r="DO411" s="26"/>
    </row>
    <row r="412" spans="1:119" s="22" customFormat="1" x14ac:dyDescent="0.3">
      <c r="A412" s="20"/>
      <c r="B412" s="21"/>
      <c r="D412" s="23"/>
      <c r="E412" s="24"/>
      <c r="F412" s="25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/>
      <c r="CZ412" s="26"/>
      <c r="DA412" s="26"/>
      <c r="DB412" s="26"/>
      <c r="DC412" s="26"/>
      <c r="DD412" s="26"/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</row>
    <row r="413" spans="1:119" s="22" customFormat="1" x14ac:dyDescent="0.3">
      <c r="A413" s="20"/>
      <c r="B413" s="21"/>
      <c r="D413" s="23"/>
      <c r="E413" s="24"/>
      <c r="F413" s="25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</row>
    <row r="414" spans="1:119" s="22" customFormat="1" x14ac:dyDescent="0.3">
      <c r="A414" s="20"/>
      <c r="B414" s="21"/>
      <c r="D414" s="23"/>
      <c r="E414" s="24"/>
      <c r="F414" s="25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</row>
    <row r="415" spans="1:119" s="22" customFormat="1" x14ac:dyDescent="0.3">
      <c r="A415" s="20"/>
      <c r="B415" s="21"/>
      <c r="D415" s="23"/>
      <c r="E415" s="24"/>
      <c r="F415" s="25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</row>
    <row r="416" spans="1:119" s="22" customFormat="1" x14ac:dyDescent="0.3">
      <c r="A416" s="20"/>
      <c r="B416" s="21"/>
      <c r="D416" s="23"/>
      <c r="E416" s="24"/>
      <c r="F416" s="25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/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</row>
    <row r="417" spans="1:119" s="22" customFormat="1" x14ac:dyDescent="0.3">
      <c r="A417" s="20"/>
      <c r="B417" s="21"/>
      <c r="D417" s="23"/>
      <c r="E417" s="24"/>
      <c r="F417" s="25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</row>
  </sheetData>
  <pageMargins left="0.5" right="0.42" top="0.41" bottom="0.53" header="0.26" footer="0.33"/>
  <pageSetup paperSize="9" scale="85" fitToHeight="0" orientation="portrait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Daba Pipeline ხარჯთაღრიცხვა</vt:lpstr>
      <vt:lpstr>'Daba Pipeline ხარჯთაღრიცხვა'!Print_Area</vt:lpstr>
      <vt:lpstr>'Daba Pipeline ხარჯთაღრიცხვა'!Print_Titles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Girgvliani</dc:creator>
  <cp:lastModifiedBy>Luka Dzimistarishvili</cp:lastModifiedBy>
  <cp:lastPrinted>2026-01-28T08:40:51Z</cp:lastPrinted>
  <dcterms:created xsi:type="dcterms:W3CDTF">2021-04-06T06:01:53Z</dcterms:created>
  <dcterms:modified xsi:type="dcterms:W3CDTF">2026-02-02T07:33:53Z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2026-01-29T08:21:23Z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50fcfe62-124f-4f79-b92e-94805017ce39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