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qoqiashvili\Desktop\"/>
    </mc:Choice>
  </mc:AlternateContent>
  <xr:revisionPtr revIDLastSave="0" documentId="13_ncr:1_{164471DA-CE65-4A0C-8036-7525D113748A}" xr6:coauthVersionLast="47" xr6:coauthVersionMax="47" xr10:uidLastSave="{00000000-0000-0000-0000-000000000000}"/>
  <bookViews>
    <workbookView xWindow="-108" yWindow="-108" windowWidth="23256" windowHeight="13896" tabRatio="956" xr2:uid="{47E545D3-5D3A-45BB-B073-A65966C3A42E}"/>
  </bookViews>
  <sheets>
    <sheet name="კრებსითი" sheetId="4" r:id="rId1"/>
    <sheet name="გარე ტერიტორია" sheetId="2" r:id="rId2"/>
    <sheet name="ელექტროობა" sheetId="3" r:id="rId3"/>
    <sheet name="გამწვანება" sheetId="9" r:id="rId4"/>
    <sheet name="ინვენტარი" sheetId="6" r:id="rId5"/>
    <sheet name="სკამი და ურნა" sheetId="10" r:id="rId6"/>
    <sheet name="შლაგბ.&amp; დაშვება" sheetId="11" r:id="rId7"/>
    <sheet name="ჭები" sheetId="8" r:id="rId8"/>
    <sheet name="ხარვეზები" sheetId="12" r:id="rId9"/>
  </sheets>
  <externalReferences>
    <externalReference r:id="rId10"/>
    <externalReference r:id="rId11"/>
  </externalReferences>
  <definedNames>
    <definedName name="_xlnm._FilterDatabase" localSheetId="3" hidden="1">გამწვანება!$B$2:$H$2</definedName>
    <definedName name="_xlnm._FilterDatabase" localSheetId="4" hidden="1">ინვენტარი!$B$2:$F$2</definedName>
    <definedName name="_xlnm._FilterDatabase" localSheetId="5" hidden="1">'სკამი და ურნა'!$B$2:$F$2</definedName>
    <definedName name="_xlnm._FilterDatabase" localSheetId="6" hidden="1">'შლაგბ.&amp; დაშვება'!$B$2:$F$2</definedName>
    <definedName name="_xlnm.Print_Area" localSheetId="7">ჭები!$B$1:$K$55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2" l="1"/>
  <c r="H25" i="12" s="1"/>
  <c r="M25" i="12" s="1"/>
  <c r="F24" i="12"/>
  <c r="F23" i="12"/>
  <c r="H23" i="12" s="1"/>
  <c r="M23" i="12" s="1"/>
  <c r="F27" i="12"/>
  <c r="H27" i="12" s="1"/>
  <c r="M27" i="12" s="1"/>
  <c r="F26" i="12"/>
  <c r="H26" i="12" s="1"/>
  <c r="M26" i="12" s="1"/>
  <c r="H24" i="12"/>
  <c r="M24" i="12" s="1"/>
  <c r="F22" i="12"/>
  <c r="H22" i="12" s="1"/>
  <c r="M22" i="12" s="1"/>
  <c r="M21" i="12"/>
  <c r="L20" i="12"/>
  <c r="M20" i="12" s="1"/>
  <c r="J19" i="12"/>
  <c r="M19" i="12" s="1"/>
  <c r="F19" i="12"/>
  <c r="D34" i="12" l="1"/>
  <c r="F17" i="12"/>
  <c r="H17" i="12" s="1"/>
  <c r="M17" i="12" s="1"/>
  <c r="F16" i="12"/>
  <c r="H16" i="12" s="1"/>
  <c r="M16" i="12" s="1"/>
  <c r="F15" i="12"/>
  <c r="H15" i="12" s="1"/>
  <c r="M15" i="12" s="1"/>
  <c r="M14" i="12"/>
  <c r="F13" i="12"/>
  <c r="L13" i="12" s="1"/>
  <c r="M13" i="12" s="1"/>
  <c r="F12" i="12"/>
  <c r="J12" i="12" s="1"/>
  <c r="M12" i="12" s="1"/>
  <c r="F10" i="12"/>
  <c r="H10" i="12" s="1"/>
  <c r="M10" i="12" s="1"/>
  <c r="E9" i="12"/>
  <c r="F9" i="12" s="1"/>
  <c r="H9" i="12" s="1"/>
  <c r="M9" i="12" s="1"/>
  <c r="F8" i="12"/>
  <c r="H8" i="12" s="1"/>
  <c r="M7" i="12"/>
  <c r="F6" i="12"/>
  <c r="B11" i="12"/>
  <c r="B18" i="12" s="1"/>
  <c r="F4" i="11"/>
  <c r="F6" i="11"/>
  <c r="F7" i="11"/>
  <c r="M8" i="12" l="1"/>
  <c r="J6" i="12"/>
  <c r="M6" i="12" s="1"/>
  <c r="L29" i="12"/>
  <c r="F8" i="11"/>
  <c r="F9" i="11" s="1"/>
  <c r="F10" i="11" s="1"/>
  <c r="C8" i="4" s="1"/>
  <c r="F6" i="6"/>
  <c r="F5" i="6"/>
  <c r="F4" i="10"/>
  <c r="F3" i="10"/>
  <c r="H10" i="9"/>
  <c r="H9" i="9"/>
  <c r="H8" i="9"/>
  <c r="H7" i="9"/>
  <c r="H6" i="9"/>
  <c r="H5" i="9"/>
  <c r="H4" i="9"/>
  <c r="H3" i="9"/>
  <c r="F52" i="3"/>
  <c r="F58" i="3" s="1"/>
  <c r="M61" i="3"/>
  <c r="M55" i="3"/>
  <c r="F56" i="3"/>
  <c r="J29" i="12" l="1"/>
  <c r="H29" i="12"/>
  <c r="M29" i="12"/>
  <c r="M30" i="12" s="1"/>
  <c r="M31" i="12" s="1"/>
  <c r="M32" i="12" s="1"/>
  <c r="M33" i="12" s="1"/>
  <c r="M34" i="12" s="1"/>
  <c r="M35" i="12" s="1"/>
  <c r="C10" i="4" s="1"/>
  <c r="D10" i="4" s="1"/>
  <c r="F5" i="10"/>
  <c r="C7" i="4" s="1"/>
  <c r="D7" i="4" s="1"/>
  <c r="H11" i="9"/>
  <c r="C5" i="4" s="1"/>
  <c r="D5" i="4" s="1"/>
  <c r="F63" i="3"/>
  <c r="H63" i="3" s="1"/>
  <c r="M63" i="3" s="1"/>
  <c r="F62" i="3"/>
  <c r="H62" i="3" s="1"/>
  <c r="M62" i="3" s="1"/>
  <c r="F60" i="3"/>
  <c r="L60" i="3" s="1"/>
  <c r="M60" i="3" s="1"/>
  <c r="F59" i="3"/>
  <c r="J59" i="3" s="1"/>
  <c r="M59" i="3" s="1"/>
  <c r="H56" i="3"/>
  <c r="M56" i="3" s="1"/>
  <c r="F53" i="3"/>
  <c r="J53" i="3" s="1"/>
  <c r="M53" i="3" s="1"/>
  <c r="F57" i="3"/>
  <c r="H57" i="3" s="1"/>
  <c r="M57" i="3" s="1"/>
  <c r="F54" i="3"/>
  <c r="L54" i="3" s="1"/>
  <c r="M54" i="3" s="1"/>
  <c r="F24" i="3" l="1"/>
  <c r="F7" i="8"/>
  <c r="F6" i="8"/>
  <c r="D8" i="4"/>
  <c r="H8" i="8" l="1"/>
  <c r="H7" i="8"/>
  <c r="H6" i="8"/>
  <c r="H3" i="8"/>
  <c r="H4" i="8"/>
  <c r="H5" i="8"/>
  <c r="H9" i="8"/>
  <c r="H10" i="8"/>
  <c r="H11" i="8"/>
  <c r="H12" i="8"/>
  <c r="H13" i="8"/>
  <c r="H14" i="8"/>
  <c r="H15" i="8" l="1"/>
  <c r="H16" i="8" s="1"/>
  <c r="H17" i="8" s="1"/>
  <c r="H18" i="8" s="1"/>
  <c r="H19" i="8" s="1"/>
  <c r="H20" i="8" s="1"/>
  <c r="H21" i="8" s="1"/>
  <c r="C9" i="4" s="1"/>
  <c r="D9" i="4" s="1"/>
  <c r="F4" i="6" l="1"/>
  <c r="F3" i="6" l="1"/>
  <c r="F7" i="6" s="1"/>
  <c r="C6" i="4" l="1"/>
  <c r="F18" i="2"/>
  <c r="J18" i="2" l="1"/>
  <c r="M18" i="2" s="1"/>
  <c r="D6" i="4"/>
  <c r="F5" i="3"/>
  <c r="F7" i="3" l="1"/>
  <c r="B7" i="2" l="1"/>
  <c r="B12" i="2" s="1"/>
  <c r="F11" i="2"/>
  <c r="F9" i="2"/>
  <c r="D9" i="2"/>
  <c r="F8" i="2"/>
  <c r="L9" i="2" l="1"/>
  <c r="M9" i="2" s="1"/>
  <c r="J8" i="2"/>
  <c r="M8" i="2" s="1"/>
  <c r="H11" i="2"/>
  <c r="M11" i="2" s="1"/>
  <c r="F73" i="2" l="1"/>
  <c r="H73" i="2" s="1"/>
  <c r="M73" i="2" s="1"/>
  <c r="M72" i="2"/>
  <c r="F71" i="2" l="1"/>
  <c r="J71" i="2" s="1"/>
  <c r="M71" i="2" s="1"/>
  <c r="F69" i="2"/>
  <c r="J69" i="2" s="1"/>
  <c r="M69" i="2" s="1"/>
  <c r="F47" i="2" l="1"/>
  <c r="H47" i="2" s="1"/>
  <c r="M47" i="2" s="1"/>
  <c r="F46" i="2"/>
  <c r="H46" i="2" s="1"/>
  <c r="M46" i="2" s="1"/>
  <c r="M45" i="2"/>
  <c r="F44" i="2"/>
  <c r="L44" i="2" s="1"/>
  <c r="M44" i="2" s="1"/>
  <c r="E43" i="2"/>
  <c r="F43" i="2" s="1"/>
  <c r="L43" i="2" s="1"/>
  <c r="M43" i="2" s="1"/>
  <c r="E42" i="2"/>
  <c r="F42" i="2" s="1"/>
  <c r="L42" i="2" s="1"/>
  <c r="M42" i="2" s="1"/>
  <c r="F41" i="2"/>
  <c r="L41" i="2" s="1"/>
  <c r="F35" i="2"/>
  <c r="H35" i="2" s="1"/>
  <c r="M35" i="2" s="1"/>
  <c r="F34" i="2"/>
  <c r="H34" i="2" s="1"/>
  <c r="M34" i="2" s="1"/>
  <c r="M33" i="2"/>
  <c r="E32" i="2"/>
  <c r="F32" i="2" s="1"/>
  <c r="L32" i="2" s="1"/>
  <c r="M32" i="2" s="1"/>
  <c r="E31" i="2"/>
  <c r="F31" i="2" s="1"/>
  <c r="L31" i="2" s="1"/>
  <c r="M31" i="2" s="1"/>
  <c r="E30" i="2"/>
  <c r="F30" i="2" s="1"/>
  <c r="L30" i="2" s="1"/>
  <c r="M30" i="2" s="1"/>
  <c r="F29" i="2"/>
  <c r="J29" i="2" s="1"/>
  <c r="F23" i="2"/>
  <c r="H23" i="2" s="1"/>
  <c r="M23" i="2" s="1"/>
  <c r="M22" i="2"/>
  <c r="F21" i="2"/>
  <c r="L21" i="2" s="1"/>
  <c r="M21" i="2" s="1"/>
  <c r="F20" i="2"/>
  <c r="L20" i="2" s="1"/>
  <c r="M20" i="2" s="1"/>
  <c r="F19" i="2"/>
  <c r="L19" i="2" s="1"/>
  <c r="M19" i="2" s="1"/>
  <c r="J41" i="2" l="1"/>
  <c r="M41" i="2" s="1"/>
  <c r="L29" i="2"/>
  <c r="M29" i="2" s="1"/>
  <c r="F6" i="2" l="1"/>
  <c r="L6" i="2" s="1"/>
  <c r="M6" i="2" s="1"/>
  <c r="F14" i="2" l="1"/>
  <c r="L14" i="2" s="1"/>
  <c r="M14" i="2" s="1"/>
  <c r="F13" i="2"/>
  <c r="L13" i="2" s="1"/>
  <c r="M13" i="2" s="1"/>
  <c r="F38" i="3" l="1"/>
  <c r="F36" i="3"/>
  <c r="F9" i="3" l="1"/>
  <c r="M10" i="3"/>
  <c r="F14" i="3"/>
  <c r="J14" i="3" s="1"/>
  <c r="M14" i="3" s="1"/>
  <c r="F15" i="3"/>
  <c r="L15" i="3" s="1"/>
  <c r="M15" i="3" s="1"/>
  <c r="M16" i="3"/>
  <c r="F17" i="3"/>
  <c r="F18" i="3"/>
  <c r="H18" i="3" s="1"/>
  <c r="M18" i="3" s="1"/>
  <c r="B19" i="3"/>
  <c r="B24" i="3" s="1"/>
  <c r="B30" i="3" s="1"/>
  <c r="B36" i="3" s="1"/>
  <c r="B38" i="3" s="1"/>
  <c r="B40" i="3" s="1"/>
  <c r="B45" i="3" s="1"/>
  <c r="F19" i="3"/>
  <c r="F21" i="3" s="1"/>
  <c r="F20" i="3"/>
  <c r="M22" i="3"/>
  <c r="F25" i="3"/>
  <c r="F29" i="3" s="1"/>
  <c r="F26" i="3"/>
  <c r="L26" i="3" s="1"/>
  <c r="M26" i="3" s="1"/>
  <c r="M27" i="3"/>
  <c r="F28" i="3"/>
  <c r="F31" i="3"/>
  <c r="F35" i="3" s="1"/>
  <c r="F32" i="3"/>
  <c r="M33" i="3"/>
  <c r="F34" i="3"/>
  <c r="F41" i="3"/>
  <c r="F42" i="3"/>
  <c r="M43" i="3"/>
  <c r="F44" i="3"/>
  <c r="F49" i="3"/>
  <c r="F46" i="3"/>
  <c r="F47" i="3"/>
  <c r="M48" i="3"/>
  <c r="H50" i="3"/>
  <c r="M50" i="3" s="1"/>
  <c r="F51" i="3"/>
  <c r="D71" i="3"/>
  <c r="M15" i="2"/>
  <c r="F16" i="2"/>
  <c r="F25" i="2"/>
  <c r="M26" i="2"/>
  <c r="F27" i="2"/>
  <c r="M38" i="2"/>
  <c r="F52" i="2"/>
  <c r="M50" i="2"/>
  <c r="F55" i="2"/>
  <c r="F56" i="2"/>
  <c r="L56" i="2" s="1"/>
  <c r="M56" i="2" s="1"/>
  <c r="M57" i="2"/>
  <c r="F58" i="2"/>
  <c r="F59" i="2"/>
  <c r="F60" i="2"/>
  <c r="H60" i="2" s="1"/>
  <c r="M60" i="2" s="1"/>
  <c r="F62" i="2"/>
  <c r="F63" i="2"/>
  <c r="L63" i="2" s="1"/>
  <c r="M63" i="2" s="1"/>
  <c r="M64" i="2"/>
  <c r="F65" i="2"/>
  <c r="F66" i="2"/>
  <c r="F67" i="2"/>
  <c r="D80" i="2"/>
  <c r="B52" i="3" l="1"/>
  <c r="B58" i="3" s="1"/>
  <c r="B64" i="3" s="1"/>
  <c r="J31" i="3"/>
  <c r="M31" i="3" s="1"/>
  <c r="H59" i="2"/>
  <c r="M59" i="2" s="1"/>
  <c r="H49" i="3"/>
  <c r="M49" i="3" s="1"/>
  <c r="J46" i="3"/>
  <c r="M46" i="3" s="1"/>
  <c r="J41" i="3"/>
  <c r="J62" i="2"/>
  <c r="M62" i="2" s="1"/>
  <c r="H29" i="3"/>
  <c r="M29" i="3" s="1"/>
  <c r="J25" i="3"/>
  <c r="M25" i="3" s="1"/>
  <c r="H34" i="3"/>
  <c r="M34" i="3" s="1"/>
  <c r="H17" i="3"/>
  <c r="M17" i="3" s="1"/>
  <c r="F12" i="3"/>
  <c r="H12" i="3" s="1"/>
  <c r="M12" i="3" s="1"/>
  <c r="F8" i="3"/>
  <c r="J8" i="3" s="1"/>
  <c r="F64" i="3"/>
  <c r="L64" i="3" s="1"/>
  <c r="M64" i="3" s="1"/>
  <c r="L9" i="3"/>
  <c r="M9" i="3" s="1"/>
  <c r="F37" i="3"/>
  <c r="F11" i="3"/>
  <c r="F6" i="3"/>
  <c r="L6" i="3" s="1"/>
  <c r="M6" i="3" s="1"/>
  <c r="F23" i="3"/>
  <c r="J55" i="2"/>
  <c r="M55" i="2" s="1"/>
  <c r="H27" i="2"/>
  <c r="M27" i="2" s="1"/>
  <c r="F49" i="2"/>
  <c r="J49" i="2" s="1"/>
  <c r="M49" i="2" s="1"/>
  <c r="L42" i="3"/>
  <c r="H51" i="3"/>
  <c r="M51" i="3" s="1"/>
  <c r="L47" i="3"/>
  <c r="M47" i="3" s="1"/>
  <c r="H44" i="3"/>
  <c r="H35" i="3"/>
  <c r="M35" i="3" s="1"/>
  <c r="J20" i="3"/>
  <c r="M20" i="3" s="1"/>
  <c r="H28" i="3"/>
  <c r="M28" i="3" s="1"/>
  <c r="L21" i="3"/>
  <c r="M21" i="3" s="1"/>
  <c r="L32" i="3"/>
  <c r="M32" i="3" s="1"/>
  <c r="F39" i="3"/>
  <c r="H39" i="3" s="1"/>
  <c r="L25" i="2"/>
  <c r="M25" i="2" s="1"/>
  <c r="H58" i="2"/>
  <c r="M58" i="2" s="1"/>
  <c r="H52" i="2"/>
  <c r="M52" i="2" s="1"/>
  <c r="H16" i="2"/>
  <c r="F51" i="2"/>
  <c r="H66" i="2"/>
  <c r="M66" i="2" s="1"/>
  <c r="H65" i="2"/>
  <c r="M65" i="2" s="1"/>
  <c r="F53" i="2"/>
  <c r="H67" i="2"/>
  <c r="M67" i="2" s="1"/>
  <c r="M44" i="3" l="1"/>
  <c r="M42" i="3"/>
  <c r="M41" i="3"/>
  <c r="L37" i="3"/>
  <c r="M37" i="3" s="1"/>
  <c r="H23" i="3"/>
  <c r="M23" i="3" s="1"/>
  <c r="H11" i="3"/>
  <c r="M11" i="3" s="1"/>
  <c r="F39" i="2"/>
  <c r="H39" i="2" s="1"/>
  <c r="M39" i="2" s="1"/>
  <c r="F37" i="2"/>
  <c r="L37" i="2" s="1"/>
  <c r="M37" i="2" s="1"/>
  <c r="M8" i="3"/>
  <c r="J39" i="3"/>
  <c r="M39" i="3" s="1"/>
  <c r="H53" i="2"/>
  <c r="M53" i="2" s="1"/>
  <c r="H51" i="2"/>
  <c r="M51" i="2" s="1"/>
  <c r="M16" i="2"/>
  <c r="J66" i="3" l="1"/>
  <c r="L66" i="3"/>
  <c r="H66" i="3"/>
  <c r="H75" i="2"/>
  <c r="J75" i="2"/>
  <c r="M66" i="3"/>
  <c r="M75" i="2" l="1"/>
  <c r="M76" i="2" s="1"/>
  <c r="M77" i="2" s="1"/>
  <c r="M78" i="2" s="1"/>
  <c r="M79" i="2" s="1"/>
  <c r="M80" i="2" s="1"/>
  <c r="M81" i="2" s="1"/>
  <c r="M67" i="3"/>
  <c r="M68" i="3" s="1"/>
  <c r="M69" i="3" s="1"/>
  <c r="M70" i="3" s="1"/>
  <c r="M71" i="3" s="1"/>
  <c r="M72" i="3" s="1"/>
  <c r="C4" i="4" s="1"/>
  <c r="L75" i="2"/>
  <c r="C3" i="4" l="1"/>
  <c r="C11" i="4" s="1"/>
  <c r="D4" i="4"/>
  <c r="D3" i="4" l="1"/>
  <c r="D11" i="4" s="1"/>
  <c r="B17" i="2"/>
  <c r="B24" i="2" s="1"/>
  <c r="B28" i="2" s="1"/>
  <c r="B36" i="2" s="1"/>
  <c r="B40" i="2" s="1"/>
  <c r="B48" i="2" s="1"/>
  <c r="B54" i="2" l="1"/>
  <c r="B61" i="2" s="1"/>
  <c r="B68" i="2" l="1"/>
  <c r="B70" i="2" s="1"/>
</calcChain>
</file>

<file path=xl/sharedStrings.xml><?xml version="1.0" encoding="utf-8"?>
<sst xmlns="http://schemas.openxmlformats.org/spreadsheetml/2006/main" count="492" uniqueCount="192">
  <si>
    <t>სულ, ჯამი</t>
  </si>
  <si>
    <t>დ.ღ.გ</t>
  </si>
  <si>
    <t>ჯამი</t>
  </si>
  <si>
    <t xml:space="preserve">გეგმიური დაგროვება </t>
  </si>
  <si>
    <t>ზედნადები ხარჯები</t>
  </si>
  <si>
    <t>ლარი</t>
  </si>
  <si>
    <t>კგ</t>
  </si>
  <si>
    <t>მასალა:</t>
  </si>
  <si>
    <t>სხვა მასალა</t>
  </si>
  <si>
    <t>წებო ცემენტი ყინვაგამძლე</t>
  </si>
  <si>
    <t>ბაზალტის ფილა სისქით 2სმ</t>
  </si>
  <si>
    <t>სხვა მანქანა</t>
  </si>
  <si>
    <t>გრძ.მ</t>
  </si>
  <si>
    <t>შრომის დანახარჯები</t>
  </si>
  <si>
    <t>ქვიშა-ცემენტის ხსნარი</t>
  </si>
  <si>
    <t>ბაზალტის ფილა სისქით 3სმ</t>
  </si>
  <si>
    <t>ტროტუარებზე ბაზალტის ფილების მოწყობა</t>
  </si>
  <si>
    <t>მ³</t>
  </si>
  <si>
    <t>ცემენტის ხსნარი მ100</t>
  </si>
  <si>
    <t>ბეტონის ბორდიური 30x15</t>
  </si>
  <si>
    <t>ბეტონის ბორდიურების მოწყობა</t>
  </si>
  <si>
    <t>მანქანა-მექანიზმები</t>
  </si>
  <si>
    <t>ასფალტობეტონის დახაზვა</t>
  </si>
  <si>
    <t>ტ</t>
  </si>
  <si>
    <t>ასფალტობეტონის ნარევი</t>
  </si>
  <si>
    <t>მანქ/სთ</t>
  </si>
  <si>
    <t>საგზაო თვითმავალი სატკეპნი პნევმოსვლაზე 10ტ-მდე</t>
  </si>
  <si>
    <t>საგზაო თვითმავალი სატკეპნი პნევმოსვლაზე 5ტ-მდე</t>
  </si>
  <si>
    <t>ასფალტობეტონის დამგები</t>
  </si>
  <si>
    <t>ბიტუმის ემულსია</t>
  </si>
  <si>
    <t>ავტოგუდრონატორი</t>
  </si>
  <si>
    <t>ბიტუმის მოსხმა პირველ ფენაზე</t>
  </si>
  <si>
    <t>მსხვილმარცვლოვანი ა/ბეტონის საფარის მოწყობა სისქით 6სმ</t>
  </si>
  <si>
    <t>ბიტუმის მოსხმა მომასწორებელ ფენაზე</t>
  </si>
  <si>
    <t>ღორღი 0-40 მმ</t>
  </si>
  <si>
    <t>ავტოგრეიდერი საშუალო 108ცხ.ძ</t>
  </si>
  <si>
    <t>კაც/სთ</t>
  </si>
  <si>
    <t>ღორღის ფენის მოწყობა სისქით 20სმ</t>
  </si>
  <si>
    <t>ქვიშა-ხრეშოვანი ნარევი</t>
  </si>
  <si>
    <t>რაოდენობა</t>
  </si>
  <si>
    <t>ერთ. ფასი</t>
  </si>
  <si>
    <t>სულ</t>
  </si>
  <si>
    <t>მანქანა- მექანიზმები</t>
  </si>
  <si>
    <t>ხელფასი</t>
  </si>
  <si>
    <t>მასალა</t>
  </si>
  <si>
    <t>ნორმ. ერთეული</t>
  </si>
  <si>
    <t>განზომილება</t>
  </si>
  <si>
    <t>სამუშაოს დასახელება</t>
  </si>
  <si>
    <t>#</t>
  </si>
  <si>
    <t>ცალი</t>
  </si>
  <si>
    <t>ავტომატების მოწყობა</t>
  </si>
  <si>
    <t>გარე განათების სანათი LED ნათურით  150W</t>
  </si>
  <si>
    <t xml:space="preserve">სანათების მოწყობა </t>
  </si>
  <si>
    <t>კომპ.</t>
  </si>
  <si>
    <t>გარე განათების ბოძი (კომპლექტი) H=7.5მ</t>
  </si>
  <si>
    <t>გარე განათების ბოძების მოწყობა</t>
  </si>
  <si>
    <t>რკ/ბ საძირკვლის მოწყობა სანათი ბოძებისთვის</t>
  </si>
  <si>
    <t>ექსკავატორი</t>
  </si>
  <si>
    <t>გრუნტის მოჭრა სანათი ბოძებისთვის</t>
  </si>
  <si>
    <t>ალუმინის კაბელი  4x16მმ²</t>
  </si>
  <si>
    <t>სპილენძის კაბელის მოწყობა განათების ბოძებისთვის</t>
  </si>
  <si>
    <t>სასიგნალო ლენტი</t>
  </si>
  <si>
    <t>შავი ქვიშა</t>
  </si>
  <si>
    <t xml:space="preserve">პნევმატური სატკეპნი </t>
  </si>
  <si>
    <t>ქვიშის ფენილის მოწყობა (შავი)</t>
  </si>
  <si>
    <t xml:space="preserve">III კატეგორიის გრუნტის დამუშავება - დატვირთვა ექსკავატორით </t>
  </si>
  <si>
    <r>
      <t>მ</t>
    </r>
    <r>
      <rPr>
        <vertAlign val="superscript"/>
        <sz val="10"/>
        <color theme="1"/>
        <rFont val="Calibri Light"/>
        <family val="2"/>
      </rPr>
      <t>3</t>
    </r>
  </si>
  <si>
    <t>მ²</t>
  </si>
  <si>
    <r>
      <t>მ</t>
    </r>
    <r>
      <rPr>
        <b/>
        <vertAlign val="superscript"/>
        <sz val="10"/>
        <color theme="0"/>
        <rFont val="Calibri Light"/>
        <family val="2"/>
      </rPr>
      <t>3</t>
    </r>
  </si>
  <si>
    <r>
      <t xml:space="preserve">გოფრირებული მილი </t>
    </r>
    <r>
      <rPr>
        <sz val="11"/>
        <color theme="1"/>
        <rFont val="Calibri Light"/>
        <family val="2"/>
      </rPr>
      <t>Ø20 (წითელი)</t>
    </r>
  </si>
  <si>
    <r>
      <t xml:space="preserve">გოფრირებული მილი </t>
    </r>
    <r>
      <rPr>
        <sz val="11"/>
        <color theme="1"/>
        <rFont val="Calibri Light"/>
        <family val="2"/>
      </rPr>
      <t>Ø40 (წითელი)</t>
    </r>
  </si>
  <si>
    <r>
      <t>მ</t>
    </r>
    <r>
      <rPr>
        <b/>
        <sz val="10"/>
        <color theme="0"/>
        <rFont val="Calibri Light"/>
        <family val="2"/>
      </rPr>
      <t>²</t>
    </r>
  </si>
  <si>
    <t>შ.შ.მ პირის პანდუსებზე და კიბეებზე ბაზალტის ფილების მოწყობა სისქით 2სმ</t>
  </si>
  <si>
    <t>მიწის სამუშაოები</t>
  </si>
  <si>
    <t>გარე ტერიტორია</t>
  </si>
  <si>
    <t>ელექტროობა</t>
  </si>
  <si>
    <t>ღირებულება ლარში</t>
  </si>
  <si>
    <t>ღირებულება დოლარში</t>
  </si>
  <si>
    <t>მანქანა-მექანიზმები (ექსკავატორი)</t>
  </si>
  <si>
    <t>კუბ.მ</t>
  </si>
  <si>
    <t>სატკეპნი</t>
  </si>
  <si>
    <t>გრუნტის დამუშავება ექსკავატორით და გატანა</t>
  </si>
  <si>
    <t>მანქანა-მექანიზმები (ექსკავატორი და თვითმცლელი)</t>
  </si>
  <si>
    <t>ბეტონის ბალიში</t>
  </si>
  <si>
    <r>
      <t>მ</t>
    </r>
    <r>
      <rPr>
        <vertAlign val="superscript"/>
        <sz val="11"/>
        <rFont val="Aptos Display"/>
        <family val="1"/>
        <scheme val="major"/>
      </rPr>
      <t>3</t>
    </r>
  </si>
  <si>
    <t>ჭების ნიშნულების აწევა</t>
  </si>
  <si>
    <t>ცხაურა</t>
  </si>
  <si>
    <t>ლიანდაგის გზის ცხაურის მოწყობა</t>
  </si>
  <si>
    <t>საფუძვლის მოწყობა ქვიშა-ხრეშოვანი ნარევით H=20 მმ</t>
  </si>
  <si>
    <t>წვრილმარცვლოვანი ა/ბეტონის საფარის მოწყობა სისქით 4სმ</t>
  </si>
  <si>
    <t>ბალასტით უკუშევსება</t>
  </si>
  <si>
    <t>ბალასტი</t>
  </si>
  <si>
    <t>კაბელის გატარება გოფრირებულ მილში Ø40</t>
  </si>
  <si>
    <t>ალუმინის კაბელის მოწყობა განათების ბოძებისთვის</t>
  </si>
  <si>
    <t>სპილენძის კაბელის ჩადება თხრილში</t>
  </si>
  <si>
    <t>სპილენძის კაბელი N2XY 3*10</t>
  </si>
  <si>
    <t>სპილენძის კაბელი N2XY 3x1.5მმ²</t>
  </si>
  <si>
    <t>სასრიალო</t>
  </si>
  <si>
    <t>საკმი</t>
  </si>
  <si>
    <t>ურნა</t>
  </si>
  <si>
    <t xml:space="preserve">კვ/მ </t>
  </si>
  <si>
    <t>ხე (7)</t>
  </si>
  <si>
    <t>ყვითელფოთოლა იფანი</t>
  </si>
  <si>
    <t>ხე (6)</t>
  </si>
  <si>
    <t>კვიპაროსი /Cupressocyparis leylandii</t>
  </si>
  <si>
    <t>ხე (5)</t>
  </si>
  <si>
    <t>ნეკერჩხალი ჭადარფოთოლა / Acer platanoides</t>
  </si>
  <si>
    <t>ხე (3)</t>
  </si>
  <si>
    <t xml:space="preserve">LIBOCEDRUS DECCURENS VERIEGATA CONT. </t>
  </si>
  <si>
    <t>ხე (2)</t>
  </si>
  <si>
    <t>არიზონას კვიპაროსი / Cupressus arizonica</t>
  </si>
  <si>
    <t>ხე (1)</t>
  </si>
  <si>
    <t>დასახელება</t>
  </si>
  <si>
    <t>mirtkhulava 9/11</t>
  </si>
  <si>
    <t>სასრიალოების განთავსების ადგილზე ბეტონის დასხმა და კაუჩუკის საფარის მოწყობა</t>
  </si>
  <si>
    <t>კვ/მ</t>
  </si>
  <si>
    <t>მ.მეტრეველი</t>
  </si>
  <si>
    <t>დირექტორი:</t>
  </si>
  <si>
    <t>შ.პ.ს. “ნიუ ქონსთრაქშენს ტექნოლოჯის“</t>
  </si>
  <si>
    <t>დ.ღ.გ.</t>
  </si>
  <si>
    <t>გეგმიური მოგება</t>
  </si>
  <si>
    <t>სულ პირდაპირი ხარჯები</t>
  </si>
  <si>
    <t>ჭის გარე კედლების იზოლაცია ბიტუმის მასტიკით 2ჯერ</t>
  </si>
  <si>
    <t>ც</t>
  </si>
  <si>
    <t>მ</t>
  </si>
  <si>
    <t>დ=300</t>
  </si>
  <si>
    <t>14</t>
  </si>
  <si>
    <t>12</t>
  </si>
  <si>
    <t>11</t>
  </si>
  <si>
    <t>10</t>
  </si>
  <si>
    <t>9</t>
  </si>
  <si>
    <t>8</t>
  </si>
  <si>
    <t>დამუშავებული გრუნტის უკუ ჩაყრა</t>
  </si>
  <si>
    <t>7</t>
  </si>
  <si>
    <t>6</t>
  </si>
  <si>
    <t>5</t>
  </si>
  <si>
    <t>4</t>
  </si>
  <si>
    <t>იგივე ხელით (თხრილის პროფილის მოსასწორებლად)</t>
  </si>
  <si>
    <t>2</t>
  </si>
  <si>
    <t>თხრილის დამუშავება გრუნტში მექანიზმებით</t>
  </si>
  <si>
    <t>1</t>
  </si>
  <si>
    <t>ერთ.
ფასი</t>
  </si>
  <si>
    <t>რაოდ.</t>
  </si>
  <si>
    <t>განზ.</t>
  </si>
  <si>
    <t>ზომა.მმ</t>
  </si>
  <si>
    <t>N</t>
  </si>
  <si>
    <t>რკ/ბ მრგვალი ძირი D=1000 მმ</t>
  </si>
  <si>
    <t>რკ/ბ რგოლი D=1000 მმ / H=500 მმ</t>
  </si>
  <si>
    <t>რკ/ბ რგოლი D=1000 მმ / H=1000 მმ</t>
  </si>
  <si>
    <t>ანაკრები რკ/ბ ჭის მოწყობა D=1000</t>
  </si>
  <si>
    <t xml:space="preserve">გოფრირებული მილის SN-8  შეძენა, მოწყობა </t>
  </si>
  <si>
    <t>მილის მოთავსება ქვიშის გარემოცვაში ხელით (მილის ძირზე 10სმ, მილის თავზე 20სმ ქვიშა)</t>
  </si>
  <si>
    <t>შლაგბაუმი</t>
  </si>
  <si>
    <t>პულტები</t>
  </si>
  <si>
    <t>ატრაქციონის ბილიკების და სკამის ბალიშის მოწყობა</t>
  </si>
  <si>
    <r>
      <t>მ</t>
    </r>
    <r>
      <rPr>
        <vertAlign val="superscript"/>
        <sz val="11"/>
        <rFont val="Calibri Light"/>
        <family val="2"/>
      </rPr>
      <t>3</t>
    </r>
  </si>
  <si>
    <r>
      <t>მ</t>
    </r>
    <r>
      <rPr>
        <vertAlign val="superscript"/>
        <sz val="11"/>
        <rFont val="Calibri Light"/>
        <family val="2"/>
      </rPr>
      <t>2</t>
    </r>
  </si>
  <si>
    <t>კედარი ჰიმალაური / Cedrus deodara</t>
  </si>
  <si>
    <t>ხეების მოვლა პატრონობა</t>
  </si>
  <si>
    <t>თვე</t>
  </si>
  <si>
    <t xml:space="preserve">რკ/ბ გადახურვის ფილა D=1000 მმ  თუჯის ჩარჩო-ხუფით </t>
  </si>
  <si>
    <t>ბოძებისთვის ამოღებული გრუნტის გატანა</t>
  </si>
  <si>
    <t xml:space="preserve">ფოლადის ნაგნილი მავთული დამიწებისთვის </t>
  </si>
  <si>
    <r>
      <t xml:space="preserve">დამიწების გლინულა </t>
    </r>
    <r>
      <rPr>
        <sz val="10"/>
        <color theme="1"/>
        <rFont val="Calibri"/>
        <family val="2"/>
      </rPr>
      <t>Ø</t>
    </r>
    <r>
      <rPr>
        <sz val="10"/>
        <color theme="1"/>
        <rFont val="Calibri Light"/>
        <family val="2"/>
      </rPr>
      <t>10მმ</t>
    </r>
  </si>
  <si>
    <t>დამიწების ღეროს მოწყობა</t>
  </si>
  <si>
    <t>დამიწების ღერო D=20მმ L=1500მმ</t>
  </si>
  <si>
    <t>მწვანე ნერგები</t>
  </si>
  <si>
    <t>შლაგბაუმი, პულტი, დაშვების სისტემა</t>
  </si>
  <si>
    <t>შლაგბაუმის მოწყობა</t>
  </si>
  <si>
    <t>დაშვების სისტემა</t>
  </si>
  <si>
    <t>კომპ</t>
  </si>
  <si>
    <t>ჰაერსატარის თუნუქის ლითონის თავების მონტაჟი</t>
  </si>
  <si>
    <t>ფერადი თუნუქი გლუვი 0.5მმ</t>
  </si>
  <si>
    <t>კვადრატული მილი 40x40x3</t>
  </si>
  <si>
    <t>კვადრატული მილი 50x50x4</t>
  </si>
  <si>
    <t xml:space="preserve">ლითონის ბადე </t>
  </si>
  <si>
    <t>სჭვალი</t>
  </si>
  <si>
    <t>ხარვეზები</t>
  </si>
  <si>
    <t>ინვენტარი</t>
  </si>
  <si>
    <t>ჭები</t>
  </si>
  <si>
    <t>ერთეულის ფასი</t>
  </si>
  <si>
    <t>ღეროს გარშემოწერილობა (სმ)</t>
  </si>
  <si>
    <t>სიმაღლე (მეტრი)</t>
  </si>
  <si>
    <t>განზ</t>
  </si>
  <si>
    <t xml:space="preserve">3.00მ-დან </t>
  </si>
  <si>
    <t xml:space="preserve">16სმ-დან </t>
  </si>
  <si>
    <t xml:space="preserve">1.00მ-დან </t>
  </si>
  <si>
    <t xml:space="preserve">8სმ-დან </t>
  </si>
  <si>
    <t>3.50მ-დან</t>
  </si>
  <si>
    <t>გაზონის მოწყობა (ჰიდროთესვა)</t>
  </si>
  <si>
    <t>მიწოდება-დარგვას უნდა მოიცავდეს</t>
  </si>
  <si>
    <r>
      <t>სიმაღლე</t>
    </r>
    <r>
      <rPr>
        <sz val="12"/>
        <color theme="1"/>
        <rFont val="Aptos"/>
        <family val="2"/>
      </rPr>
      <t xml:space="preserve"> 80</t>
    </r>
    <r>
      <rPr>
        <sz val="12"/>
        <color theme="1"/>
        <rFont val="Sylfaen"/>
        <family val="1"/>
      </rPr>
      <t>სმ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და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Sylfaen"/>
        <family val="1"/>
      </rPr>
      <t>დიამეტრი</t>
    </r>
    <r>
      <rPr>
        <sz val="12"/>
        <color theme="1"/>
        <rFont val="Aptos"/>
        <family val="2"/>
      </rPr>
      <t xml:space="preserve"> 34</t>
    </r>
    <r>
      <rPr>
        <sz val="12"/>
        <color theme="1"/>
        <rFont val="Sylfaen"/>
        <family val="1"/>
      </rPr>
      <t>სმ</t>
    </r>
    <r>
      <rPr>
        <sz val="12"/>
        <color theme="1"/>
        <rFont val="Aptos"/>
        <family val="2"/>
      </rPr>
      <t xml:space="preserve">, </t>
    </r>
    <r>
      <rPr>
        <sz val="12"/>
        <color theme="1"/>
        <rFont val="Sylfaen"/>
        <family val="1"/>
      </rPr>
      <t>შიდა დიამეტრი</t>
    </r>
    <r>
      <rPr>
        <sz val="12"/>
        <color theme="1"/>
        <rFont val="Aptos"/>
        <family val="2"/>
      </rPr>
      <t xml:space="preserve"> 34 </t>
    </r>
    <r>
      <rPr>
        <sz val="12"/>
        <color theme="1"/>
        <rFont val="Sylfaen"/>
        <family val="1"/>
      </rPr>
      <t>სმ</t>
    </r>
    <r>
      <rPr>
        <sz val="12"/>
        <color theme="1"/>
        <rFont val="Aptos"/>
        <family val="2"/>
      </rPr>
      <t xml:space="preserve"> - </t>
    </r>
    <r>
      <rPr>
        <sz val="12"/>
        <color theme="1"/>
        <rFont val="Sylfaen"/>
        <family val="1"/>
      </rPr>
      <t>შიგნიდან უნდა ჰქონდეს ურნა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</si>
</sst>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\ &quot;₽&quot;"/>
    <numFmt numFmtId="167" formatCode="#,##0.00\ _₾"/>
    <numFmt numFmtId="168" formatCode="0.0"/>
    <numFmt numFmtId="169" formatCode="_-* #,##0.00\ [$₾-437]_-;\-* #,##0.00\ [$₾-437]_-;_-* &quot;-&quot;??\ [$₾-437]_-;_-@_-"/>
    <numFmt numFmtId="170" formatCode="_-[$$-409]* #,##0.00_ ;_-[$$-409]* \-#,##0.00\ ;_-[$$-409]* &quot;-&quot;??_ ;_-@_ "/>
    <numFmt numFmtId="171" formatCode="0.000"/>
    <numFmt numFmtId="172" formatCode="_(* #,##0.0000_);_(* \(#,##0.0000\);_(* &quot;-&quot;??_);_(@_)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Calibri Light"/>
      <family val="2"/>
    </font>
    <font>
      <b/>
      <sz val="11"/>
      <name val="Calibri Light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b/>
      <sz val="10"/>
      <name val="Calibri Light"/>
      <family val="2"/>
    </font>
    <font>
      <b/>
      <sz val="11"/>
      <color theme="0"/>
      <name val="Calibri Light"/>
      <family val="2"/>
    </font>
    <font>
      <sz val="10"/>
      <name val="Calibri Light"/>
      <family val="2"/>
    </font>
    <font>
      <sz val="11"/>
      <name val="Calibri Light"/>
      <family val="2"/>
    </font>
    <font>
      <vertAlign val="superscript"/>
      <sz val="10"/>
      <color theme="1"/>
      <name val="Calibri Light"/>
      <family val="2"/>
    </font>
    <font>
      <b/>
      <sz val="10"/>
      <color theme="1"/>
      <name val="Calibri Light"/>
      <family val="2"/>
    </font>
    <font>
      <i/>
      <sz val="10"/>
      <name val="Calibri Light"/>
      <family val="2"/>
    </font>
    <font>
      <b/>
      <vertAlign val="superscript"/>
      <sz val="10"/>
      <color theme="0"/>
      <name val="Calibri Light"/>
      <family val="2"/>
    </font>
    <font>
      <sz val="11"/>
      <color theme="1"/>
      <name val="Calibri Light"/>
      <family val="2"/>
    </font>
    <font>
      <b/>
      <sz val="10"/>
      <color theme="0"/>
      <name val="Calibri Light"/>
      <family val="2"/>
    </font>
    <font>
      <b/>
      <sz val="14"/>
      <color theme="0"/>
      <name val="Calibri Light"/>
      <family val="2"/>
    </font>
    <font>
      <sz val="14"/>
      <color theme="1"/>
      <name val="Aptos Narrow"/>
      <family val="2"/>
      <scheme val="minor"/>
    </font>
    <font>
      <sz val="11"/>
      <name val="Aptos Display"/>
      <family val="1"/>
      <scheme val="major"/>
    </font>
    <font>
      <vertAlign val="superscript"/>
      <sz val="11"/>
      <name val="Aptos Display"/>
      <family val="1"/>
      <scheme val="major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Arial CYR"/>
      <charset val="204"/>
    </font>
    <font>
      <sz val="8"/>
      <name val="Aptos Narrow"/>
      <family val="2"/>
      <scheme val="minor"/>
    </font>
    <font>
      <sz val="10"/>
      <color rgb="FF000000"/>
      <name val="Calibri Light"/>
      <family val="2"/>
    </font>
    <font>
      <b/>
      <sz val="11"/>
      <color theme="1"/>
      <name val="Calibri Light"/>
      <family val="2"/>
    </font>
    <font>
      <vertAlign val="superscript"/>
      <sz val="11"/>
      <name val="Calibri Light"/>
      <family val="2"/>
    </font>
    <font>
      <sz val="10"/>
      <color theme="1"/>
      <name val="Calibri"/>
      <family val="2"/>
    </font>
    <font>
      <sz val="8"/>
      <color rgb="FF656567"/>
      <name val="HelveticaNeueLTGEOW82-65Md"/>
    </font>
    <font>
      <sz val="12"/>
      <color theme="1"/>
      <name val="Sylfaen"/>
      <family val="1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268E96"/>
        <bgColor indexed="64"/>
      </patternFill>
    </fill>
    <fill>
      <patternFill patternType="solid">
        <fgColor rgb="FF195A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34998626667073579"/>
      </right>
      <top/>
      <bottom/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4.9989318521683403E-2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0.34998626667073579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4.9989318521683403E-2"/>
      </right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0" tint="-0.34998626667073579"/>
      </top>
      <bottom/>
      <diagonal/>
    </border>
    <border>
      <left style="thin">
        <color theme="0" tint="-4.9989318521683403E-2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4.9989318521683403E-2"/>
      </right>
      <top/>
      <bottom style="medium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34998626667073579"/>
      </bottom>
      <diagonal/>
    </border>
    <border>
      <left style="thin">
        <color theme="0" tint="-4.9989318521683403E-2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theme="0" tint="-0.34998626667073579"/>
      </right>
      <top/>
      <bottom style="thin">
        <color indexed="64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0.34998626667073579"/>
      </right>
      <top style="thin">
        <color theme="0" tint="-4.9989318521683403E-2"/>
      </top>
      <bottom/>
      <diagonal/>
    </border>
    <border>
      <left style="medium">
        <color theme="0" tint="-0.34998626667073579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0" tint="-0.34998626667073579"/>
      </right>
      <top style="thin">
        <color theme="0" tint="-0.34998626667073579"/>
      </top>
      <bottom style="thin">
        <color theme="0" tint="-4.9989318521683403E-2"/>
      </bottom>
      <diagonal/>
    </border>
    <border>
      <left style="medium">
        <color theme="0" tint="-0.34998626667073579"/>
      </left>
      <right style="thin">
        <color theme="0" tint="-4.9989318521683403E-2"/>
      </right>
      <top style="thin">
        <color theme="0" tint="-4.9989318521683403E-2"/>
      </top>
      <bottom style="medium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0.34998626667073579"/>
      </bottom>
      <diagonal/>
    </border>
    <border>
      <left style="thin">
        <color theme="0" tint="-4.9989318521683403E-2"/>
      </left>
      <right style="medium">
        <color theme="0" tint="-0.34998626667073579"/>
      </right>
      <top style="thin">
        <color theme="0" tint="-4.9989318521683403E-2"/>
      </top>
      <bottom style="medium">
        <color theme="0" tint="-0.34998626667073579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4" fillId="0" borderId="0"/>
    <xf numFmtId="0" fontId="2" fillId="0" borderId="0" applyFont="0" applyFill="0" applyBorder="0" applyAlignment="0" applyProtection="0"/>
  </cellStyleXfs>
  <cellXfs count="172">
    <xf numFmtId="0" fontId="0" fillId="0" borderId="0" xfId="0"/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left" vertical="center" wrapText="1"/>
    </xf>
    <xf numFmtId="0" fontId="10" fillId="0" borderId="0" xfId="6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4" fillId="0" borderId="0" xfId="0" applyFont="1"/>
    <xf numFmtId="0" fontId="9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3" applyNumberFormat="1" applyFont="1" applyFill="1" applyBorder="1" applyAlignment="1">
      <alignment horizontal="center" vertical="center" wrapText="1"/>
    </xf>
    <xf numFmtId="165" fontId="9" fillId="2" borderId="1" xfId="3" applyNumberFormat="1" applyFont="1" applyFill="1" applyBorder="1" applyAlignment="1">
      <alignment vertical="center" wrapText="1"/>
    </xf>
    <xf numFmtId="165" fontId="5" fillId="2" borderId="1" xfId="3" applyNumberFormat="1" applyFont="1" applyFill="1" applyBorder="1" applyAlignment="1">
      <alignment horizontal="center" vertical="center" wrapText="1"/>
    </xf>
    <xf numFmtId="165" fontId="5" fillId="2" borderId="15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>
      <alignment horizontal="center" vertical="center"/>
    </xf>
    <xf numFmtId="43" fontId="4" fillId="0" borderId="4" xfId="3" applyFont="1" applyBorder="1"/>
    <xf numFmtId="3" fontId="4" fillId="0" borderId="0" xfId="0" applyNumberFormat="1" applyFont="1"/>
    <xf numFmtId="0" fontId="14" fillId="0" borderId="0" xfId="0" applyFont="1"/>
    <xf numFmtId="3" fontId="9" fillId="3" borderId="13" xfId="0" applyNumberFormat="1" applyFont="1" applyFill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9" fillId="3" borderId="11" xfId="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9" fontId="13" fillId="0" borderId="4" xfId="2" applyFont="1" applyBorder="1" applyAlignment="1" applyProtection="1">
      <alignment horizontal="center" vertical="center" wrapText="1"/>
      <protection locked="0"/>
    </xf>
    <xf numFmtId="165" fontId="4" fillId="0" borderId="4" xfId="3" applyNumberFormat="1" applyFont="1" applyBorder="1" applyAlignment="1">
      <alignment horizont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5" fontId="13" fillId="0" borderId="4" xfId="3" applyNumberFormat="1" applyFont="1" applyBorder="1"/>
    <xf numFmtId="165" fontId="4" fillId="0" borderId="4" xfId="3" applyNumberFormat="1" applyFont="1" applyBorder="1"/>
    <xf numFmtId="0" fontId="9" fillId="3" borderId="8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165" fontId="9" fillId="3" borderId="6" xfId="3" applyNumberFormat="1" applyFont="1" applyFill="1" applyBorder="1" applyAlignment="1">
      <alignment vertical="center" wrapText="1"/>
    </xf>
    <xf numFmtId="165" fontId="9" fillId="3" borderId="5" xfId="3" applyNumberFormat="1" applyFont="1" applyFill="1" applyBorder="1" applyAlignment="1">
      <alignment vertical="center" wrapText="1"/>
    </xf>
    <xf numFmtId="2" fontId="4" fillId="0" borderId="0" xfId="0" applyNumberFormat="1" applyFont="1"/>
    <xf numFmtId="166" fontId="8" fillId="4" borderId="0" xfId="0" applyNumberFormat="1" applyFont="1" applyFill="1" applyAlignment="1">
      <alignment horizontal="center" vertical="center"/>
    </xf>
    <xf numFmtId="166" fontId="8" fillId="4" borderId="0" xfId="0" applyNumberFormat="1" applyFont="1" applyFill="1" applyAlignment="1">
      <alignment vertical="center"/>
    </xf>
    <xf numFmtId="0" fontId="4" fillId="4" borderId="0" xfId="0" applyFont="1" applyFill="1"/>
    <xf numFmtId="165" fontId="9" fillId="3" borderId="3" xfId="3" applyNumberFormat="1" applyFont="1" applyFill="1" applyBorder="1" applyAlignment="1">
      <alignment vertical="center" wrapText="1"/>
    </xf>
    <xf numFmtId="165" fontId="9" fillId="3" borderId="2" xfId="3" applyNumberFormat="1" applyFont="1" applyFill="1" applyBorder="1" applyAlignment="1">
      <alignment horizontal="center" vertical="center" wrapText="1"/>
    </xf>
    <xf numFmtId="165" fontId="9" fillId="3" borderId="2" xfId="3" applyNumberFormat="1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6" fillId="4" borderId="0" xfId="0" applyFont="1" applyFill="1" applyAlignment="1">
      <alignment vertical="center"/>
    </xf>
    <xf numFmtId="0" fontId="16" fillId="4" borderId="0" xfId="0" applyFont="1" applyFill="1"/>
    <xf numFmtId="166" fontId="16" fillId="4" borderId="0" xfId="0" applyNumberFormat="1" applyFont="1" applyFill="1"/>
    <xf numFmtId="165" fontId="9" fillId="2" borderId="15" xfId="3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3" borderId="10" xfId="1" applyFont="1" applyFill="1" applyBorder="1" applyAlignment="1">
      <alignment horizontal="right" vertical="center" wrapText="1"/>
    </xf>
    <xf numFmtId="164" fontId="9" fillId="3" borderId="5" xfId="1" applyFont="1" applyFill="1" applyBorder="1" applyAlignment="1">
      <alignment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69" fontId="19" fillId="0" borderId="17" xfId="0" applyNumberFormat="1" applyFont="1" applyBorder="1"/>
    <xf numFmtId="170" fontId="19" fillId="0" borderId="17" xfId="0" applyNumberFormat="1" applyFont="1" applyBorder="1"/>
    <xf numFmtId="169" fontId="18" fillId="3" borderId="17" xfId="0" applyNumberFormat="1" applyFont="1" applyFill="1" applyBorder="1" applyAlignment="1">
      <alignment horizontal="center" vertical="center" wrapText="1"/>
    </xf>
    <xf numFmtId="170" fontId="18" fillId="3" borderId="17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164" fontId="4" fillId="0" borderId="0" xfId="0" applyNumberFormat="1" applyFont="1"/>
    <xf numFmtId="0" fontId="20" fillId="0" borderId="0" xfId="0" applyFont="1" applyAlignment="1">
      <alignment vertical="center" wrapText="1"/>
    </xf>
    <xf numFmtId="0" fontId="22" fillId="0" borderId="0" xfId="0" applyFont="1"/>
    <xf numFmtId="43" fontId="4" fillId="0" borderId="4" xfId="3" applyFont="1" applyFill="1" applyBorder="1"/>
    <xf numFmtId="0" fontId="9" fillId="3" borderId="19" xfId="0" applyFont="1" applyFill="1" applyBorder="1" applyAlignment="1">
      <alignment horizontal="center" vertical="center" wrapText="1"/>
    </xf>
    <xf numFmtId="0" fontId="18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left" vertical="top" wrapText="1"/>
    </xf>
    <xf numFmtId="0" fontId="26" fillId="0" borderId="0" xfId="11" applyFont="1" applyAlignment="1">
      <alignment horizontal="left" vertical="top" wrapText="1"/>
    </xf>
    <xf numFmtId="0" fontId="26" fillId="0" borderId="24" xfId="11" applyFont="1" applyBorder="1" applyAlignment="1">
      <alignment horizontal="center" vertical="center"/>
    </xf>
    <xf numFmtId="0" fontId="10" fillId="0" borderId="24" xfId="11" applyFont="1" applyBorder="1" applyAlignment="1">
      <alignment horizontal="center" vertical="center"/>
    </xf>
    <xf numFmtId="0" fontId="26" fillId="0" borderId="0" xfId="11" applyFont="1" applyAlignment="1">
      <alignment horizontal="left" vertical="center"/>
    </xf>
    <xf numFmtId="0" fontId="26" fillId="0" borderId="25" xfId="11" applyFont="1" applyBorder="1" applyAlignment="1">
      <alignment horizontal="center" vertical="center"/>
    </xf>
    <xf numFmtId="0" fontId="10" fillId="0" borderId="26" xfId="11" applyFont="1" applyBorder="1" applyAlignment="1">
      <alignment horizontal="center" vertical="center"/>
    </xf>
    <xf numFmtId="169" fontId="26" fillId="0" borderId="25" xfId="11" applyNumberFormat="1" applyFont="1" applyBorder="1" applyAlignment="1">
      <alignment horizontal="center" vertical="center"/>
    </xf>
    <xf numFmtId="0" fontId="26" fillId="0" borderId="0" xfId="11" applyFont="1" applyAlignment="1">
      <alignment horizontal="center" vertical="center"/>
    </xf>
    <xf numFmtId="0" fontId="26" fillId="0" borderId="0" xfId="11" applyFont="1" applyAlignment="1">
      <alignment vertical="center"/>
    </xf>
    <xf numFmtId="0" fontId="26" fillId="0" borderId="25" xfId="11" applyFont="1" applyBorder="1" applyAlignment="1">
      <alignment horizontal="center" vertical="top"/>
    </xf>
    <xf numFmtId="0" fontId="26" fillId="0" borderId="0" xfId="11" applyFont="1" applyAlignment="1">
      <alignment horizontal="left" vertical="top"/>
    </xf>
    <xf numFmtId="0" fontId="26" fillId="0" borderId="0" xfId="11" applyFont="1" applyAlignment="1">
      <alignment horizontal="center" vertical="top"/>
    </xf>
    <xf numFmtId="0" fontId="26" fillId="0" borderId="27" xfId="11" applyFont="1" applyBorder="1" applyAlignment="1">
      <alignment horizontal="center" vertical="top"/>
    </xf>
    <xf numFmtId="169" fontId="26" fillId="0" borderId="27" xfId="11" applyNumberFormat="1" applyFont="1" applyBorder="1" applyAlignment="1">
      <alignment horizontal="center" vertical="center"/>
    </xf>
    <xf numFmtId="164" fontId="16" fillId="0" borderId="0" xfId="0" applyNumberFormat="1" applyFont="1"/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7" fillId="0" borderId="0" xfId="0" applyFont="1"/>
    <xf numFmtId="0" fontId="27" fillId="4" borderId="0" xfId="0" applyFont="1" applyFill="1"/>
    <xf numFmtId="164" fontId="27" fillId="4" borderId="0" xfId="0" applyNumberFormat="1" applyFont="1" applyFill="1"/>
    <xf numFmtId="0" fontId="16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1" fillId="4" borderId="4" xfId="12" applyFont="1" applyFill="1" applyBorder="1" applyAlignment="1" applyProtection="1">
      <alignment horizontal="left" vertical="center" wrapText="1"/>
      <protection locked="0"/>
    </xf>
    <xf numFmtId="0" fontId="11" fillId="4" borderId="4" xfId="12" applyFont="1" applyFill="1" applyBorder="1" applyAlignment="1">
      <alignment horizontal="center" vertical="center"/>
    </xf>
    <xf numFmtId="0" fontId="11" fillId="4" borderId="4" xfId="12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4" xfId="12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left" vertical="center"/>
    </xf>
    <xf numFmtId="0" fontId="11" fillId="4" borderId="4" xfId="12" applyFont="1" applyFill="1" applyBorder="1" applyAlignment="1">
      <alignment horizontal="center" vertical="center" wrapText="1"/>
    </xf>
    <xf numFmtId="0" fontId="11" fillId="4" borderId="4" xfId="12" applyFont="1" applyFill="1" applyBorder="1" applyAlignment="1">
      <alignment vertical="center"/>
    </xf>
    <xf numFmtId="9" fontId="5" fillId="4" borderId="4" xfId="2" applyFont="1" applyFill="1" applyBorder="1" applyAlignment="1">
      <alignment horizontal="center" vertical="center"/>
    </xf>
    <xf numFmtId="0" fontId="16" fillId="0" borderId="4" xfId="0" applyFont="1" applyBorder="1"/>
    <xf numFmtId="0" fontId="27" fillId="4" borderId="4" xfId="0" applyFont="1" applyFill="1" applyBorder="1"/>
    <xf numFmtId="0" fontId="5" fillId="4" borderId="4" xfId="12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49" fontId="11" fillId="4" borderId="31" xfId="12" applyNumberFormat="1" applyFont="1" applyFill="1" applyBorder="1" applyAlignment="1" applyProtection="1">
      <alignment horizontal="center" vertical="center"/>
      <protection locked="0"/>
    </xf>
    <xf numFmtId="49" fontId="11" fillId="4" borderId="31" xfId="1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 wrapText="1"/>
    </xf>
    <xf numFmtId="169" fontId="9" fillId="3" borderId="34" xfId="0" applyNumberFormat="1" applyFont="1" applyFill="1" applyBorder="1" applyAlignment="1">
      <alignment horizontal="center" vertical="center" wrapText="1"/>
    </xf>
    <xf numFmtId="0" fontId="16" fillId="0" borderId="31" xfId="0" applyFont="1" applyBorder="1"/>
    <xf numFmtId="169" fontId="27" fillId="0" borderId="32" xfId="0" applyNumberFormat="1" applyFont="1" applyBorder="1"/>
    <xf numFmtId="0" fontId="9" fillId="3" borderId="35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169" fontId="9" fillId="3" borderId="37" xfId="0" applyNumberFormat="1" applyFont="1" applyFill="1" applyBorder="1" applyAlignment="1">
      <alignment horizontal="center" vertical="center" wrapText="1"/>
    </xf>
    <xf numFmtId="0" fontId="26" fillId="0" borderId="38" xfId="11" applyFont="1" applyBorder="1" applyAlignment="1">
      <alignment horizontal="left" vertical="center"/>
    </xf>
    <xf numFmtId="169" fontId="10" fillId="0" borderId="39" xfId="11" applyNumberFormat="1" applyFont="1" applyBorder="1" applyAlignment="1">
      <alignment horizontal="center" vertical="center"/>
    </xf>
    <xf numFmtId="0" fontId="26" fillId="0" borderId="40" xfId="11" applyFont="1" applyBorder="1" applyAlignment="1">
      <alignment horizontal="left" vertical="center"/>
    </xf>
    <xf numFmtId="169" fontId="10" fillId="0" borderId="41" xfId="11" applyNumberFormat="1" applyFont="1" applyBorder="1" applyAlignment="1">
      <alignment horizontal="center" vertical="center"/>
    </xf>
    <xf numFmtId="0" fontId="26" fillId="0" borderId="40" xfId="11" applyFont="1" applyBorder="1" applyAlignment="1">
      <alignment vertical="center"/>
    </xf>
    <xf numFmtId="0" fontId="26" fillId="0" borderId="40" xfId="11" applyFont="1" applyBorder="1" applyAlignment="1">
      <alignment horizontal="left" vertical="center" wrapText="1"/>
    </xf>
    <xf numFmtId="0" fontId="26" fillId="0" borderId="40" xfId="11" applyFont="1" applyBorder="1" applyAlignment="1">
      <alignment horizontal="left" vertical="top"/>
    </xf>
    <xf numFmtId="0" fontId="26" fillId="0" borderId="42" xfId="11" applyFont="1" applyBorder="1" applyAlignment="1">
      <alignment horizontal="left" vertical="top"/>
    </xf>
    <xf numFmtId="169" fontId="10" fillId="0" borderId="43" xfId="11" applyNumberFormat="1" applyFont="1" applyBorder="1" applyAlignment="1">
      <alignment horizontal="center" vertical="center"/>
    </xf>
    <xf numFmtId="169" fontId="9" fillId="3" borderId="37" xfId="1" applyNumberFormat="1" applyFont="1" applyFill="1" applyBorder="1" applyAlignment="1">
      <alignment horizontal="center" vertical="center" wrapText="1"/>
    </xf>
    <xf numFmtId="168" fontId="11" fillId="0" borderId="4" xfId="12" applyNumberFormat="1" applyFont="1" applyBorder="1" applyAlignment="1" applyProtection="1">
      <alignment horizontal="center" vertical="center"/>
      <protection locked="0"/>
    </xf>
    <xf numFmtId="169" fontId="16" fillId="4" borderId="4" xfId="0" applyNumberFormat="1" applyFont="1" applyFill="1" applyBorder="1" applyAlignment="1">
      <alignment horizontal="center" vertical="center"/>
    </xf>
    <xf numFmtId="169" fontId="16" fillId="4" borderId="32" xfId="0" applyNumberFormat="1" applyFont="1" applyFill="1" applyBorder="1" applyAlignment="1">
      <alignment horizontal="center" vertical="center"/>
    </xf>
    <xf numFmtId="2" fontId="11" fillId="0" borderId="4" xfId="12" applyNumberFormat="1" applyFont="1" applyBorder="1" applyAlignment="1">
      <alignment horizontal="center" vertical="center"/>
    </xf>
    <xf numFmtId="168" fontId="11" fillId="0" borderId="4" xfId="0" applyNumberFormat="1" applyFont="1" applyBorder="1" applyAlignment="1">
      <alignment horizontal="center" vertical="center"/>
    </xf>
    <xf numFmtId="168" fontId="11" fillId="0" borderId="4" xfId="13" applyNumberFormat="1" applyFont="1" applyFill="1" applyBorder="1" applyAlignment="1">
      <alignment horizontal="center" vertical="center"/>
    </xf>
    <xf numFmtId="169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1" fontId="16" fillId="0" borderId="0" xfId="0" applyNumberFormat="1" applyFont="1"/>
    <xf numFmtId="172" fontId="4" fillId="0" borderId="0" xfId="0" applyNumberFormat="1" applyFont="1"/>
    <xf numFmtId="0" fontId="9" fillId="2" borderId="44" xfId="0" applyFont="1" applyFill="1" applyBorder="1" applyAlignment="1">
      <alignment horizontal="center" vertical="center" wrapText="1"/>
    </xf>
    <xf numFmtId="165" fontId="9" fillId="2" borderId="45" xfId="3" applyNumberFormat="1" applyFont="1" applyFill="1" applyBorder="1" applyAlignment="1">
      <alignment horizontal="center" vertical="center" wrapText="1"/>
    </xf>
    <xf numFmtId="3" fontId="9" fillId="3" borderId="46" xfId="0" applyNumberFormat="1" applyFont="1" applyFill="1" applyBorder="1" applyAlignment="1">
      <alignment horizontal="center" vertical="center" wrapText="1"/>
    </xf>
    <xf numFmtId="169" fontId="9" fillId="3" borderId="47" xfId="0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169" fontId="4" fillId="0" borderId="32" xfId="3" applyNumberFormat="1" applyFont="1" applyBorder="1"/>
    <xf numFmtId="0" fontId="9" fillId="3" borderId="48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vertical="center" wrapText="1"/>
    </xf>
    <xf numFmtId="169" fontId="9" fillId="3" borderId="50" xfId="0" applyNumberFormat="1" applyFont="1" applyFill="1" applyBorder="1" applyAlignment="1">
      <alignment vertical="center" wrapText="1"/>
    </xf>
    <xf numFmtId="2" fontId="30" fillId="0" borderId="0" xfId="0" applyNumberFormat="1" applyFont="1"/>
    <xf numFmtId="43" fontId="4" fillId="5" borderId="4" xfId="3" applyFont="1" applyFill="1" applyBorder="1"/>
    <xf numFmtId="0" fontId="26" fillId="0" borderId="26" xfId="11" applyFont="1" applyBorder="1" applyAlignment="1">
      <alignment horizontal="center" vertical="top"/>
    </xf>
    <xf numFmtId="1" fontId="26" fillId="0" borderId="25" xfId="11" applyNumberFormat="1" applyFont="1" applyBorder="1" applyAlignment="1">
      <alignment horizontal="center" vertical="center"/>
    </xf>
    <xf numFmtId="0" fontId="31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167" fontId="8" fillId="4" borderId="0" xfId="0" applyNumberFormat="1" applyFont="1" applyFill="1" applyAlignment="1">
      <alignment vertical="center"/>
    </xf>
    <xf numFmtId="0" fontId="18" fillId="0" borderId="0" xfId="1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</cellXfs>
  <cellStyles count="14">
    <cellStyle name="Comma" xfId="1" builtinId="3"/>
    <cellStyle name="Comma 2" xfId="3" xr:uid="{54EC6BB7-B23B-44AA-8AE9-B0BE100F0F3F}"/>
    <cellStyle name="Comma 2 2" xfId="13" xr:uid="{E4DDD705-FB27-4066-B635-24C15B1C8484}"/>
    <cellStyle name="Comma 3" xfId="7" xr:uid="{C2464C2C-9AFC-4898-A2CE-8A387C69B6DF}"/>
    <cellStyle name="Comma 5" xfId="9" xr:uid="{4A7485BA-11C9-4988-A655-B34E7A08343E}"/>
    <cellStyle name="Currency 2" xfId="10" xr:uid="{3A9AC859-E01F-460D-B43D-BC3684F95A50}"/>
    <cellStyle name="Normal" xfId="0" builtinId="0"/>
    <cellStyle name="Normal 10" xfId="5" xr:uid="{170328FB-2078-44E7-85CB-9F6F8874D16B}"/>
    <cellStyle name="Normal 2" xfId="11" xr:uid="{EDAD976D-5EAE-426F-BE39-53FB4B83218B}"/>
    <cellStyle name="Normal 2 2" xfId="12" xr:uid="{5BA20482-0D16-4341-B159-FEBDE1C956D2}"/>
    <cellStyle name="Normal 43" xfId="8" xr:uid="{A6AD5F80-A0E3-44D4-94AA-F15FA040C230}"/>
    <cellStyle name="Percent" xfId="2" builtinId="5"/>
    <cellStyle name="Percent 2" xfId="4" xr:uid="{462D6C51-4F33-4200-B94C-0A0AD726CFFD}"/>
    <cellStyle name="Обычный 4" xfId="6" xr:uid="{EC1D2355-049F-46CA-8D0C-C355428F4C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omelashvili/Downloads/&#4315;&#4312;&#4320;&#4330;&#4334;&#4323;&#4314;&#4304;&#4309;&#4304;%20&#4315;&#4308;-5%20&#4305;&#4314;&#4317;&#4313;&#4312;%20&#4313;&#4308;&#4311;&#4312;&#4314;&#4315;&#4317;&#4332;&#4327;&#4317;&#4305;&#4304;%20Brigard%20art%20&#4328;&#4308;&#4321;&#4320;&#4323;&#4314;&#4308;&#4305;&#4304;%20%23%20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334;&#4304;&#4320;&#4335;&#4311;&#4304;&#4326;&#4320;&#4312;&#4330;&#4334;&#4309;&#4308;&#4305;&#4312;\02,2023\&#4315;&#4312;&#4320;&#4330;&#4334;&#4323;&#4314;&#4304;&#4309;&#4304;%20&#4305;&#4312;&#4316;&#4308;&#4305;&#4312;\&#4334;&#4304;&#4320;&#4335;&#4311;&#4304;&#4326;&#4320;&#4312;&#4330;&#4334;&#4309;&#4304;%20&#4315;&#4312;&#4320;&#4330;&#4334;&#4323;&#4314;&#4304;&#4309;&#4304;%20&#4311;&#4304;&#4305;&#4304;&#4328;&#4312;&#4320;-&#4315;&#4323;&#4327;&#4304;&#4317;%20&#4306;&#4304;&#4321;&#4323;&#4324;&#4311;&#4304;&#4309;&#4308;&#4305;&#4323;&#4314;&#4312;.xlsx" TargetMode="External"/><Relationship Id="rId1" Type="http://schemas.openxmlformats.org/officeDocument/2006/relationships/externalLinkPath" Target="file:///D:\&#4334;&#4304;&#4320;&#4335;&#4311;&#4304;&#4326;&#4320;&#4312;&#4330;&#4334;&#4309;&#4308;&#4305;&#4312;\02,2023\&#4315;&#4312;&#4320;&#4330;&#4334;&#4323;&#4314;&#4304;&#4309;&#4304;%20&#4305;&#4312;&#4316;&#4308;&#4305;&#4312;\&#4334;&#4304;&#4320;&#4335;&#4311;&#4304;&#4326;&#4320;&#4312;&#4330;&#4334;&#4309;&#4304;%20&#4315;&#4312;&#4320;&#4330;&#4334;&#4323;&#4314;&#4304;&#4309;&#4304;%20&#4311;&#4304;&#4305;&#4304;&#4328;&#4312;&#4320;-&#4315;&#4323;&#4327;&#4304;&#4317;%20&#4306;&#4304;&#4321;&#4323;&#4324;&#4311;&#4304;&#4309;&#4308;&#4305;&#4323;&#4314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ჯამური"/>
      <sheetName val="გარე ტერიტორია"/>
      <sheetName val="დამატებითი"/>
    </sheetNames>
    <sheetDataSet>
      <sheetData sheetId="0">
        <row r="15">
          <cell r="E15">
            <v>0.1</v>
          </cell>
        </row>
        <row r="17">
          <cell r="E17">
            <v>0.18</v>
          </cell>
        </row>
      </sheetData>
      <sheetData sheetId="1">
        <row r="155">
          <cell r="AA155">
            <v>0</v>
          </cell>
        </row>
      </sheetData>
      <sheetData sheetId="2">
        <row r="60">
          <cell r="AA6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ჯამური"/>
      <sheetName val="კორპუსი #1"/>
      <sheetName val="კორპუსი #2"/>
      <sheetName val="კორპუსი #3"/>
      <sheetName val="კორპუსი #4"/>
    </sheetNames>
    <sheetDataSet>
      <sheetData sheetId="0">
        <row r="17">
          <cell r="D17">
            <v>0.18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FF150-E191-4C0E-8543-C1EE22B69183}">
  <dimension ref="B1:F11"/>
  <sheetViews>
    <sheetView showGridLines="0" tabSelected="1" workbookViewId="0">
      <selection activeCell="H15" sqref="H15"/>
    </sheetView>
  </sheetViews>
  <sheetFormatPr defaultRowHeight="14.4"/>
  <cols>
    <col min="1" max="1" width="21.88671875" customWidth="1"/>
    <col min="2" max="2" width="51.77734375" customWidth="1"/>
    <col min="3" max="4" width="37.21875" customWidth="1"/>
  </cols>
  <sheetData>
    <row r="1" spans="2:6" ht="31.2" customHeight="1"/>
    <row r="2" spans="2:6" ht="22.8" customHeight="1">
      <c r="B2" s="58"/>
      <c r="C2" s="58" t="s">
        <v>76</v>
      </c>
      <c r="D2" s="58" t="s">
        <v>77</v>
      </c>
      <c r="F2" s="153">
        <v>2.7</v>
      </c>
    </row>
    <row r="3" spans="2:6" ht="22.8" customHeight="1">
      <c r="B3" s="59" t="s">
        <v>74</v>
      </c>
      <c r="C3" s="60">
        <f>'გარე ტერიტორია'!M81</f>
        <v>0</v>
      </c>
      <c r="D3" s="61">
        <f>C3/F2</f>
        <v>0</v>
      </c>
    </row>
    <row r="4" spans="2:6" ht="22.8" customHeight="1">
      <c r="B4" s="59" t="s">
        <v>75</v>
      </c>
      <c r="C4" s="60">
        <f>ელექტროობა!M72</f>
        <v>0</v>
      </c>
      <c r="D4" s="61">
        <f>C4/F2</f>
        <v>0</v>
      </c>
    </row>
    <row r="5" spans="2:6" ht="22.8" customHeight="1">
      <c r="B5" s="59" t="s">
        <v>166</v>
      </c>
      <c r="C5" s="60">
        <f>გამწვანება!H11</f>
        <v>0</v>
      </c>
      <c r="D5" s="61">
        <f>C5/F2</f>
        <v>0</v>
      </c>
    </row>
    <row r="6" spans="2:6" ht="22.8" customHeight="1">
      <c r="B6" s="59" t="s">
        <v>178</v>
      </c>
      <c r="C6" s="60">
        <f>ინვენტარი!F7</f>
        <v>0</v>
      </c>
      <c r="D6" s="61">
        <f>C6/F2</f>
        <v>0</v>
      </c>
    </row>
    <row r="7" spans="2:6" ht="22.8" customHeight="1">
      <c r="B7" s="59" t="s">
        <v>178</v>
      </c>
      <c r="C7" s="60">
        <f>'სკამი და ურნა'!F5</f>
        <v>0</v>
      </c>
      <c r="D7" s="61">
        <f>C7/F2</f>
        <v>0</v>
      </c>
    </row>
    <row r="8" spans="2:6" ht="22.8" customHeight="1">
      <c r="B8" s="59" t="s">
        <v>167</v>
      </c>
      <c r="C8" s="60">
        <f>'შლაგბ.&amp; დაშვება'!F10</f>
        <v>0</v>
      </c>
      <c r="D8" s="61">
        <f>C8/F2</f>
        <v>0</v>
      </c>
    </row>
    <row r="9" spans="2:6" ht="22.8" customHeight="1">
      <c r="B9" s="59" t="s">
        <v>179</v>
      </c>
      <c r="C9" s="60">
        <f>ჭები!H21</f>
        <v>0</v>
      </c>
      <c r="D9" s="61">
        <f>C9/F2</f>
        <v>0</v>
      </c>
    </row>
    <row r="10" spans="2:6" ht="22.8" customHeight="1">
      <c r="B10" s="59" t="s">
        <v>177</v>
      </c>
      <c r="C10" s="60">
        <f>ხარვეზები!M35</f>
        <v>0</v>
      </c>
      <c r="D10" s="61">
        <f>C10/F2</f>
        <v>0</v>
      </c>
    </row>
    <row r="11" spans="2:6" ht="22.8" customHeight="1">
      <c r="B11" s="58" t="s">
        <v>2</v>
      </c>
      <c r="C11" s="62">
        <f>SUM(C3:C10)</f>
        <v>0</v>
      </c>
      <c r="D11" s="63">
        <f>SUM(D3:D10)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F414-7711-46DF-86BA-037AEB5A61CD}">
  <dimension ref="A1:N83"/>
  <sheetViews>
    <sheetView showGridLines="0" zoomScaleNormal="100" workbookViewId="0">
      <selection activeCell="T75" sqref="T75"/>
    </sheetView>
  </sheetViews>
  <sheetFormatPr defaultColWidth="8.77734375" defaultRowHeight="13.8"/>
  <cols>
    <col min="1" max="1" width="1.77734375" style="8" customWidth="1"/>
    <col min="2" max="2" width="4.77734375" style="8" customWidth="1"/>
    <col min="3" max="3" width="54.21875" style="8" customWidth="1"/>
    <col min="4" max="4" width="10.77734375" style="8" customWidth="1"/>
    <col min="5" max="5" width="14.77734375" style="8" customWidth="1"/>
    <col min="6" max="6" width="12.6640625" style="39" bestFit="1" customWidth="1"/>
    <col min="7" max="7" width="14.21875" style="8" customWidth="1"/>
    <col min="8" max="8" width="13.77734375" style="8" bestFit="1" customWidth="1"/>
    <col min="9" max="9" width="13.21875" style="8" customWidth="1"/>
    <col min="10" max="10" width="13.77734375" style="8" bestFit="1" customWidth="1"/>
    <col min="11" max="11" width="15.21875" style="8" customWidth="1"/>
    <col min="12" max="12" width="12.44140625" style="8" bestFit="1" customWidth="1"/>
    <col min="13" max="13" width="20.21875" style="8" customWidth="1"/>
    <col min="14" max="16384" width="8.77734375" style="8"/>
  </cols>
  <sheetData>
    <row r="1" spans="1:13" s="1" customFormat="1" ht="14.4">
      <c r="B1" s="159"/>
      <c r="C1" s="159"/>
      <c r="D1" s="159"/>
      <c r="E1" s="159"/>
      <c r="F1" s="160"/>
      <c r="G1" s="159"/>
      <c r="H1" s="159"/>
      <c r="I1" s="159"/>
      <c r="J1" s="159"/>
      <c r="K1" s="159"/>
      <c r="L1" s="159"/>
      <c r="M1" s="159"/>
    </row>
    <row r="2" spans="1:13" s="5" customFormat="1" ht="14.4">
      <c r="B2" s="161" t="s">
        <v>48</v>
      </c>
      <c r="C2" s="163" t="s">
        <v>47</v>
      </c>
      <c r="D2" s="163" t="s">
        <v>46</v>
      </c>
      <c r="E2" s="163" t="s">
        <v>45</v>
      </c>
      <c r="F2" s="163" t="s">
        <v>39</v>
      </c>
      <c r="G2" s="166" t="s">
        <v>44</v>
      </c>
      <c r="H2" s="166"/>
      <c r="I2" s="166" t="s">
        <v>43</v>
      </c>
      <c r="J2" s="166"/>
      <c r="K2" s="166" t="s">
        <v>42</v>
      </c>
      <c r="L2" s="166"/>
      <c r="M2" s="167" t="s">
        <v>41</v>
      </c>
    </row>
    <row r="3" spans="1:13" s="5" customFormat="1" ht="14.4">
      <c r="B3" s="162"/>
      <c r="C3" s="164"/>
      <c r="D3" s="164"/>
      <c r="E3" s="164"/>
      <c r="F3" s="165"/>
      <c r="G3" s="6" t="s">
        <v>40</v>
      </c>
      <c r="H3" s="6" t="s">
        <v>2</v>
      </c>
      <c r="I3" s="6" t="s">
        <v>40</v>
      </c>
      <c r="J3" s="6" t="s">
        <v>2</v>
      </c>
      <c r="K3" s="6" t="s">
        <v>40</v>
      </c>
      <c r="L3" s="6" t="s">
        <v>2</v>
      </c>
      <c r="M3" s="168"/>
    </row>
    <row r="4" spans="1:13" ht="14.4"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</row>
    <row r="5" spans="1:13" ht="14.4">
      <c r="B5" s="9">
        <v>1</v>
      </c>
      <c r="C5" s="10" t="s">
        <v>81</v>
      </c>
      <c r="D5" s="10" t="s">
        <v>79</v>
      </c>
      <c r="E5" s="10"/>
      <c r="F5" s="54">
        <v>1017</v>
      </c>
      <c r="G5" s="11"/>
      <c r="H5" s="12"/>
      <c r="I5" s="13"/>
      <c r="J5" s="12"/>
      <c r="K5" s="13"/>
      <c r="L5" s="12"/>
      <c r="M5" s="14"/>
    </row>
    <row r="6" spans="1:13">
      <c r="B6" s="15"/>
      <c r="C6" s="16" t="s">
        <v>82</v>
      </c>
      <c r="D6" s="17" t="s">
        <v>79</v>
      </c>
      <c r="E6" s="15">
        <v>1</v>
      </c>
      <c r="F6" s="18">
        <f>F5</f>
        <v>1017</v>
      </c>
      <c r="G6" s="19"/>
      <c r="H6" s="19"/>
      <c r="I6" s="19"/>
      <c r="J6" s="19"/>
      <c r="K6" s="19"/>
      <c r="L6" s="19">
        <f>F6*K6</f>
        <v>0</v>
      </c>
      <c r="M6" s="19">
        <f>H6+J6+L6</f>
        <v>0</v>
      </c>
    </row>
    <row r="7" spans="1:13" s="67" customFormat="1" ht="14.4">
      <c r="B7" s="9">
        <f>B5+1</f>
        <v>2</v>
      </c>
      <c r="C7" s="10" t="s">
        <v>90</v>
      </c>
      <c r="D7" s="10" t="s">
        <v>17</v>
      </c>
      <c r="E7" s="10"/>
      <c r="F7" s="54">
        <v>107</v>
      </c>
      <c r="G7" s="11"/>
      <c r="H7" s="12"/>
      <c r="I7" s="13"/>
      <c r="J7" s="12"/>
      <c r="K7" s="13"/>
      <c r="L7" s="12"/>
      <c r="M7" s="14"/>
    </row>
    <row r="8" spans="1:13" s="67" customFormat="1">
      <c r="B8" s="15"/>
      <c r="C8" s="16" t="s">
        <v>13</v>
      </c>
      <c r="D8" s="17" t="s">
        <v>17</v>
      </c>
      <c r="E8" s="15">
        <v>1</v>
      </c>
      <c r="F8" s="18">
        <f>F7*E8</f>
        <v>107</v>
      </c>
      <c r="G8" s="19"/>
      <c r="H8" s="19"/>
      <c r="I8" s="19"/>
      <c r="J8" s="19">
        <f>I8*F8</f>
        <v>0</v>
      </c>
      <c r="K8" s="19"/>
      <c r="L8" s="19"/>
      <c r="M8" s="19">
        <f>L8+J8+H8</f>
        <v>0</v>
      </c>
    </row>
    <row r="9" spans="1:13" s="67" customFormat="1">
      <c r="B9" s="15"/>
      <c r="C9" s="16" t="s">
        <v>21</v>
      </c>
      <c r="D9" s="17" t="str">
        <f>D7</f>
        <v>მ³</v>
      </c>
      <c r="E9" s="15">
        <v>1</v>
      </c>
      <c r="F9" s="18">
        <f>F7*E9</f>
        <v>107</v>
      </c>
      <c r="G9" s="19"/>
      <c r="H9" s="19"/>
      <c r="I9" s="19"/>
      <c r="J9" s="19"/>
      <c r="K9" s="19"/>
      <c r="L9" s="19">
        <f>K9*F9</f>
        <v>0</v>
      </c>
      <c r="M9" s="19">
        <f>L9+J9+H9</f>
        <v>0</v>
      </c>
    </row>
    <row r="10" spans="1:13" s="67" customFormat="1">
      <c r="B10" s="15"/>
      <c r="C10" s="16" t="s">
        <v>7</v>
      </c>
      <c r="D10" s="17"/>
      <c r="E10" s="15"/>
      <c r="F10" s="18"/>
      <c r="G10" s="19"/>
      <c r="H10" s="19"/>
      <c r="I10" s="19"/>
      <c r="J10" s="19"/>
      <c r="K10" s="19"/>
      <c r="L10" s="19"/>
      <c r="M10" s="19"/>
    </row>
    <row r="11" spans="1:13" s="67" customFormat="1">
      <c r="B11" s="15"/>
      <c r="C11" s="16" t="s">
        <v>91</v>
      </c>
      <c r="D11" s="17" t="s">
        <v>17</v>
      </c>
      <c r="E11" s="15">
        <v>1.26</v>
      </c>
      <c r="F11" s="18">
        <f>E11*F7</f>
        <v>134.82</v>
      </c>
      <c r="G11" s="154"/>
      <c r="H11" s="19">
        <f>G11*F11</f>
        <v>0</v>
      </c>
      <c r="I11" s="19"/>
      <c r="J11" s="19"/>
      <c r="K11" s="19"/>
      <c r="L11" s="19"/>
      <c r="M11" s="19">
        <f>L11+J11+H11</f>
        <v>0</v>
      </c>
    </row>
    <row r="12" spans="1:13" ht="28.8">
      <c r="B12" s="9">
        <f>B7+1</f>
        <v>3</v>
      </c>
      <c r="C12" s="10" t="s">
        <v>88</v>
      </c>
      <c r="D12" s="10" t="s">
        <v>68</v>
      </c>
      <c r="E12" s="10"/>
      <c r="F12" s="54">
        <v>855.61074000000008</v>
      </c>
      <c r="G12" s="11"/>
      <c r="H12" s="12"/>
      <c r="I12" s="13"/>
      <c r="J12" s="12"/>
      <c r="K12" s="13"/>
      <c r="L12" s="12"/>
      <c r="M12" s="14"/>
    </row>
    <row r="13" spans="1:13" s="64" customFormat="1" ht="14.4">
      <c r="A13" s="8"/>
      <c r="B13" s="15"/>
      <c r="C13" s="16" t="s">
        <v>78</v>
      </c>
      <c r="D13" s="17" t="s">
        <v>79</v>
      </c>
      <c r="E13" s="15">
        <v>1</v>
      </c>
      <c r="F13" s="18">
        <f>F12</f>
        <v>855.61074000000008</v>
      </c>
      <c r="G13" s="19"/>
      <c r="H13" s="19"/>
      <c r="I13" s="19"/>
      <c r="J13" s="19"/>
      <c r="K13" s="19"/>
      <c r="L13" s="19">
        <f>F13*K13</f>
        <v>0</v>
      </c>
      <c r="M13" s="19">
        <f>G13+I13+L13</f>
        <v>0</v>
      </c>
    </row>
    <row r="14" spans="1:13" s="64" customFormat="1" ht="14.4">
      <c r="A14" s="8"/>
      <c r="B14" s="15"/>
      <c r="C14" s="16" t="s">
        <v>80</v>
      </c>
      <c r="D14" s="17" t="s">
        <v>79</v>
      </c>
      <c r="E14" s="15">
        <v>1</v>
      </c>
      <c r="F14" s="18">
        <f>F12</f>
        <v>855.61074000000008</v>
      </c>
      <c r="G14" s="19"/>
      <c r="H14" s="19"/>
      <c r="I14" s="19"/>
      <c r="J14" s="19"/>
      <c r="K14" s="19"/>
      <c r="L14" s="19">
        <f>F14*K14</f>
        <v>0</v>
      </c>
      <c r="M14" s="19">
        <f>G14+I14+L14</f>
        <v>0</v>
      </c>
    </row>
    <row r="15" spans="1:13">
      <c r="B15" s="15"/>
      <c r="C15" s="16" t="s">
        <v>7</v>
      </c>
      <c r="D15" s="17"/>
      <c r="E15" s="15"/>
      <c r="F15" s="18"/>
      <c r="G15" s="19"/>
      <c r="H15" s="19"/>
      <c r="I15" s="19"/>
      <c r="J15" s="19"/>
      <c r="K15" s="19"/>
      <c r="L15" s="19"/>
      <c r="M15" s="19">
        <f>L15+J15+H15</f>
        <v>0</v>
      </c>
    </row>
    <row r="16" spans="1:13" ht="15">
      <c r="B16" s="15"/>
      <c r="C16" s="16" t="s">
        <v>38</v>
      </c>
      <c r="D16" s="17" t="s">
        <v>66</v>
      </c>
      <c r="E16" s="15">
        <v>1.22</v>
      </c>
      <c r="F16" s="18">
        <f>E16*F12</f>
        <v>1043.8451028000002</v>
      </c>
      <c r="G16" s="19"/>
      <c r="H16" s="19">
        <f>G16*F16</f>
        <v>0</v>
      </c>
      <c r="I16" s="19"/>
      <c r="J16" s="19"/>
      <c r="K16" s="19"/>
      <c r="L16" s="19"/>
      <c r="M16" s="19">
        <f>L16+J16+H16</f>
        <v>0</v>
      </c>
    </row>
    <row r="17" spans="2:14" ht="15">
      <c r="B17" s="9">
        <f>B12+1</f>
        <v>4</v>
      </c>
      <c r="C17" s="10" t="s">
        <v>37</v>
      </c>
      <c r="D17" s="10" t="s">
        <v>68</v>
      </c>
      <c r="E17" s="10"/>
      <c r="F17" s="54">
        <v>855.61074000000008</v>
      </c>
      <c r="G17" s="11"/>
      <c r="H17" s="12"/>
      <c r="I17" s="13"/>
      <c r="J17" s="12"/>
      <c r="K17" s="13"/>
      <c r="L17" s="12"/>
      <c r="M17" s="14"/>
    </row>
    <row r="18" spans="2:14" s="66" customFormat="1" ht="14.4">
      <c r="B18" s="15"/>
      <c r="C18" s="16" t="s">
        <v>13</v>
      </c>
      <c r="D18" s="17" t="s">
        <v>36</v>
      </c>
      <c r="E18" s="15">
        <v>0.09</v>
      </c>
      <c r="F18" s="18">
        <f>E18*F17</f>
        <v>77.004966600000003</v>
      </c>
      <c r="G18" s="19"/>
      <c r="H18" s="19"/>
      <c r="I18" s="68"/>
      <c r="J18" s="19">
        <f>I18*F18</f>
        <v>0</v>
      </c>
      <c r="K18" s="19"/>
      <c r="L18" s="19"/>
      <c r="M18" s="19">
        <f t="shared" ref="M18" si="0">L18+J18+H18</f>
        <v>0</v>
      </c>
    </row>
    <row r="19" spans="2:14" s="66" customFormat="1" ht="15" customHeight="1">
      <c r="B19" s="15"/>
      <c r="C19" s="16" t="s">
        <v>35</v>
      </c>
      <c r="D19" s="17" t="s">
        <v>25</v>
      </c>
      <c r="E19" s="15">
        <v>1.12E-2</v>
      </c>
      <c r="F19" s="18">
        <f>E19*F17</f>
        <v>9.5828402880000016</v>
      </c>
      <c r="G19" s="19"/>
      <c r="H19" s="19"/>
      <c r="I19" s="19"/>
      <c r="J19" s="19"/>
      <c r="K19" s="19"/>
      <c r="L19" s="19">
        <f t="shared" ref="L19:L21" si="1">K19*F19</f>
        <v>0</v>
      </c>
      <c r="M19" s="19">
        <f>L19+J19+H19</f>
        <v>0</v>
      </c>
    </row>
    <row r="20" spans="2:14" s="66" customFormat="1" ht="14.4">
      <c r="B20" s="15"/>
      <c r="C20" s="16" t="s">
        <v>27</v>
      </c>
      <c r="D20" s="17" t="s">
        <v>25</v>
      </c>
      <c r="E20" s="15">
        <v>1.2E-2</v>
      </c>
      <c r="F20" s="18">
        <f>E20*F17</f>
        <v>10.267328880000001</v>
      </c>
      <c r="G20" s="19"/>
      <c r="H20" s="19"/>
      <c r="I20" s="19"/>
      <c r="J20" s="19"/>
      <c r="K20" s="19"/>
      <c r="L20" s="19">
        <f t="shared" si="1"/>
        <v>0</v>
      </c>
      <c r="M20" s="19">
        <f>L20+J20+H20</f>
        <v>0</v>
      </c>
    </row>
    <row r="21" spans="2:14" s="66" customFormat="1" ht="14.4">
      <c r="B21" s="15"/>
      <c r="C21" s="16" t="s">
        <v>26</v>
      </c>
      <c r="D21" s="17" t="s">
        <v>25</v>
      </c>
      <c r="E21" s="15">
        <v>2.6100000000000002E-2</v>
      </c>
      <c r="F21" s="18">
        <f>E21*F17</f>
        <v>22.331440314000002</v>
      </c>
      <c r="G21" s="19"/>
      <c r="H21" s="19"/>
      <c r="I21" s="19"/>
      <c r="J21" s="19"/>
      <c r="K21" s="19"/>
      <c r="L21" s="19">
        <f t="shared" si="1"/>
        <v>0</v>
      </c>
      <c r="M21" s="19">
        <f>L21+J21+H21</f>
        <v>0</v>
      </c>
    </row>
    <row r="22" spans="2:14" s="66" customFormat="1" ht="13.5" customHeight="1">
      <c r="B22" s="15"/>
      <c r="C22" s="16" t="s">
        <v>7</v>
      </c>
      <c r="D22" s="17"/>
      <c r="E22" s="15"/>
      <c r="F22" s="18"/>
      <c r="G22" s="19"/>
      <c r="H22" s="19"/>
      <c r="I22" s="19"/>
      <c r="J22" s="19"/>
      <c r="K22" s="19"/>
      <c r="L22" s="19"/>
      <c r="M22" s="19">
        <f t="shared" ref="M22" si="2">L22+J22+H22</f>
        <v>0</v>
      </c>
    </row>
    <row r="23" spans="2:14" s="66" customFormat="1" ht="16.2">
      <c r="B23" s="15"/>
      <c r="C23" s="16" t="s">
        <v>34</v>
      </c>
      <c r="D23" s="17" t="s">
        <v>84</v>
      </c>
      <c r="E23" s="15">
        <v>1.26</v>
      </c>
      <c r="F23" s="18">
        <f>E23*F17</f>
        <v>1078.0695324000001</v>
      </c>
      <c r="G23" s="19"/>
      <c r="H23" s="19">
        <f>G23*F23</f>
        <v>0</v>
      </c>
      <c r="I23" s="19"/>
      <c r="J23" s="19"/>
      <c r="K23" s="19"/>
      <c r="L23" s="19"/>
      <c r="M23" s="19">
        <f>L23+J23+H23</f>
        <v>0</v>
      </c>
    </row>
    <row r="24" spans="2:14" ht="14.4">
      <c r="B24" s="9">
        <f>B17+1</f>
        <v>5</v>
      </c>
      <c r="C24" s="10" t="s">
        <v>33</v>
      </c>
      <c r="D24" s="10" t="s">
        <v>23</v>
      </c>
      <c r="E24" s="10"/>
      <c r="F24" s="53">
        <v>2.1654875899999997</v>
      </c>
      <c r="G24" s="11"/>
      <c r="H24" s="12"/>
      <c r="I24" s="13"/>
      <c r="J24" s="12"/>
      <c r="K24" s="13"/>
      <c r="L24" s="12"/>
      <c r="M24" s="14"/>
    </row>
    <row r="25" spans="2:14">
      <c r="B25" s="15"/>
      <c r="C25" s="16" t="s">
        <v>30</v>
      </c>
      <c r="D25" s="17" t="s">
        <v>25</v>
      </c>
      <c r="E25" s="15">
        <v>0.3</v>
      </c>
      <c r="F25" s="18">
        <f>F24*E25</f>
        <v>0.64964627699999988</v>
      </c>
      <c r="G25" s="19"/>
      <c r="H25" s="19"/>
      <c r="I25" s="19"/>
      <c r="J25" s="19"/>
      <c r="K25" s="19"/>
      <c r="L25" s="19">
        <f>K25*F25</f>
        <v>0</v>
      </c>
      <c r="M25" s="19">
        <f>L25+J25+H25</f>
        <v>0</v>
      </c>
    </row>
    <row r="26" spans="2:14">
      <c r="B26" s="15"/>
      <c r="C26" s="16" t="s">
        <v>7</v>
      </c>
      <c r="D26" s="17"/>
      <c r="E26" s="15"/>
      <c r="F26" s="18"/>
      <c r="G26" s="19"/>
      <c r="H26" s="19"/>
      <c r="I26" s="19"/>
      <c r="J26" s="19"/>
      <c r="K26" s="19"/>
      <c r="L26" s="19"/>
      <c r="M26" s="19">
        <f>L26+J26+H26</f>
        <v>0</v>
      </c>
      <c r="N26" s="20"/>
    </row>
    <row r="27" spans="2:14">
      <c r="B27" s="15"/>
      <c r="C27" s="16" t="s">
        <v>29</v>
      </c>
      <c r="D27" s="17" t="s">
        <v>23</v>
      </c>
      <c r="E27" s="15">
        <v>1.03</v>
      </c>
      <c r="F27" s="18">
        <f>F24*E27</f>
        <v>2.2304522176999999</v>
      </c>
      <c r="G27" s="19"/>
      <c r="H27" s="19">
        <f>G27*F27</f>
        <v>0</v>
      </c>
      <c r="I27" s="19"/>
      <c r="J27" s="19"/>
      <c r="K27" s="19"/>
      <c r="L27" s="19"/>
      <c r="M27" s="19">
        <f>L27+J27+H27</f>
        <v>0</v>
      </c>
    </row>
    <row r="28" spans="2:14" ht="28.8">
      <c r="B28" s="9">
        <f>B24+1</f>
        <v>6</v>
      </c>
      <c r="C28" s="10" t="s">
        <v>32</v>
      </c>
      <c r="D28" s="10" t="s">
        <v>71</v>
      </c>
      <c r="E28" s="10"/>
      <c r="F28" s="53">
        <v>3193.5536999999999</v>
      </c>
      <c r="G28" s="11"/>
      <c r="H28" s="12"/>
      <c r="I28" s="13"/>
      <c r="J28" s="12"/>
      <c r="K28" s="13"/>
      <c r="L28" s="12"/>
      <c r="M28" s="14"/>
    </row>
    <row r="29" spans="2:14">
      <c r="B29" s="15"/>
      <c r="C29" s="16" t="s">
        <v>13</v>
      </c>
      <c r="D29" s="17" t="s">
        <v>36</v>
      </c>
      <c r="E29" s="15">
        <v>0.04</v>
      </c>
      <c r="F29" s="18">
        <f>E29*F28</f>
        <v>127.742148</v>
      </c>
      <c r="G29" s="19"/>
      <c r="H29" s="19"/>
      <c r="I29" s="19"/>
      <c r="J29" s="19">
        <f>I29*F29</f>
        <v>0</v>
      </c>
      <c r="K29" s="19"/>
      <c r="L29" s="19">
        <f>K29*F29</f>
        <v>0</v>
      </c>
      <c r="M29" s="19">
        <f>L29+J29+H29</f>
        <v>0</v>
      </c>
    </row>
    <row r="30" spans="2:14">
      <c r="B30" s="15"/>
      <c r="C30" s="16" t="s">
        <v>28</v>
      </c>
      <c r="D30" s="17" t="s">
        <v>25</v>
      </c>
      <c r="E30" s="15">
        <f>0.00302*1.5</f>
        <v>4.5300000000000002E-3</v>
      </c>
      <c r="F30" s="18">
        <f>E30*F28</f>
        <v>14.466798261000001</v>
      </c>
      <c r="G30" s="19"/>
      <c r="H30" s="19"/>
      <c r="I30" s="19"/>
      <c r="J30" s="19"/>
      <c r="K30" s="19"/>
      <c r="L30" s="19">
        <f t="shared" ref="L30:L32" si="3">K30*F30</f>
        <v>0</v>
      </c>
      <c r="M30" s="19">
        <f t="shared" ref="M30:M35" si="4">L30+J30+H30</f>
        <v>0</v>
      </c>
    </row>
    <row r="31" spans="2:14">
      <c r="B31" s="15"/>
      <c r="C31" s="16" t="s">
        <v>27</v>
      </c>
      <c r="D31" s="17" t="s">
        <v>25</v>
      </c>
      <c r="E31" s="15">
        <f>0.0037*1.5</f>
        <v>5.5500000000000002E-3</v>
      </c>
      <c r="F31" s="18">
        <f>E31*F28</f>
        <v>17.724223035000001</v>
      </c>
      <c r="G31" s="19"/>
      <c r="H31" s="19"/>
      <c r="I31" s="19"/>
      <c r="J31" s="19"/>
      <c r="K31" s="19"/>
      <c r="L31" s="19">
        <f t="shared" si="3"/>
        <v>0</v>
      </c>
      <c r="M31" s="19">
        <f t="shared" si="4"/>
        <v>0</v>
      </c>
    </row>
    <row r="32" spans="2:14">
      <c r="B32" s="15"/>
      <c r="C32" s="16" t="s">
        <v>26</v>
      </c>
      <c r="D32" s="17" t="s">
        <v>25</v>
      </c>
      <c r="E32" s="15">
        <f>0.0111*1.5</f>
        <v>1.6650000000000002E-2</v>
      </c>
      <c r="F32" s="18">
        <f>E32*F28</f>
        <v>53.172669105000004</v>
      </c>
      <c r="G32" s="19"/>
      <c r="H32" s="19"/>
      <c r="I32" s="19"/>
      <c r="J32" s="19"/>
      <c r="K32" s="19"/>
      <c r="L32" s="19">
        <f t="shared" si="3"/>
        <v>0</v>
      </c>
      <c r="M32" s="19">
        <f t="shared" si="4"/>
        <v>0</v>
      </c>
    </row>
    <row r="33" spans="2:13">
      <c r="B33" s="15"/>
      <c r="C33" s="16" t="s">
        <v>7</v>
      </c>
      <c r="D33" s="17"/>
      <c r="E33" s="15"/>
      <c r="F33" s="18"/>
      <c r="G33" s="19"/>
      <c r="H33" s="19"/>
      <c r="I33" s="19"/>
      <c r="J33" s="19"/>
      <c r="K33" s="19"/>
      <c r="L33" s="19"/>
      <c r="M33" s="19">
        <f t="shared" si="4"/>
        <v>0</v>
      </c>
    </row>
    <row r="34" spans="2:13">
      <c r="B34" s="15"/>
      <c r="C34" s="16" t="s">
        <v>24</v>
      </c>
      <c r="D34" s="17" t="s">
        <v>23</v>
      </c>
      <c r="E34" s="15">
        <v>0.13950000000000001</v>
      </c>
      <c r="F34" s="18">
        <f>E34*F28</f>
        <v>445.50074115000001</v>
      </c>
      <c r="G34" s="19"/>
      <c r="H34" s="19">
        <f>G34*F34</f>
        <v>0</v>
      </c>
      <c r="I34" s="19"/>
      <c r="J34" s="19"/>
      <c r="K34" s="19"/>
      <c r="L34" s="19"/>
      <c r="M34" s="19">
        <f t="shared" si="4"/>
        <v>0</v>
      </c>
    </row>
    <row r="35" spans="2:13">
      <c r="B35" s="15"/>
      <c r="C35" s="16" t="s">
        <v>8</v>
      </c>
      <c r="D35" s="17" t="s">
        <v>5</v>
      </c>
      <c r="E35" s="15">
        <v>1.4759999999999999E-2</v>
      </c>
      <c r="F35" s="18">
        <f>E35*F28</f>
        <v>47.136852611999998</v>
      </c>
      <c r="G35" s="19"/>
      <c r="H35" s="19">
        <f t="shared" ref="H35" si="5">G35*F35</f>
        <v>0</v>
      </c>
      <c r="I35" s="19"/>
      <c r="J35" s="19"/>
      <c r="K35" s="19"/>
      <c r="L35" s="19"/>
      <c r="M35" s="19">
        <f t="shared" si="4"/>
        <v>0</v>
      </c>
    </row>
    <row r="36" spans="2:13" ht="14.4">
      <c r="B36" s="9">
        <f>B28+1</f>
        <v>7</v>
      </c>
      <c r="C36" s="10" t="s">
        <v>31</v>
      </c>
      <c r="D36" s="10" t="s">
        <v>23</v>
      </c>
      <c r="E36" s="10"/>
      <c r="F36" s="53">
        <v>0.92806610999999972</v>
      </c>
      <c r="G36" s="11"/>
      <c r="H36" s="12"/>
      <c r="I36" s="13"/>
      <c r="J36" s="12"/>
      <c r="K36" s="13"/>
      <c r="L36" s="12"/>
      <c r="M36" s="14"/>
    </row>
    <row r="37" spans="2:13">
      <c r="B37" s="15"/>
      <c r="C37" s="16" t="s">
        <v>30</v>
      </c>
      <c r="D37" s="17" t="s">
        <v>25</v>
      </c>
      <c r="E37" s="15">
        <v>0.3</v>
      </c>
      <c r="F37" s="18">
        <f>F36*E37</f>
        <v>0.27841983299999989</v>
      </c>
      <c r="G37" s="19"/>
      <c r="H37" s="19"/>
      <c r="I37" s="19"/>
      <c r="J37" s="19"/>
      <c r="K37" s="19"/>
      <c r="L37" s="19">
        <f>K37*F37</f>
        <v>0</v>
      </c>
      <c r="M37" s="19">
        <f>L37+J37+H37</f>
        <v>0</v>
      </c>
    </row>
    <row r="38" spans="2:13">
      <c r="B38" s="15"/>
      <c r="C38" s="16" t="s">
        <v>7</v>
      </c>
      <c r="D38" s="17"/>
      <c r="E38" s="15"/>
      <c r="F38" s="18"/>
      <c r="G38" s="19"/>
      <c r="H38" s="19"/>
      <c r="I38" s="19"/>
      <c r="J38" s="19"/>
      <c r="K38" s="19"/>
      <c r="L38" s="19"/>
      <c r="M38" s="19">
        <f>L38+J38+H38</f>
        <v>0</v>
      </c>
    </row>
    <row r="39" spans="2:13">
      <c r="B39" s="15"/>
      <c r="C39" s="16" t="s">
        <v>29</v>
      </c>
      <c r="D39" s="17" t="s">
        <v>23</v>
      </c>
      <c r="E39" s="15">
        <v>1.03</v>
      </c>
      <c r="F39" s="18">
        <f>F36*E39</f>
        <v>0.95590809329999971</v>
      </c>
      <c r="G39" s="19"/>
      <c r="H39" s="19">
        <f>G39*F39</f>
        <v>0</v>
      </c>
      <c r="I39" s="19"/>
      <c r="J39" s="19"/>
      <c r="K39" s="19"/>
      <c r="L39" s="19"/>
      <c r="M39" s="19">
        <f>L39+J39+H39</f>
        <v>0</v>
      </c>
    </row>
    <row r="40" spans="2:13" ht="28.8">
      <c r="B40" s="9">
        <f>B36+1</f>
        <v>8</v>
      </c>
      <c r="C40" s="10" t="s">
        <v>89</v>
      </c>
      <c r="D40" s="10" t="s">
        <v>71</v>
      </c>
      <c r="E40" s="10"/>
      <c r="F40" s="53">
        <v>3193.5536999999999</v>
      </c>
      <c r="G40" s="11"/>
      <c r="H40" s="12"/>
      <c r="I40" s="13"/>
      <c r="J40" s="12"/>
      <c r="K40" s="13"/>
      <c r="L40" s="12"/>
      <c r="M40" s="14"/>
    </row>
    <row r="41" spans="2:13">
      <c r="B41" s="15"/>
      <c r="C41" s="16" t="s">
        <v>13</v>
      </c>
      <c r="D41" s="17" t="s">
        <v>36</v>
      </c>
      <c r="E41" s="15">
        <v>3.7499999999999999E-2</v>
      </c>
      <c r="F41" s="18">
        <f>E41*F40</f>
        <v>119.75826375</v>
      </c>
      <c r="G41" s="19"/>
      <c r="H41" s="19"/>
      <c r="I41" s="19"/>
      <c r="J41" s="19">
        <f>I41*F41</f>
        <v>0</v>
      </c>
      <c r="K41" s="19"/>
      <c r="L41" s="19">
        <f>K41*F41</f>
        <v>0</v>
      </c>
      <c r="M41" s="19">
        <f>L41+J41+H41</f>
        <v>0</v>
      </c>
    </row>
    <row r="42" spans="2:13">
      <c r="B42" s="15"/>
      <c r="C42" s="16" t="s">
        <v>28</v>
      </c>
      <c r="D42" s="17" t="s">
        <v>25</v>
      </c>
      <c r="E42" s="15">
        <f>0.0208*1.5</f>
        <v>3.1199999999999999E-2</v>
      </c>
      <c r="F42" s="18">
        <f>E42*F40</f>
        <v>99.638875439999993</v>
      </c>
      <c r="G42" s="19"/>
      <c r="H42" s="19"/>
      <c r="I42" s="19"/>
      <c r="J42" s="19"/>
      <c r="K42" s="19"/>
      <c r="L42" s="19">
        <f t="shared" ref="L42:L44" si="6">K42*F42</f>
        <v>0</v>
      </c>
      <c r="M42" s="19">
        <f t="shared" ref="M42:M47" si="7">L42+J42+H42</f>
        <v>0</v>
      </c>
    </row>
    <row r="43" spans="2:13">
      <c r="B43" s="15"/>
      <c r="C43" s="16" t="s">
        <v>27</v>
      </c>
      <c r="D43" s="17" t="s">
        <v>25</v>
      </c>
      <c r="E43" s="15">
        <f>0.0037*1.5</f>
        <v>5.5500000000000002E-3</v>
      </c>
      <c r="F43" s="18">
        <f>E43*F40</f>
        <v>17.724223035000001</v>
      </c>
      <c r="G43" s="19"/>
      <c r="H43" s="19"/>
      <c r="I43" s="19"/>
      <c r="J43" s="19"/>
      <c r="K43" s="19"/>
      <c r="L43" s="19">
        <f t="shared" si="6"/>
        <v>0</v>
      </c>
      <c r="M43" s="19">
        <f t="shared" si="7"/>
        <v>0</v>
      </c>
    </row>
    <row r="44" spans="2:13">
      <c r="B44" s="15"/>
      <c r="C44" s="16" t="s">
        <v>26</v>
      </c>
      <c r="D44" s="17" t="s">
        <v>25</v>
      </c>
      <c r="E44" s="15">
        <v>1.11E-2</v>
      </c>
      <c r="F44" s="18">
        <f>E44*F40</f>
        <v>35.448446070000003</v>
      </c>
      <c r="G44" s="19"/>
      <c r="H44" s="19"/>
      <c r="I44" s="19"/>
      <c r="J44" s="19"/>
      <c r="K44" s="19"/>
      <c r="L44" s="19">
        <f t="shared" si="6"/>
        <v>0</v>
      </c>
      <c r="M44" s="19">
        <f t="shared" si="7"/>
        <v>0</v>
      </c>
    </row>
    <row r="45" spans="2:13">
      <c r="B45" s="15"/>
      <c r="C45" s="16" t="s">
        <v>7</v>
      </c>
      <c r="D45" s="17"/>
      <c r="E45" s="15"/>
      <c r="F45" s="18"/>
      <c r="G45" s="19"/>
      <c r="H45" s="19"/>
      <c r="I45" s="19"/>
      <c r="J45" s="19"/>
      <c r="K45" s="19"/>
      <c r="L45" s="19"/>
      <c r="M45" s="19">
        <f t="shared" si="7"/>
        <v>0</v>
      </c>
    </row>
    <row r="46" spans="2:13">
      <c r="B46" s="15"/>
      <c r="C46" s="16" t="s">
        <v>24</v>
      </c>
      <c r="D46" s="17" t="s">
        <v>23</v>
      </c>
      <c r="E46" s="15">
        <v>9.8000000000000004E-2</v>
      </c>
      <c r="F46" s="18">
        <f>E46*F40</f>
        <v>312.9682626</v>
      </c>
      <c r="G46" s="19"/>
      <c r="H46" s="19">
        <f>G46*F46</f>
        <v>0</v>
      </c>
      <c r="I46" s="19"/>
      <c r="J46" s="19"/>
      <c r="K46" s="19"/>
      <c r="L46" s="19"/>
      <c r="M46" s="19">
        <f t="shared" si="7"/>
        <v>0</v>
      </c>
    </row>
    <row r="47" spans="2:13">
      <c r="B47" s="15"/>
      <c r="C47" s="16" t="s">
        <v>8</v>
      </c>
      <c r="D47" s="17" t="s">
        <v>5</v>
      </c>
      <c r="E47" s="15">
        <v>1.4759999999999999E-2</v>
      </c>
      <c r="F47" s="18">
        <f>E47*F40</f>
        <v>47.136852611999998</v>
      </c>
      <c r="G47" s="19"/>
      <c r="H47" s="19">
        <f t="shared" ref="H47" si="8">G47*F47</f>
        <v>0</v>
      </c>
      <c r="I47" s="19"/>
      <c r="J47" s="19"/>
      <c r="K47" s="19"/>
      <c r="L47" s="19"/>
      <c r="M47" s="19">
        <f t="shared" si="7"/>
        <v>0</v>
      </c>
    </row>
    <row r="48" spans="2:13" ht="14.4">
      <c r="B48" s="9">
        <f>B40+1</f>
        <v>9</v>
      </c>
      <c r="C48" s="10" t="s">
        <v>20</v>
      </c>
      <c r="D48" s="10" t="s">
        <v>12</v>
      </c>
      <c r="E48" s="10"/>
      <c r="F48" s="55">
        <v>1090</v>
      </c>
      <c r="G48" s="11"/>
      <c r="H48" s="12"/>
      <c r="I48" s="13"/>
      <c r="J48" s="12"/>
      <c r="K48" s="13"/>
      <c r="L48" s="12"/>
      <c r="M48" s="14"/>
    </row>
    <row r="49" spans="2:13">
      <c r="B49" s="15"/>
      <c r="C49" s="16" t="s">
        <v>13</v>
      </c>
      <c r="D49" s="17" t="s">
        <v>12</v>
      </c>
      <c r="E49" s="15">
        <v>1</v>
      </c>
      <c r="F49" s="18">
        <f>E49*F48</f>
        <v>1090</v>
      </c>
      <c r="G49" s="19"/>
      <c r="H49" s="19"/>
      <c r="I49" s="19"/>
      <c r="J49" s="19">
        <f>I49*F49</f>
        <v>0</v>
      </c>
      <c r="K49" s="19"/>
      <c r="L49" s="19"/>
      <c r="M49" s="19">
        <f t="shared" ref="M49:M53" si="9">L49+J49+H49</f>
        <v>0</v>
      </c>
    </row>
    <row r="50" spans="2:13">
      <c r="B50" s="15"/>
      <c r="C50" s="16" t="s">
        <v>7</v>
      </c>
      <c r="D50" s="17"/>
      <c r="E50" s="15"/>
      <c r="F50" s="18"/>
      <c r="G50" s="19"/>
      <c r="H50" s="19"/>
      <c r="I50" s="19"/>
      <c r="J50" s="19"/>
      <c r="K50" s="19"/>
      <c r="L50" s="19"/>
      <c r="M50" s="19">
        <f t="shared" si="9"/>
        <v>0</v>
      </c>
    </row>
    <row r="51" spans="2:13">
      <c r="B51" s="15"/>
      <c r="C51" s="16" t="s">
        <v>19</v>
      </c>
      <c r="D51" s="17" t="s">
        <v>12</v>
      </c>
      <c r="E51" s="15">
        <v>1.03</v>
      </c>
      <c r="F51" s="18">
        <f>E51*F48</f>
        <v>1122.7</v>
      </c>
      <c r="G51" s="154"/>
      <c r="H51" s="19">
        <f>G51*F51</f>
        <v>0</v>
      </c>
      <c r="I51" s="19"/>
      <c r="J51" s="19"/>
      <c r="K51" s="19"/>
      <c r="L51" s="19"/>
      <c r="M51" s="19">
        <f t="shared" si="9"/>
        <v>0</v>
      </c>
    </row>
    <row r="52" spans="2:13">
      <c r="B52" s="15"/>
      <c r="C52" s="16" t="s">
        <v>18</v>
      </c>
      <c r="D52" s="17" t="s">
        <v>17</v>
      </c>
      <c r="E52" s="15">
        <v>5.8999999999999997E-2</v>
      </c>
      <c r="F52" s="18">
        <f>E52*F48</f>
        <v>64.31</v>
      </c>
      <c r="G52" s="19"/>
      <c r="H52" s="19">
        <f>G52*F52</f>
        <v>0</v>
      </c>
      <c r="I52" s="19"/>
      <c r="J52" s="19"/>
      <c r="K52" s="19"/>
      <c r="L52" s="19"/>
      <c r="M52" s="19">
        <f t="shared" si="9"/>
        <v>0</v>
      </c>
    </row>
    <row r="53" spans="2:13">
      <c r="B53" s="15"/>
      <c r="C53" s="16" t="s">
        <v>8</v>
      </c>
      <c r="D53" s="17" t="s">
        <v>5</v>
      </c>
      <c r="E53" s="15">
        <v>1</v>
      </c>
      <c r="F53" s="18">
        <f>E53*F48</f>
        <v>1090</v>
      </c>
      <c r="G53" s="19"/>
      <c r="H53" s="19">
        <f>G53*F53</f>
        <v>0</v>
      </c>
      <c r="I53" s="19"/>
      <c r="J53" s="19"/>
      <c r="K53" s="19"/>
      <c r="L53" s="19"/>
      <c r="M53" s="19">
        <f t="shared" si="9"/>
        <v>0</v>
      </c>
    </row>
    <row r="54" spans="2:13" ht="14.4">
      <c r="B54" s="9">
        <f>B48+1</f>
        <v>10</v>
      </c>
      <c r="C54" s="10" t="s">
        <v>16</v>
      </c>
      <c r="D54" s="10" t="s">
        <v>67</v>
      </c>
      <c r="E54" s="10"/>
      <c r="F54" s="53">
        <v>455.44510000000002</v>
      </c>
      <c r="G54" s="11"/>
      <c r="H54" s="12"/>
      <c r="I54" s="13"/>
      <c r="J54" s="12"/>
      <c r="K54" s="13"/>
      <c r="L54" s="12"/>
      <c r="M54" s="14"/>
    </row>
    <row r="55" spans="2:13">
      <c r="B55" s="15"/>
      <c r="C55" s="16" t="s">
        <v>13</v>
      </c>
      <c r="D55" s="17" t="s">
        <v>67</v>
      </c>
      <c r="E55" s="15">
        <v>1</v>
      </c>
      <c r="F55" s="18">
        <f>F54</f>
        <v>455.44510000000002</v>
      </c>
      <c r="G55" s="19"/>
      <c r="H55" s="19"/>
      <c r="I55" s="19"/>
      <c r="J55" s="19">
        <f>I55*F55</f>
        <v>0</v>
      </c>
      <c r="K55" s="19"/>
      <c r="L55" s="19"/>
      <c r="M55" s="19">
        <f t="shared" ref="M55:M60" si="10">L55+J55+H55</f>
        <v>0</v>
      </c>
    </row>
    <row r="56" spans="2:13">
      <c r="B56" s="15"/>
      <c r="C56" s="16" t="s">
        <v>11</v>
      </c>
      <c r="D56" s="17" t="s">
        <v>5</v>
      </c>
      <c r="E56" s="15">
        <v>2.5999999999999999E-2</v>
      </c>
      <c r="F56" s="18">
        <f>E56*F54</f>
        <v>11.841572599999999</v>
      </c>
      <c r="G56" s="19"/>
      <c r="H56" s="19"/>
      <c r="I56" s="19"/>
      <c r="J56" s="19"/>
      <c r="K56" s="19"/>
      <c r="L56" s="19">
        <f>K56*F56</f>
        <v>0</v>
      </c>
      <c r="M56" s="19">
        <f t="shared" si="10"/>
        <v>0</v>
      </c>
    </row>
    <row r="57" spans="2:13">
      <c r="B57" s="15"/>
      <c r="C57" s="16" t="s">
        <v>7</v>
      </c>
      <c r="D57" s="17"/>
      <c r="E57" s="15"/>
      <c r="F57" s="18"/>
      <c r="G57" s="19"/>
      <c r="H57" s="19"/>
      <c r="I57" s="19"/>
      <c r="J57" s="19"/>
      <c r="K57" s="19"/>
      <c r="L57" s="19"/>
      <c r="M57" s="19">
        <f t="shared" si="10"/>
        <v>0</v>
      </c>
    </row>
    <row r="58" spans="2:13">
      <c r="B58" s="15"/>
      <c r="C58" s="16" t="s">
        <v>15</v>
      </c>
      <c r="D58" s="17" t="s">
        <v>67</v>
      </c>
      <c r="E58" s="15">
        <v>1.05</v>
      </c>
      <c r="F58" s="18">
        <f>E58*F54</f>
        <v>478.21735500000005</v>
      </c>
      <c r="G58" s="19"/>
      <c r="H58" s="19">
        <f>G58*F58</f>
        <v>0</v>
      </c>
      <c r="I58" s="19"/>
      <c r="J58" s="19"/>
      <c r="K58" s="19"/>
      <c r="L58" s="19"/>
      <c r="M58" s="19">
        <f t="shared" si="10"/>
        <v>0</v>
      </c>
    </row>
    <row r="59" spans="2:13" ht="15">
      <c r="B59" s="15"/>
      <c r="C59" s="16" t="s">
        <v>14</v>
      </c>
      <c r="D59" s="17" t="s">
        <v>66</v>
      </c>
      <c r="E59" s="15">
        <v>0.1</v>
      </c>
      <c r="F59" s="18">
        <f>E59*F54</f>
        <v>45.544510000000002</v>
      </c>
      <c r="G59" s="19"/>
      <c r="H59" s="19">
        <f>G59*F59</f>
        <v>0</v>
      </c>
      <c r="I59" s="19"/>
      <c r="J59" s="19"/>
      <c r="K59" s="19"/>
      <c r="L59" s="19"/>
      <c r="M59" s="19">
        <f t="shared" si="10"/>
        <v>0</v>
      </c>
    </row>
    <row r="60" spans="2:13">
      <c r="B60" s="15"/>
      <c r="C60" s="16" t="s">
        <v>8</v>
      </c>
      <c r="D60" s="17" t="s">
        <v>5</v>
      </c>
      <c r="E60" s="15">
        <v>9.5999999999999992E-3</v>
      </c>
      <c r="F60" s="18">
        <f>E60*F54</f>
        <v>4.3722729600000001</v>
      </c>
      <c r="G60" s="19"/>
      <c r="H60" s="19">
        <f>G60*F60</f>
        <v>0</v>
      </c>
      <c r="I60" s="19"/>
      <c r="J60" s="19"/>
      <c r="K60" s="19"/>
      <c r="L60" s="19"/>
      <c r="M60" s="19">
        <f t="shared" si="10"/>
        <v>0</v>
      </c>
    </row>
    <row r="61" spans="2:13" ht="28.8">
      <c r="B61" s="9">
        <f>B54+1</f>
        <v>11</v>
      </c>
      <c r="C61" s="10" t="s">
        <v>72</v>
      </c>
      <c r="D61" s="10" t="s">
        <v>67</v>
      </c>
      <c r="E61" s="10"/>
      <c r="F61" s="53">
        <v>0</v>
      </c>
      <c r="G61" s="11"/>
      <c r="H61" s="12"/>
      <c r="I61" s="13"/>
      <c r="J61" s="12"/>
      <c r="K61" s="13"/>
      <c r="L61" s="12"/>
      <c r="M61" s="14"/>
    </row>
    <row r="62" spans="2:13">
      <c r="B62" s="15"/>
      <c r="C62" s="16" t="s">
        <v>13</v>
      </c>
      <c r="D62" s="17" t="s">
        <v>67</v>
      </c>
      <c r="E62" s="15">
        <v>1</v>
      </c>
      <c r="F62" s="18">
        <f>F61</f>
        <v>0</v>
      </c>
      <c r="G62" s="19"/>
      <c r="H62" s="19"/>
      <c r="I62" s="19"/>
      <c r="J62" s="19">
        <f>I62*F62</f>
        <v>0</v>
      </c>
      <c r="K62" s="19"/>
      <c r="L62" s="19"/>
      <c r="M62" s="19">
        <f t="shared" ref="M62:M67" si="11">L62+J62+H62</f>
        <v>0</v>
      </c>
    </row>
    <row r="63" spans="2:13">
      <c r="B63" s="15"/>
      <c r="C63" s="16" t="s">
        <v>11</v>
      </c>
      <c r="D63" s="17" t="s">
        <v>5</v>
      </c>
      <c r="E63" s="15">
        <v>2.5999999999999999E-2</v>
      </c>
      <c r="F63" s="18">
        <f>E63*F61</f>
        <v>0</v>
      </c>
      <c r="G63" s="19"/>
      <c r="H63" s="19"/>
      <c r="I63" s="19"/>
      <c r="J63" s="19"/>
      <c r="K63" s="19"/>
      <c r="L63" s="19">
        <f>K63*F63</f>
        <v>0</v>
      </c>
      <c r="M63" s="19">
        <f t="shared" si="11"/>
        <v>0</v>
      </c>
    </row>
    <row r="64" spans="2:13">
      <c r="B64" s="15"/>
      <c r="C64" s="16" t="s">
        <v>7</v>
      </c>
      <c r="D64" s="17"/>
      <c r="E64" s="15"/>
      <c r="F64" s="18"/>
      <c r="G64" s="19"/>
      <c r="H64" s="19"/>
      <c r="I64" s="19"/>
      <c r="J64" s="19"/>
      <c r="K64" s="19"/>
      <c r="L64" s="19"/>
      <c r="M64" s="19">
        <f t="shared" si="11"/>
        <v>0</v>
      </c>
    </row>
    <row r="65" spans="2:13">
      <c r="B65" s="15"/>
      <c r="C65" s="16" t="s">
        <v>10</v>
      </c>
      <c r="D65" s="17" t="s">
        <v>67</v>
      </c>
      <c r="E65" s="15">
        <v>1.05</v>
      </c>
      <c r="F65" s="18">
        <f>E65*F61</f>
        <v>0</v>
      </c>
      <c r="G65" s="19"/>
      <c r="H65" s="19">
        <f>G65*F65</f>
        <v>0</v>
      </c>
      <c r="I65" s="19"/>
      <c r="J65" s="19"/>
      <c r="K65" s="19"/>
      <c r="L65" s="19"/>
      <c r="M65" s="19">
        <f t="shared" si="11"/>
        <v>0</v>
      </c>
    </row>
    <row r="66" spans="2:13">
      <c r="B66" s="15"/>
      <c r="C66" s="16" t="s">
        <v>9</v>
      </c>
      <c r="D66" s="17" t="s">
        <v>6</v>
      </c>
      <c r="E66" s="15">
        <v>8</v>
      </c>
      <c r="F66" s="18">
        <f>E66*F61</f>
        <v>0</v>
      </c>
      <c r="G66" s="19"/>
      <c r="H66" s="19">
        <f>G66*F66</f>
        <v>0</v>
      </c>
      <c r="I66" s="19"/>
      <c r="J66" s="19"/>
      <c r="K66" s="19"/>
      <c r="L66" s="19"/>
      <c r="M66" s="19">
        <f t="shared" si="11"/>
        <v>0</v>
      </c>
    </row>
    <row r="67" spans="2:13">
      <c r="B67" s="15"/>
      <c r="C67" s="16" t="s">
        <v>8</v>
      </c>
      <c r="D67" s="17" t="s">
        <v>5</v>
      </c>
      <c r="E67" s="15">
        <v>9.5999999999999992E-3</v>
      </c>
      <c r="F67" s="18">
        <f>E67*F61</f>
        <v>0</v>
      </c>
      <c r="G67" s="19"/>
      <c r="H67" s="19">
        <f>G67*F67</f>
        <v>0</v>
      </c>
      <c r="I67" s="19"/>
      <c r="J67" s="19"/>
      <c r="K67" s="19"/>
      <c r="L67" s="19"/>
      <c r="M67" s="19">
        <f t="shared" si="11"/>
        <v>0</v>
      </c>
    </row>
    <row r="68" spans="2:13" ht="14.4">
      <c r="B68" s="9">
        <f>B61+1</f>
        <v>12</v>
      </c>
      <c r="C68" s="10" t="s">
        <v>85</v>
      </c>
      <c r="D68" s="10" t="s">
        <v>49</v>
      </c>
      <c r="E68" s="10"/>
      <c r="F68" s="53">
        <v>35</v>
      </c>
      <c r="G68" s="11"/>
      <c r="H68" s="12"/>
      <c r="I68" s="13"/>
      <c r="J68" s="12"/>
      <c r="K68" s="13"/>
      <c r="L68" s="12"/>
      <c r="M68" s="14"/>
    </row>
    <row r="69" spans="2:13">
      <c r="B69" s="15"/>
      <c r="C69" s="16" t="s">
        <v>13</v>
      </c>
      <c r="D69" s="17" t="s">
        <v>49</v>
      </c>
      <c r="E69" s="15">
        <v>1</v>
      </c>
      <c r="F69" s="18">
        <f>F68</f>
        <v>35</v>
      </c>
      <c r="G69" s="19"/>
      <c r="H69" s="19"/>
      <c r="I69" s="19"/>
      <c r="J69" s="19">
        <f>I69*F69</f>
        <v>0</v>
      </c>
      <c r="K69" s="19"/>
      <c r="L69" s="19"/>
      <c r="M69" s="19">
        <f t="shared" ref="M69" si="12">L69+J69+H69</f>
        <v>0</v>
      </c>
    </row>
    <row r="70" spans="2:13" ht="14.4">
      <c r="B70" s="9">
        <f>B68+1</f>
        <v>13</v>
      </c>
      <c r="C70" s="10" t="s">
        <v>87</v>
      </c>
      <c r="D70" s="10" t="s">
        <v>12</v>
      </c>
      <c r="E70" s="10"/>
      <c r="F70" s="53">
        <v>71.3</v>
      </c>
      <c r="G70" s="11"/>
      <c r="H70" s="12"/>
      <c r="I70" s="13"/>
      <c r="J70" s="12"/>
      <c r="K70" s="13"/>
      <c r="L70" s="12"/>
      <c r="M70" s="14"/>
    </row>
    <row r="71" spans="2:13">
      <c r="B71" s="15"/>
      <c r="C71" s="16" t="s">
        <v>13</v>
      </c>
      <c r="D71" s="17" t="s">
        <v>12</v>
      </c>
      <c r="E71" s="15">
        <v>1</v>
      </c>
      <c r="F71" s="18">
        <f>F70</f>
        <v>71.3</v>
      </c>
      <c r="G71" s="19"/>
      <c r="H71" s="19"/>
      <c r="I71" s="19"/>
      <c r="J71" s="19">
        <f>I71*F71</f>
        <v>0</v>
      </c>
      <c r="K71" s="19"/>
      <c r="L71" s="19"/>
      <c r="M71" s="19">
        <f t="shared" ref="M71:M73" si="13">L71+J71+H71</f>
        <v>0</v>
      </c>
    </row>
    <row r="72" spans="2:13">
      <c r="B72" s="15"/>
      <c r="C72" s="16" t="s">
        <v>7</v>
      </c>
      <c r="D72" s="17"/>
      <c r="E72" s="15"/>
      <c r="F72" s="18"/>
      <c r="G72" s="19"/>
      <c r="H72" s="19"/>
      <c r="I72" s="19"/>
      <c r="J72" s="19"/>
      <c r="K72" s="19"/>
      <c r="L72" s="19"/>
      <c r="M72" s="19">
        <f t="shared" si="13"/>
        <v>0</v>
      </c>
    </row>
    <row r="73" spans="2:13">
      <c r="B73" s="15"/>
      <c r="C73" s="16" t="s">
        <v>86</v>
      </c>
      <c r="D73" s="17" t="s">
        <v>12</v>
      </c>
      <c r="E73" s="15">
        <v>1</v>
      </c>
      <c r="F73" s="18">
        <f>E73*F70</f>
        <v>71.3</v>
      </c>
      <c r="G73" s="19"/>
      <c r="H73" s="19">
        <f>G73*F73</f>
        <v>0</v>
      </c>
      <c r="I73" s="19"/>
      <c r="J73" s="19"/>
      <c r="K73" s="19"/>
      <c r="L73" s="19"/>
      <c r="M73" s="19">
        <f t="shared" si="13"/>
        <v>0</v>
      </c>
    </row>
    <row r="74" spans="2:13" s="21" customFormat="1" ht="14.4">
      <c r="B74" s="9"/>
      <c r="C74" s="10"/>
      <c r="D74" s="10"/>
      <c r="E74" s="10"/>
      <c r="F74" s="53"/>
      <c r="G74" s="11"/>
      <c r="H74" s="12"/>
      <c r="I74" s="13"/>
      <c r="J74" s="12"/>
      <c r="K74" s="13"/>
      <c r="L74" s="12"/>
      <c r="M74" s="14"/>
    </row>
    <row r="75" spans="2:13" s="26" customFormat="1" ht="14.4">
      <c r="B75" s="22"/>
      <c r="C75" s="23" t="s">
        <v>2</v>
      </c>
      <c r="D75" s="24"/>
      <c r="E75" s="24"/>
      <c r="F75" s="24"/>
      <c r="G75" s="24"/>
      <c r="H75" s="56">
        <f>SUM(H12:H74)</f>
        <v>0</v>
      </c>
      <c r="I75" s="25"/>
      <c r="J75" s="56">
        <f>SUM(J12:J74)</f>
        <v>0</v>
      </c>
      <c r="K75" s="25"/>
      <c r="L75" s="56">
        <f>SUM(L12:L74)</f>
        <v>0</v>
      </c>
      <c r="M75" s="56">
        <f>SUM(M12:M74)</f>
        <v>0</v>
      </c>
    </row>
    <row r="76" spans="2:13" s="26" customFormat="1">
      <c r="B76" s="27"/>
      <c r="C76" s="17" t="s">
        <v>4</v>
      </c>
      <c r="D76" s="28"/>
      <c r="E76" s="15"/>
      <c r="F76" s="18"/>
      <c r="G76" s="19"/>
      <c r="H76" s="19"/>
      <c r="I76" s="19"/>
      <c r="J76" s="19"/>
      <c r="K76" s="19"/>
      <c r="L76" s="19"/>
      <c r="M76" s="29">
        <f>M75*$D$76</f>
        <v>0</v>
      </c>
    </row>
    <row r="77" spans="2:13" s="26" customFormat="1">
      <c r="B77" s="27"/>
      <c r="C77" s="30" t="s">
        <v>2</v>
      </c>
      <c r="D77" s="28"/>
      <c r="E77" s="15"/>
      <c r="F77" s="18"/>
      <c r="G77" s="19"/>
      <c r="H77" s="19"/>
      <c r="I77" s="19"/>
      <c r="J77" s="19"/>
      <c r="K77" s="19"/>
      <c r="L77" s="19"/>
      <c r="M77" s="31">
        <f>M76+M75</f>
        <v>0</v>
      </c>
    </row>
    <row r="78" spans="2:13">
      <c r="B78" s="27"/>
      <c r="C78" s="17" t="s">
        <v>3</v>
      </c>
      <c r="D78" s="28"/>
      <c r="E78" s="15"/>
      <c r="F78" s="18"/>
      <c r="G78" s="19"/>
      <c r="H78" s="19"/>
      <c r="I78" s="19"/>
      <c r="J78" s="19"/>
      <c r="K78" s="19"/>
      <c r="L78" s="19"/>
      <c r="M78" s="32">
        <f>M77*$D$78</f>
        <v>0</v>
      </c>
    </row>
    <row r="79" spans="2:13">
      <c r="B79" s="27"/>
      <c r="C79" s="30" t="s">
        <v>2</v>
      </c>
      <c r="D79" s="28"/>
      <c r="E79" s="15"/>
      <c r="F79" s="18"/>
      <c r="G79" s="19"/>
      <c r="H79" s="19"/>
      <c r="I79" s="19"/>
      <c r="J79" s="19"/>
      <c r="K79" s="19"/>
      <c r="L79" s="19"/>
      <c r="M79" s="31">
        <f>M78+M77</f>
        <v>0</v>
      </c>
    </row>
    <row r="80" spans="2:13">
      <c r="B80" s="27"/>
      <c r="C80" s="17" t="s">
        <v>1</v>
      </c>
      <c r="D80" s="28">
        <f>[1]ჯამური!E17</f>
        <v>0.18</v>
      </c>
      <c r="E80" s="15"/>
      <c r="F80" s="18"/>
      <c r="G80" s="19"/>
      <c r="H80" s="19"/>
      <c r="I80" s="19"/>
      <c r="J80" s="19"/>
      <c r="K80" s="19"/>
      <c r="L80" s="19"/>
      <c r="M80" s="32">
        <f>M79*D80</f>
        <v>0</v>
      </c>
    </row>
    <row r="81" spans="2:13" ht="14.4">
      <c r="B81" s="33"/>
      <c r="C81" s="34" t="s">
        <v>0</v>
      </c>
      <c r="D81" s="35"/>
      <c r="E81" s="36"/>
      <c r="F81" s="36"/>
      <c r="G81" s="36"/>
      <c r="H81" s="36"/>
      <c r="I81" s="37"/>
      <c r="J81" s="37"/>
      <c r="K81" s="37"/>
      <c r="L81" s="37"/>
      <c r="M81" s="57">
        <f>M80+M79</f>
        <v>0</v>
      </c>
    </row>
    <row r="83" spans="2:13">
      <c r="C83" s="158"/>
      <c r="D83" s="158"/>
      <c r="E83" s="158"/>
      <c r="F83" s="158"/>
      <c r="G83" s="158"/>
      <c r="H83" s="158"/>
      <c r="I83" s="158"/>
      <c r="J83" s="158"/>
      <c r="M83" s="142"/>
    </row>
  </sheetData>
  <mergeCells count="11">
    <mergeCell ref="C83:J83"/>
    <mergeCell ref="B1:M1"/>
    <mergeCell ref="B2:B3"/>
    <mergeCell ref="C2:C3"/>
    <mergeCell ref="D2:D3"/>
    <mergeCell ref="E2:E3"/>
    <mergeCell ref="F2:F3"/>
    <mergeCell ref="G2:H2"/>
    <mergeCell ref="I2:J2"/>
    <mergeCell ref="K2:L2"/>
    <mergeCell ref="M2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88EB-4134-4259-A3D8-F6F0B6291F58}">
  <dimension ref="B1:M73"/>
  <sheetViews>
    <sheetView showGridLines="0" zoomScaleNormal="100" workbookViewId="0">
      <selection activeCell="N31" sqref="N31"/>
    </sheetView>
  </sheetViews>
  <sheetFormatPr defaultColWidth="8.88671875" defaultRowHeight="14.4"/>
  <cols>
    <col min="1" max="1" width="1.77734375" style="46" customWidth="1"/>
    <col min="2" max="2" width="5.6640625" style="26" customWidth="1"/>
    <col min="3" max="3" width="49.77734375" style="47" customWidth="1"/>
    <col min="4" max="4" width="9.77734375" style="48" customWidth="1"/>
    <col min="5" max="5" width="8.21875" style="49" customWidth="1"/>
    <col min="6" max="6" width="9.88671875" style="49" bestFit="1" customWidth="1"/>
    <col min="7" max="7" width="11.5546875" style="50" customWidth="1"/>
    <col min="8" max="8" width="15.21875" style="50" customWidth="1"/>
    <col min="9" max="9" width="12.44140625" style="50" customWidth="1"/>
    <col min="10" max="10" width="14.33203125" style="50" customWidth="1"/>
    <col min="11" max="11" width="8.5546875" style="50" customWidth="1"/>
    <col min="12" max="12" width="12.44140625" style="50" customWidth="1"/>
    <col min="13" max="13" width="15" style="50" bestFit="1" customWidth="1"/>
    <col min="14" max="16384" width="8.88671875" style="46"/>
  </cols>
  <sheetData>
    <row r="1" spans="2:13" s="2" customFormat="1" ht="13.8">
      <c r="B1" s="3"/>
      <c r="C1" s="4"/>
      <c r="D1" s="3"/>
      <c r="E1" s="40"/>
      <c r="F1" s="41"/>
      <c r="G1" s="41"/>
      <c r="H1" s="41"/>
      <c r="I1" s="41"/>
      <c r="J1" s="41"/>
      <c r="K1" s="41"/>
      <c r="L1" s="169"/>
      <c r="M1" s="169"/>
    </row>
    <row r="2" spans="2:13" s="5" customFormat="1">
      <c r="B2" s="161" t="s">
        <v>48</v>
      </c>
      <c r="C2" s="163" t="s">
        <v>47</v>
      </c>
      <c r="D2" s="163" t="s">
        <v>46</v>
      </c>
      <c r="E2" s="163" t="s">
        <v>45</v>
      </c>
      <c r="F2" s="163" t="s">
        <v>39</v>
      </c>
      <c r="G2" s="166" t="s">
        <v>44</v>
      </c>
      <c r="H2" s="166"/>
      <c r="I2" s="166" t="s">
        <v>43</v>
      </c>
      <c r="J2" s="166"/>
      <c r="K2" s="166" t="s">
        <v>42</v>
      </c>
      <c r="L2" s="166"/>
      <c r="M2" s="167" t="s">
        <v>41</v>
      </c>
    </row>
    <row r="3" spans="2:13" s="5" customFormat="1" ht="28.8">
      <c r="B3" s="162"/>
      <c r="C3" s="164"/>
      <c r="D3" s="164"/>
      <c r="E3" s="164"/>
      <c r="F3" s="165"/>
      <c r="G3" s="6" t="s">
        <v>40</v>
      </c>
      <c r="H3" s="6" t="s">
        <v>2</v>
      </c>
      <c r="I3" s="6" t="s">
        <v>40</v>
      </c>
      <c r="J3" s="6" t="s">
        <v>2</v>
      </c>
      <c r="K3" s="6" t="s">
        <v>40</v>
      </c>
      <c r="L3" s="6" t="s">
        <v>2</v>
      </c>
      <c r="M3" s="168"/>
    </row>
    <row r="4" spans="2:13" s="8" customFormat="1"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</row>
    <row r="5" spans="2:13" s="8" customFormat="1" ht="28.8">
      <c r="B5" s="9">
        <v>1</v>
      </c>
      <c r="C5" s="10" t="s">
        <v>65</v>
      </c>
      <c r="D5" s="10" t="s">
        <v>68</v>
      </c>
      <c r="E5" s="10"/>
      <c r="F5" s="55">
        <f>(F13+F24+F30)*0.3*0.3</f>
        <v>62.099999999999994</v>
      </c>
      <c r="G5" s="11"/>
      <c r="H5" s="12"/>
      <c r="I5" s="13"/>
      <c r="J5" s="12"/>
      <c r="K5" s="13"/>
      <c r="L5" s="12"/>
      <c r="M5" s="14"/>
    </row>
    <row r="6" spans="2:13" s="8" customFormat="1" ht="15">
      <c r="B6" s="15"/>
      <c r="C6" s="16" t="s">
        <v>57</v>
      </c>
      <c r="D6" s="17" t="s">
        <v>66</v>
      </c>
      <c r="E6" s="15">
        <v>1</v>
      </c>
      <c r="F6" s="18">
        <f>E6*F5</f>
        <v>62.099999999999994</v>
      </c>
      <c r="G6" s="19"/>
      <c r="H6" s="19"/>
      <c r="I6" s="19"/>
      <c r="J6" s="19"/>
      <c r="K6" s="19"/>
      <c r="L6" s="19">
        <f>K6*F6</f>
        <v>0</v>
      </c>
      <c r="M6" s="19">
        <f>L6+J6+H6</f>
        <v>0</v>
      </c>
    </row>
    <row r="7" spans="2:13" s="8" customFormat="1" ht="15">
      <c r="B7" s="9">
        <v>2</v>
      </c>
      <c r="C7" s="10" t="s">
        <v>64</v>
      </c>
      <c r="D7" s="10" t="s">
        <v>68</v>
      </c>
      <c r="E7" s="10"/>
      <c r="F7" s="55">
        <f>(F13+F24+F30)*0.3*0.05</f>
        <v>10.350000000000001</v>
      </c>
      <c r="G7" s="11"/>
      <c r="H7" s="12"/>
      <c r="I7" s="13"/>
      <c r="J7" s="12"/>
      <c r="K7" s="13"/>
      <c r="L7" s="12"/>
      <c r="M7" s="14"/>
    </row>
    <row r="8" spans="2:13" s="8" customFormat="1" ht="15">
      <c r="B8" s="15"/>
      <c r="C8" s="16" t="s">
        <v>13</v>
      </c>
      <c r="D8" s="17" t="s">
        <v>66</v>
      </c>
      <c r="E8" s="15">
        <v>1</v>
      </c>
      <c r="F8" s="18">
        <f>F7*E8</f>
        <v>10.350000000000001</v>
      </c>
      <c r="G8" s="19"/>
      <c r="H8" s="19"/>
      <c r="I8" s="19"/>
      <c r="J8" s="19">
        <f>I8*F8</f>
        <v>0</v>
      </c>
      <c r="K8" s="19"/>
      <c r="L8" s="19"/>
      <c r="M8" s="19">
        <f>L8+J8+H8</f>
        <v>0</v>
      </c>
    </row>
    <row r="9" spans="2:13" s="8" customFormat="1" ht="13.8">
      <c r="B9" s="15"/>
      <c r="C9" s="16" t="s">
        <v>63</v>
      </c>
      <c r="D9" s="17" t="s">
        <v>25</v>
      </c>
      <c r="E9" s="15">
        <v>0.13</v>
      </c>
      <c r="F9" s="18">
        <f>F7*E9</f>
        <v>1.3455000000000001</v>
      </c>
      <c r="G9" s="19"/>
      <c r="H9" s="19"/>
      <c r="I9" s="19"/>
      <c r="J9" s="19"/>
      <c r="K9" s="19"/>
      <c r="L9" s="19">
        <f>K9*F9</f>
        <v>0</v>
      </c>
      <c r="M9" s="19">
        <f>L9+J9+H9</f>
        <v>0</v>
      </c>
    </row>
    <row r="10" spans="2:13" s="8" customFormat="1" ht="13.8">
      <c r="B10" s="15"/>
      <c r="C10" s="16" t="s">
        <v>7</v>
      </c>
      <c r="D10" s="17"/>
      <c r="E10" s="15"/>
      <c r="F10" s="18"/>
      <c r="G10" s="19"/>
      <c r="H10" s="19"/>
      <c r="I10" s="19"/>
      <c r="J10" s="19"/>
      <c r="K10" s="19"/>
      <c r="L10" s="19"/>
      <c r="M10" s="19">
        <f>L10+J10+H10</f>
        <v>0</v>
      </c>
    </row>
    <row r="11" spans="2:13" s="8" customFormat="1" ht="15">
      <c r="B11" s="15"/>
      <c r="C11" s="16" t="s">
        <v>62</v>
      </c>
      <c r="D11" s="17" t="s">
        <v>66</v>
      </c>
      <c r="E11" s="15">
        <v>1.1200000000000001</v>
      </c>
      <c r="F11" s="18">
        <f>F7*E11</f>
        <v>11.592000000000002</v>
      </c>
      <c r="G11" s="19"/>
      <c r="H11" s="19">
        <f>G11*F11</f>
        <v>0</v>
      </c>
      <c r="I11" s="19"/>
      <c r="J11" s="19"/>
      <c r="K11" s="19"/>
      <c r="L11" s="19"/>
      <c r="M11" s="19">
        <f>L11+J11+H11</f>
        <v>0</v>
      </c>
    </row>
    <row r="12" spans="2:13" s="8" customFormat="1" ht="13.8">
      <c r="B12" s="15"/>
      <c r="C12" s="16" t="s">
        <v>8</v>
      </c>
      <c r="D12" s="17" t="s">
        <v>5</v>
      </c>
      <c r="E12" s="15">
        <v>0.01</v>
      </c>
      <c r="F12" s="18">
        <f>F7*E12</f>
        <v>0.10350000000000002</v>
      </c>
      <c r="G12" s="19"/>
      <c r="H12" s="19">
        <f>G12*F12</f>
        <v>0</v>
      </c>
      <c r="I12" s="19"/>
      <c r="J12" s="19"/>
      <c r="K12" s="19"/>
      <c r="L12" s="19"/>
      <c r="M12" s="19">
        <f>L12+J12+H12</f>
        <v>0</v>
      </c>
    </row>
    <row r="13" spans="2:13" s="8" customFormat="1">
      <c r="B13" s="9">
        <v>3</v>
      </c>
      <c r="C13" s="10" t="s">
        <v>94</v>
      </c>
      <c r="D13" s="10" t="s">
        <v>12</v>
      </c>
      <c r="E13" s="10"/>
      <c r="F13" s="55">
        <v>470</v>
      </c>
      <c r="G13" s="11"/>
      <c r="H13" s="12"/>
      <c r="I13" s="13"/>
      <c r="J13" s="12"/>
      <c r="K13" s="13"/>
      <c r="L13" s="12"/>
      <c r="M13" s="14"/>
    </row>
    <row r="14" spans="2:13" s="8" customFormat="1" ht="13.8">
      <c r="B14" s="15"/>
      <c r="C14" s="16" t="s">
        <v>13</v>
      </c>
      <c r="D14" s="17" t="s">
        <v>12</v>
      </c>
      <c r="E14" s="15">
        <v>1</v>
      </c>
      <c r="F14" s="18">
        <f>E14*F13</f>
        <v>470</v>
      </c>
      <c r="G14" s="19"/>
      <c r="H14" s="19"/>
      <c r="I14" s="68"/>
      <c r="J14" s="19">
        <f>I14*F14</f>
        <v>0</v>
      </c>
      <c r="K14" s="19"/>
      <c r="L14" s="19"/>
      <c r="M14" s="19">
        <f>L14+J14+H14</f>
        <v>0</v>
      </c>
    </row>
    <row r="15" spans="2:13" s="8" customFormat="1" ht="13.8">
      <c r="B15" s="15"/>
      <c r="C15" s="16" t="s">
        <v>11</v>
      </c>
      <c r="D15" s="17" t="s">
        <v>5</v>
      </c>
      <c r="E15" s="15">
        <v>2.3300000000000001E-2</v>
      </c>
      <c r="F15" s="18">
        <f>E15*F13</f>
        <v>10.951000000000001</v>
      </c>
      <c r="G15" s="19"/>
      <c r="H15" s="19"/>
      <c r="I15" s="19"/>
      <c r="J15" s="19"/>
      <c r="K15" s="19"/>
      <c r="L15" s="19">
        <f>K15*F15</f>
        <v>0</v>
      </c>
      <c r="M15" s="19">
        <f>L15+J15+H15</f>
        <v>0</v>
      </c>
    </row>
    <row r="16" spans="2:13" s="8" customFormat="1" ht="13.8">
      <c r="B16" s="15"/>
      <c r="C16" s="16" t="s">
        <v>7</v>
      </c>
      <c r="D16" s="17"/>
      <c r="E16" s="15"/>
      <c r="F16" s="18"/>
      <c r="G16" s="19"/>
      <c r="H16" s="19"/>
      <c r="I16" s="19"/>
      <c r="J16" s="19"/>
      <c r="K16" s="19"/>
      <c r="L16" s="19"/>
      <c r="M16" s="19">
        <f>L16+J16+H16</f>
        <v>0</v>
      </c>
    </row>
    <row r="17" spans="2:13" s="8" customFormat="1" ht="13.8">
      <c r="B17" s="15"/>
      <c r="C17" s="16" t="s">
        <v>95</v>
      </c>
      <c r="D17" s="17" t="s">
        <v>12</v>
      </c>
      <c r="E17" s="15">
        <v>1.01</v>
      </c>
      <c r="F17" s="18">
        <f>E17*F13</f>
        <v>474.7</v>
      </c>
      <c r="G17" s="154"/>
      <c r="H17" s="19">
        <f>G17*F17</f>
        <v>0</v>
      </c>
      <c r="I17" s="19"/>
      <c r="J17" s="19"/>
      <c r="K17" s="19"/>
      <c r="L17" s="19"/>
      <c r="M17" s="19">
        <f>L17+J17+H17</f>
        <v>0</v>
      </c>
    </row>
    <row r="18" spans="2:13" s="8" customFormat="1" ht="13.8">
      <c r="B18" s="15"/>
      <c r="C18" s="16" t="s">
        <v>61</v>
      </c>
      <c r="D18" s="17" t="s">
        <v>12</v>
      </c>
      <c r="E18" s="15">
        <v>1.05</v>
      </c>
      <c r="F18" s="18">
        <f>E18*F13</f>
        <v>493.5</v>
      </c>
      <c r="G18" s="19"/>
      <c r="H18" s="19">
        <f>G18*F18</f>
        <v>0</v>
      </c>
      <c r="I18" s="19"/>
      <c r="J18" s="19"/>
      <c r="K18" s="19"/>
      <c r="L18" s="19"/>
      <c r="M18" s="19">
        <f>L18+J18+H18</f>
        <v>0</v>
      </c>
    </row>
    <row r="19" spans="2:13" s="8" customFormat="1">
      <c r="B19" s="9">
        <f>B13+1</f>
        <v>4</v>
      </c>
      <c r="C19" s="10" t="s">
        <v>92</v>
      </c>
      <c r="D19" s="10" t="s">
        <v>12</v>
      </c>
      <c r="E19" s="10"/>
      <c r="F19" s="55">
        <f>F13</f>
        <v>470</v>
      </c>
      <c r="G19" s="11"/>
      <c r="H19" s="12"/>
      <c r="I19" s="13"/>
      <c r="J19" s="12"/>
      <c r="K19" s="13"/>
      <c r="L19" s="12"/>
      <c r="M19" s="14"/>
    </row>
    <row r="20" spans="2:13" s="8" customFormat="1" ht="13.8">
      <c r="B20" s="15"/>
      <c r="C20" s="16" t="s">
        <v>13</v>
      </c>
      <c r="D20" s="17" t="s">
        <v>12</v>
      </c>
      <c r="E20" s="15">
        <v>1</v>
      </c>
      <c r="F20" s="18">
        <f>E20*F19</f>
        <v>470</v>
      </c>
      <c r="G20" s="19"/>
      <c r="H20" s="19"/>
      <c r="I20" s="19"/>
      <c r="J20" s="19">
        <f>I20*F20</f>
        <v>0</v>
      </c>
      <c r="K20" s="19"/>
      <c r="L20" s="19"/>
      <c r="M20" s="19">
        <f>L20+J20+H20</f>
        <v>0</v>
      </c>
    </row>
    <row r="21" spans="2:13" s="8" customFormat="1" ht="13.8">
      <c r="B21" s="15"/>
      <c r="C21" s="16" t="s">
        <v>11</v>
      </c>
      <c r="D21" s="17" t="s">
        <v>5</v>
      </c>
      <c r="E21" s="15">
        <v>8.2000000000000007E-3</v>
      </c>
      <c r="F21" s="18">
        <f>E21*F19</f>
        <v>3.8540000000000005</v>
      </c>
      <c r="G21" s="19"/>
      <c r="H21" s="19"/>
      <c r="I21" s="19"/>
      <c r="J21" s="19"/>
      <c r="K21" s="19"/>
      <c r="L21" s="19">
        <f>K21*F21</f>
        <v>0</v>
      </c>
      <c r="M21" s="19">
        <f>L21+J21+H21</f>
        <v>0</v>
      </c>
    </row>
    <row r="22" spans="2:13" s="8" customFormat="1" ht="13.8">
      <c r="B22" s="15"/>
      <c r="C22" s="16" t="s">
        <v>7</v>
      </c>
      <c r="D22" s="17"/>
      <c r="E22" s="15"/>
      <c r="F22" s="18"/>
      <c r="G22" s="19"/>
      <c r="H22" s="19"/>
      <c r="I22" s="19"/>
      <c r="J22" s="19"/>
      <c r="K22" s="19"/>
      <c r="L22" s="19"/>
      <c r="M22" s="19">
        <f>L22+J22+H22</f>
        <v>0</v>
      </c>
    </row>
    <row r="23" spans="2:13" s="8" customFormat="1">
      <c r="B23" s="15"/>
      <c r="C23" s="16" t="s">
        <v>70</v>
      </c>
      <c r="D23" s="17" t="s">
        <v>12</v>
      </c>
      <c r="E23" s="15">
        <v>1.01</v>
      </c>
      <c r="F23" s="18">
        <f>E23*F19</f>
        <v>474.7</v>
      </c>
      <c r="G23" s="154"/>
      <c r="H23" s="19">
        <f>G23*F23</f>
        <v>0</v>
      </c>
      <c r="I23" s="19"/>
      <c r="J23" s="19"/>
      <c r="K23" s="19"/>
      <c r="L23" s="19"/>
      <c r="M23" s="19">
        <f>L23+J23+H23</f>
        <v>0</v>
      </c>
    </row>
    <row r="24" spans="2:13" s="8" customFormat="1" ht="28.8">
      <c r="B24" s="9">
        <f>B19+1</f>
        <v>5</v>
      </c>
      <c r="C24" s="10" t="s">
        <v>60</v>
      </c>
      <c r="D24" s="10" t="s">
        <v>12</v>
      </c>
      <c r="E24" s="10"/>
      <c r="F24" s="55">
        <f>220</f>
        <v>220</v>
      </c>
      <c r="G24" s="11"/>
      <c r="H24" s="12"/>
      <c r="I24" s="13"/>
      <c r="J24" s="12"/>
      <c r="K24" s="13"/>
      <c r="L24" s="12"/>
      <c r="M24" s="14"/>
    </row>
    <row r="25" spans="2:13" s="8" customFormat="1" ht="13.8">
      <c r="B25" s="15"/>
      <c r="C25" s="16" t="s">
        <v>13</v>
      </c>
      <c r="D25" s="17" t="s">
        <v>12</v>
      </c>
      <c r="E25" s="15">
        <v>1</v>
      </c>
      <c r="F25" s="18">
        <f>F24*E25</f>
        <v>220</v>
      </c>
      <c r="G25" s="19"/>
      <c r="H25" s="19"/>
      <c r="I25" s="19"/>
      <c r="J25" s="19">
        <f>I25*F25</f>
        <v>0</v>
      </c>
      <c r="K25" s="19"/>
      <c r="L25" s="19"/>
      <c r="M25" s="19">
        <f>L25+J25+H25</f>
        <v>0</v>
      </c>
    </row>
    <row r="26" spans="2:13" s="8" customFormat="1" ht="13.8">
      <c r="B26" s="15"/>
      <c r="C26" s="16" t="s">
        <v>11</v>
      </c>
      <c r="D26" s="17" t="s">
        <v>5</v>
      </c>
      <c r="E26" s="15">
        <v>4.3E-3</v>
      </c>
      <c r="F26" s="18">
        <f>E26*F24</f>
        <v>0.94599999999999995</v>
      </c>
      <c r="G26" s="19"/>
      <c r="H26" s="19"/>
      <c r="I26" s="19"/>
      <c r="J26" s="19"/>
      <c r="K26" s="19"/>
      <c r="L26" s="19">
        <f>K26*F26</f>
        <v>0</v>
      </c>
      <c r="M26" s="19">
        <f>L26+J26+H26</f>
        <v>0</v>
      </c>
    </row>
    <row r="27" spans="2:13" s="8" customFormat="1" ht="13.8">
      <c r="B27" s="15"/>
      <c r="C27" s="16" t="s">
        <v>7</v>
      </c>
      <c r="D27" s="17"/>
      <c r="E27" s="15"/>
      <c r="F27" s="18"/>
      <c r="G27" s="19"/>
      <c r="H27" s="19"/>
      <c r="I27" s="19"/>
      <c r="J27" s="19"/>
      <c r="K27" s="19"/>
      <c r="L27" s="19"/>
      <c r="M27" s="19">
        <f>L27+J27+H27</f>
        <v>0</v>
      </c>
    </row>
    <row r="28" spans="2:13" s="8" customFormat="1" ht="13.8">
      <c r="B28" s="15"/>
      <c r="C28" s="16" t="s">
        <v>96</v>
      </c>
      <c r="D28" s="17" t="s">
        <v>12</v>
      </c>
      <c r="E28" s="15">
        <v>1.01</v>
      </c>
      <c r="F28" s="18">
        <f>E28*F24</f>
        <v>222.2</v>
      </c>
      <c r="G28" s="154"/>
      <c r="H28" s="19">
        <f>G28*F28</f>
        <v>0</v>
      </c>
      <c r="I28" s="19"/>
      <c r="J28" s="19"/>
      <c r="K28" s="19"/>
      <c r="L28" s="19"/>
      <c r="M28" s="19">
        <f>L28+J28+H28</f>
        <v>0</v>
      </c>
    </row>
    <row r="29" spans="2:13" s="8" customFormat="1">
      <c r="B29" s="15"/>
      <c r="C29" s="16" t="s">
        <v>69</v>
      </c>
      <c r="D29" s="17" t="s">
        <v>12</v>
      </c>
      <c r="E29" s="15">
        <v>1.01</v>
      </c>
      <c r="F29" s="18">
        <f>E29*F25</f>
        <v>222.2</v>
      </c>
      <c r="G29" s="154"/>
      <c r="H29" s="19">
        <f>G29*F29</f>
        <v>0</v>
      </c>
      <c r="I29" s="19"/>
      <c r="J29" s="19"/>
      <c r="K29" s="19"/>
      <c r="L29" s="19"/>
      <c r="M29" s="19">
        <f>L29+J29+H29</f>
        <v>0</v>
      </c>
    </row>
    <row r="30" spans="2:13" s="8" customFormat="1" ht="28.8">
      <c r="B30" s="9">
        <f>B24+1</f>
        <v>6</v>
      </c>
      <c r="C30" s="10" t="s">
        <v>93</v>
      </c>
      <c r="D30" s="10" t="s">
        <v>12</v>
      </c>
      <c r="E30" s="10"/>
      <c r="F30" s="10">
        <v>0</v>
      </c>
      <c r="G30" s="11"/>
      <c r="H30" s="12"/>
      <c r="I30" s="13"/>
      <c r="J30" s="12"/>
      <c r="K30" s="13"/>
      <c r="L30" s="12"/>
      <c r="M30" s="14"/>
    </row>
    <row r="31" spans="2:13" s="8" customFormat="1" ht="13.8">
      <c r="B31" s="15"/>
      <c r="C31" s="16" t="s">
        <v>13</v>
      </c>
      <c r="D31" s="17" t="s">
        <v>12</v>
      </c>
      <c r="E31" s="15">
        <v>1</v>
      </c>
      <c r="F31" s="18">
        <f>F30*E31</f>
        <v>0</v>
      </c>
      <c r="G31" s="19"/>
      <c r="H31" s="19"/>
      <c r="I31" s="19"/>
      <c r="J31" s="19">
        <f>I31*F31</f>
        <v>0</v>
      </c>
      <c r="K31" s="19"/>
      <c r="L31" s="19"/>
      <c r="M31" s="19">
        <f>L31+J31+H31</f>
        <v>0</v>
      </c>
    </row>
    <row r="32" spans="2:13" s="8" customFormat="1" ht="13.8">
      <c r="B32" s="15"/>
      <c r="C32" s="16" t="s">
        <v>11</v>
      </c>
      <c r="D32" s="17" t="s">
        <v>5</v>
      </c>
      <c r="E32" s="15">
        <v>4.3E-3</v>
      </c>
      <c r="F32" s="18">
        <f>E32*F30</f>
        <v>0</v>
      </c>
      <c r="G32" s="19"/>
      <c r="H32" s="19"/>
      <c r="I32" s="19"/>
      <c r="J32" s="19"/>
      <c r="K32" s="19"/>
      <c r="L32" s="19">
        <f>K32*F32</f>
        <v>0</v>
      </c>
      <c r="M32" s="19">
        <f>L32+J32+H32</f>
        <v>0</v>
      </c>
    </row>
    <row r="33" spans="2:13" s="8" customFormat="1" ht="13.8">
      <c r="B33" s="15"/>
      <c r="C33" s="16" t="s">
        <v>7</v>
      </c>
      <c r="D33" s="17"/>
      <c r="E33" s="15"/>
      <c r="F33" s="18"/>
      <c r="G33" s="19"/>
      <c r="H33" s="19"/>
      <c r="I33" s="19"/>
      <c r="J33" s="19"/>
      <c r="K33" s="19"/>
      <c r="L33" s="19"/>
      <c r="M33" s="19">
        <f>L33+J33+H33</f>
        <v>0</v>
      </c>
    </row>
    <row r="34" spans="2:13" s="8" customFormat="1" ht="13.8">
      <c r="B34" s="15"/>
      <c r="C34" s="16" t="s">
        <v>59</v>
      </c>
      <c r="D34" s="17" t="s">
        <v>12</v>
      </c>
      <c r="E34" s="15">
        <v>1.01</v>
      </c>
      <c r="F34" s="18">
        <f>E34*F30</f>
        <v>0</v>
      </c>
      <c r="G34" s="19"/>
      <c r="H34" s="19">
        <f>G34*F34</f>
        <v>0</v>
      </c>
      <c r="I34" s="19"/>
      <c r="J34" s="19"/>
      <c r="K34" s="19"/>
      <c r="L34" s="19"/>
      <c r="M34" s="19">
        <f>L34+J34+H34</f>
        <v>0</v>
      </c>
    </row>
    <row r="35" spans="2:13" s="8" customFormat="1">
      <c r="B35" s="15"/>
      <c r="C35" s="16" t="s">
        <v>70</v>
      </c>
      <c r="D35" s="17" t="s">
        <v>12</v>
      </c>
      <c r="E35" s="15">
        <v>1.01</v>
      </c>
      <c r="F35" s="18">
        <f>E35*F31</f>
        <v>0</v>
      </c>
      <c r="G35" s="19"/>
      <c r="H35" s="19">
        <f>G35*F35</f>
        <v>0</v>
      </c>
      <c r="I35" s="19"/>
      <c r="J35" s="19"/>
      <c r="K35" s="19"/>
      <c r="L35" s="19"/>
      <c r="M35" s="19">
        <f>L35+J35+H35</f>
        <v>0</v>
      </c>
    </row>
    <row r="36" spans="2:13" s="8" customFormat="1" ht="15">
      <c r="B36" s="9">
        <f>B30+1</f>
        <v>7</v>
      </c>
      <c r="C36" s="10" t="s">
        <v>58</v>
      </c>
      <c r="D36" s="10" t="s">
        <v>68</v>
      </c>
      <c r="E36" s="10"/>
      <c r="F36" s="10">
        <f>16*0.6*0.7</f>
        <v>6.72</v>
      </c>
      <c r="G36" s="11"/>
      <c r="H36" s="12"/>
      <c r="I36" s="13"/>
      <c r="J36" s="12"/>
      <c r="K36" s="13"/>
      <c r="L36" s="12"/>
      <c r="M36" s="14"/>
    </row>
    <row r="37" spans="2:13" s="8" customFormat="1" ht="15">
      <c r="B37" s="15"/>
      <c r="C37" s="16" t="s">
        <v>73</v>
      </c>
      <c r="D37" s="17" t="s">
        <v>66</v>
      </c>
      <c r="E37" s="15">
        <v>1</v>
      </c>
      <c r="F37" s="18">
        <f>E37*F36</f>
        <v>6.72</v>
      </c>
      <c r="G37" s="19"/>
      <c r="H37" s="19"/>
      <c r="I37" s="19"/>
      <c r="J37" s="19"/>
      <c r="K37" s="19"/>
      <c r="L37" s="19">
        <f>K37*F37</f>
        <v>0</v>
      </c>
      <c r="M37" s="19">
        <f>L37+J37+H37</f>
        <v>0</v>
      </c>
    </row>
    <row r="38" spans="2:13" s="8" customFormat="1" ht="15">
      <c r="B38" s="9">
        <f>B36+1</f>
        <v>8</v>
      </c>
      <c r="C38" s="10" t="s">
        <v>56</v>
      </c>
      <c r="D38" s="10" t="s">
        <v>68</v>
      </c>
      <c r="E38" s="10"/>
      <c r="F38" s="10">
        <f>16*0.5*0.7</f>
        <v>5.6</v>
      </c>
      <c r="G38" s="11"/>
      <c r="H38" s="12"/>
      <c r="I38" s="13"/>
      <c r="J38" s="12"/>
      <c r="K38" s="13"/>
      <c r="L38" s="12"/>
      <c r="M38" s="14"/>
    </row>
    <row r="39" spans="2:13" s="42" customFormat="1" ht="15">
      <c r="B39" s="15"/>
      <c r="C39" s="16" t="s">
        <v>83</v>
      </c>
      <c r="D39" s="17" t="s">
        <v>66</v>
      </c>
      <c r="E39" s="15">
        <v>1</v>
      </c>
      <c r="F39" s="18">
        <f>F38*E39</f>
        <v>5.6</v>
      </c>
      <c r="G39" s="19"/>
      <c r="H39" s="19">
        <f>G39*F39</f>
        <v>0</v>
      </c>
      <c r="I39" s="19"/>
      <c r="J39" s="19">
        <f>I39*F39</f>
        <v>0</v>
      </c>
      <c r="K39" s="19"/>
      <c r="L39" s="19"/>
      <c r="M39" s="19">
        <f t="shared" ref="M39" si="0">L39+J39+H39</f>
        <v>0</v>
      </c>
    </row>
    <row r="40" spans="2:13" s="8" customFormat="1">
      <c r="B40" s="9">
        <f>B38+1</f>
        <v>9</v>
      </c>
      <c r="C40" s="10" t="s">
        <v>55</v>
      </c>
      <c r="D40" s="10" t="s">
        <v>53</v>
      </c>
      <c r="E40" s="10"/>
      <c r="F40" s="10">
        <v>16</v>
      </c>
      <c r="G40" s="11"/>
      <c r="H40" s="12"/>
      <c r="I40" s="13"/>
      <c r="J40" s="12"/>
      <c r="K40" s="13"/>
      <c r="L40" s="12"/>
      <c r="M40" s="14"/>
    </row>
    <row r="41" spans="2:13" s="42" customFormat="1" ht="13.8">
      <c r="B41" s="15"/>
      <c r="C41" s="16" t="s">
        <v>13</v>
      </c>
      <c r="D41" s="17" t="s">
        <v>53</v>
      </c>
      <c r="E41" s="15">
        <v>1</v>
      </c>
      <c r="F41" s="18">
        <f>E41*F40</f>
        <v>16</v>
      </c>
      <c r="G41" s="19"/>
      <c r="H41" s="19"/>
      <c r="I41" s="154"/>
      <c r="J41" s="19">
        <f>I41*F41</f>
        <v>0</v>
      </c>
      <c r="K41" s="19"/>
      <c r="L41" s="19"/>
      <c r="M41" s="19">
        <f>L41+J41+H41</f>
        <v>0</v>
      </c>
    </row>
    <row r="42" spans="2:13" s="42" customFormat="1" ht="13.8">
      <c r="B42" s="15"/>
      <c r="C42" s="16" t="s">
        <v>21</v>
      </c>
      <c r="D42" s="17" t="s">
        <v>5</v>
      </c>
      <c r="E42" s="15">
        <v>1</v>
      </c>
      <c r="F42" s="18">
        <f>E42*F40</f>
        <v>16</v>
      </c>
      <c r="G42" s="19"/>
      <c r="H42" s="19"/>
      <c r="I42" s="19"/>
      <c r="J42" s="19"/>
      <c r="K42" s="154"/>
      <c r="L42" s="19">
        <f>K42*F42</f>
        <v>0</v>
      </c>
      <c r="M42" s="19">
        <f>L42+J42+H42</f>
        <v>0</v>
      </c>
    </row>
    <row r="43" spans="2:13" s="42" customFormat="1" ht="13.8">
      <c r="B43" s="15"/>
      <c r="C43" s="16" t="s">
        <v>7</v>
      </c>
      <c r="D43" s="17"/>
      <c r="E43" s="15"/>
      <c r="F43" s="18"/>
      <c r="G43" s="19"/>
      <c r="H43" s="19"/>
      <c r="I43" s="19"/>
      <c r="J43" s="19"/>
      <c r="K43" s="19"/>
      <c r="L43" s="19"/>
      <c r="M43" s="19">
        <f>L43+J43+H43</f>
        <v>0</v>
      </c>
    </row>
    <row r="44" spans="2:13" s="42" customFormat="1" ht="13.8">
      <c r="B44" s="15"/>
      <c r="C44" s="16" t="s">
        <v>54</v>
      </c>
      <c r="D44" s="17" t="s">
        <v>53</v>
      </c>
      <c r="E44" s="15">
        <v>1</v>
      </c>
      <c r="F44" s="18">
        <f>E44*F40</f>
        <v>16</v>
      </c>
      <c r="G44" s="154"/>
      <c r="H44" s="19">
        <f>G44*F44</f>
        <v>0</v>
      </c>
      <c r="I44" s="19"/>
      <c r="J44" s="19"/>
      <c r="K44" s="19"/>
      <c r="L44" s="19"/>
      <c r="M44" s="19">
        <f>L44+J44+H44</f>
        <v>0</v>
      </c>
    </row>
    <row r="45" spans="2:13" s="8" customFormat="1">
      <c r="B45" s="9">
        <f>B40+1</f>
        <v>10</v>
      </c>
      <c r="C45" s="10" t="s">
        <v>52</v>
      </c>
      <c r="D45" s="10" t="s">
        <v>49</v>
      </c>
      <c r="E45" s="10"/>
      <c r="F45" s="10">
        <v>22</v>
      </c>
      <c r="G45" s="11"/>
      <c r="H45" s="12"/>
      <c r="I45" s="13"/>
      <c r="J45" s="12"/>
      <c r="K45" s="13"/>
      <c r="L45" s="12"/>
      <c r="M45" s="14"/>
    </row>
    <row r="46" spans="2:13" s="42" customFormat="1" ht="13.8">
      <c r="B46" s="15"/>
      <c r="C46" s="16" t="s">
        <v>13</v>
      </c>
      <c r="D46" s="17" t="s">
        <v>49</v>
      </c>
      <c r="E46" s="15">
        <v>1</v>
      </c>
      <c r="F46" s="18">
        <f>E46*F45</f>
        <v>22</v>
      </c>
      <c r="G46" s="19"/>
      <c r="H46" s="19"/>
      <c r="I46" s="154"/>
      <c r="J46" s="19">
        <f>I46*F46</f>
        <v>0</v>
      </c>
      <c r="K46" s="19"/>
      <c r="L46" s="19"/>
      <c r="M46" s="19">
        <f t="shared" ref="M46:M51" si="1">L46+J46+H46</f>
        <v>0</v>
      </c>
    </row>
    <row r="47" spans="2:13" s="42" customFormat="1" ht="13.8">
      <c r="B47" s="15"/>
      <c r="C47" s="16" t="s">
        <v>11</v>
      </c>
      <c r="D47" s="17" t="s">
        <v>5</v>
      </c>
      <c r="E47" s="15">
        <v>2.2000000000000002</v>
      </c>
      <c r="F47" s="18">
        <f>E47*F45</f>
        <v>48.400000000000006</v>
      </c>
      <c r="G47" s="19"/>
      <c r="H47" s="19"/>
      <c r="I47" s="19"/>
      <c r="J47" s="19"/>
      <c r="K47" s="19"/>
      <c r="L47" s="19">
        <f>K47*F47</f>
        <v>0</v>
      </c>
      <c r="M47" s="19">
        <f t="shared" si="1"/>
        <v>0</v>
      </c>
    </row>
    <row r="48" spans="2:13" s="42" customFormat="1" ht="13.8">
      <c r="B48" s="15"/>
      <c r="C48" s="16" t="s">
        <v>7</v>
      </c>
      <c r="D48" s="17"/>
      <c r="E48" s="15"/>
      <c r="F48" s="18"/>
      <c r="G48" s="19"/>
      <c r="H48" s="19"/>
      <c r="I48" s="19"/>
      <c r="J48" s="19"/>
      <c r="K48" s="19"/>
      <c r="L48" s="19"/>
      <c r="M48" s="19">
        <f t="shared" si="1"/>
        <v>0</v>
      </c>
    </row>
    <row r="49" spans="2:13" s="42" customFormat="1" ht="13.8">
      <c r="B49" s="15"/>
      <c r="C49" s="16" t="s">
        <v>51</v>
      </c>
      <c r="D49" s="17" t="s">
        <v>49</v>
      </c>
      <c r="E49" s="15">
        <v>1</v>
      </c>
      <c r="F49" s="18">
        <f>E49*F45</f>
        <v>22</v>
      </c>
      <c r="G49" s="154"/>
      <c r="H49" s="19">
        <f>G49*F49</f>
        <v>0</v>
      </c>
      <c r="I49" s="19"/>
      <c r="J49" s="19"/>
      <c r="K49" s="19"/>
      <c r="L49" s="19"/>
      <c r="M49" s="19">
        <f t="shared" si="1"/>
        <v>0</v>
      </c>
    </row>
    <row r="50" spans="2:13" s="42" customFormat="1" ht="13.8">
      <c r="B50" s="15"/>
      <c r="C50" s="16" t="s">
        <v>50</v>
      </c>
      <c r="D50" s="17" t="s">
        <v>49</v>
      </c>
      <c r="E50" s="15"/>
      <c r="F50" s="18">
        <v>31</v>
      </c>
      <c r="G50" s="19"/>
      <c r="H50" s="19">
        <f>G50*F50</f>
        <v>0</v>
      </c>
      <c r="I50" s="19"/>
      <c r="J50" s="19"/>
      <c r="K50" s="19"/>
      <c r="L50" s="19"/>
      <c r="M50" s="19">
        <f t="shared" si="1"/>
        <v>0</v>
      </c>
    </row>
    <row r="51" spans="2:13" s="42" customFormat="1" ht="13.8">
      <c r="B51" s="15"/>
      <c r="C51" s="16" t="s">
        <v>8</v>
      </c>
      <c r="D51" s="17" t="s">
        <v>5</v>
      </c>
      <c r="E51" s="15">
        <v>0.05</v>
      </c>
      <c r="F51" s="18">
        <f>F45*E51</f>
        <v>1.1000000000000001</v>
      </c>
      <c r="G51" s="19"/>
      <c r="H51" s="19">
        <f>G51*F51</f>
        <v>0</v>
      </c>
      <c r="I51" s="19"/>
      <c r="J51" s="19"/>
      <c r="K51" s="19"/>
      <c r="L51" s="19"/>
      <c r="M51" s="19">
        <f t="shared" si="1"/>
        <v>0</v>
      </c>
    </row>
    <row r="52" spans="2:13" s="42" customFormat="1">
      <c r="B52" s="9">
        <f>B45+1</f>
        <v>11</v>
      </c>
      <c r="C52" s="10" t="s">
        <v>162</v>
      </c>
      <c r="D52" s="10" t="s">
        <v>12</v>
      </c>
      <c r="E52" s="10"/>
      <c r="F52" s="10">
        <f>F40*3</f>
        <v>48</v>
      </c>
      <c r="G52" s="11"/>
      <c r="H52" s="12"/>
      <c r="I52" s="13"/>
      <c r="J52" s="12"/>
      <c r="K52" s="13"/>
      <c r="L52" s="12"/>
      <c r="M52" s="14"/>
    </row>
    <row r="53" spans="2:13" s="42" customFormat="1" ht="13.8">
      <c r="B53" s="15"/>
      <c r="C53" s="16" t="s">
        <v>13</v>
      </c>
      <c r="D53" s="17" t="s">
        <v>36</v>
      </c>
      <c r="E53" s="15">
        <v>0.17</v>
      </c>
      <c r="F53" s="18">
        <f>E53*F52</f>
        <v>8.16</v>
      </c>
      <c r="G53" s="19"/>
      <c r="H53" s="19"/>
      <c r="I53" s="19"/>
      <c r="J53" s="19">
        <f>I53*F53</f>
        <v>0</v>
      </c>
      <c r="K53" s="19"/>
      <c r="L53" s="19"/>
      <c r="M53" s="19">
        <f t="shared" ref="M53:M63" si="2">L53+J53+H53</f>
        <v>0</v>
      </c>
    </row>
    <row r="54" spans="2:13" s="42" customFormat="1" ht="13.8">
      <c r="B54" s="15"/>
      <c r="C54" s="16" t="s">
        <v>11</v>
      </c>
      <c r="D54" s="17" t="s">
        <v>5</v>
      </c>
      <c r="E54" s="15">
        <v>0.01</v>
      </c>
      <c r="F54" s="18">
        <f>E54*F52</f>
        <v>0.48</v>
      </c>
      <c r="G54" s="19"/>
      <c r="H54" s="19"/>
      <c r="I54" s="19"/>
      <c r="J54" s="19"/>
      <c r="K54" s="19"/>
      <c r="L54" s="19">
        <f>K54*F54</f>
        <v>0</v>
      </c>
      <c r="M54" s="19">
        <f t="shared" si="2"/>
        <v>0</v>
      </c>
    </row>
    <row r="55" spans="2:13" s="42" customFormat="1" ht="13.8">
      <c r="B55" s="15"/>
      <c r="C55" s="16" t="s">
        <v>7</v>
      </c>
      <c r="D55" s="17"/>
      <c r="E55" s="15"/>
      <c r="F55" s="18"/>
      <c r="G55" s="19"/>
      <c r="H55" s="19"/>
      <c r="I55" s="19"/>
      <c r="J55" s="19"/>
      <c r="K55" s="19"/>
      <c r="L55" s="19"/>
      <c r="M55" s="19">
        <f t="shared" si="2"/>
        <v>0</v>
      </c>
    </row>
    <row r="56" spans="2:13" s="42" customFormat="1" ht="13.8">
      <c r="B56" s="15"/>
      <c r="C56" s="16" t="s">
        <v>163</v>
      </c>
      <c r="D56" s="17" t="s">
        <v>12</v>
      </c>
      <c r="E56" s="15">
        <v>1.01</v>
      </c>
      <c r="F56" s="18">
        <f>E56*F52</f>
        <v>48.480000000000004</v>
      </c>
      <c r="G56" s="19"/>
      <c r="H56" s="19">
        <f t="shared" ref="H56:H57" si="3">G56*F56</f>
        <v>0</v>
      </c>
      <c r="I56" s="19"/>
      <c r="J56" s="19"/>
      <c r="K56" s="19"/>
      <c r="L56" s="19"/>
      <c r="M56" s="19">
        <f t="shared" si="2"/>
        <v>0</v>
      </c>
    </row>
    <row r="57" spans="2:13" s="42" customFormat="1" ht="13.8">
      <c r="B57" s="15"/>
      <c r="C57" s="16" t="s">
        <v>8</v>
      </c>
      <c r="D57" s="17" t="s">
        <v>5</v>
      </c>
      <c r="E57" s="15">
        <v>0.04</v>
      </c>
      <c r="F57" s="18">
        <f>E57*F52</f>
        <v>1.92</v>
      </c>
      <c r="G57" s="19"/>
      <c r="H57" s="19">
        <f t="shared" si="3"/>
        <v>0</v>
      </c>
      <c r="I57" s="19"/>
      <c r="J57" s="19"/>
      <c r="K57" s="19"/>
      <c r="L57" s="19"/>
      <c r="M57" s="19">
        <f t="shared" si="2"/>
        <v>0</v>
      </c>
    </row>
    <row r="58" spans="2:13" s="42" customFormat="1">
      <c r="B58" s="9">
        <f>B52+1</f>
        <v>12</v>
      </c>
      <c r="C58" s="10" t="s">
        <v>164</v>
      </c>
      <c r="D58" s="10" t="s">
        <v>49</v>
      </c>
      <c r="E58" s="10"/>
      <c r="F58" s="10">
        <f>F52</f>
        <v>48</v>
      </c>
      <c r="G58" s="11"/>
      <c r="H58" s="12"/>
      <c r="I58" s="13"/>
      <c r="J58" s="12"/>
      <c r="K58" s="13"/>
      <c r="L58" s="12"/>
      <c r="M58" s="14"/>
    </row>
    <row r="59" spans="2:13" s="42" customFormat="1" ht="13.8">
      <c r="B59" s="15"/>
      <c r="C59" s="16" t="s">
        <v>13</v>
      </c>
      <c r="D59" s="17" t="s">
        <v>36</v>
      </c>
      <c r="E59" s="15">
        <v>0.6</v>
      </c>
      <c r="F59" s="18">
        <f>E59*F58</f>
        <v>28.799999999999997</v>
      </c>
      <c r="G59" s="19"/>
      <c r="H59" s="19"/>
      <c r="I59" s="19"/>
      <c r="J59" s="19">
        <f>I59*F59</f>
        <v>0</v>
      </c>
      <c r="K59" s="19"/>
      <c r="L59" s="19"/>
      <c r="M59" s="19">
        <f t="shared" si="2"/>
        <v>0</v>
      </c>
    </row>
    <row r="60" spans="2:13" s="42" customFormat="1" ht="13.8">
      <c r="B60" s="15"/>
      <c r="C60" s="16" t="s">
        <v>11</v>
      </c>
      <c r="D60" s="17" t="s">
        <v>5</v>
      </c>
      <c r="E60" s="15">
        <v>0.04</v>
      </c>
      <c r="F60" s="18">
        <f>E60*F58</f>
        <v>1.92</v>
      </c>
      <c r="G60" s="19"/>
      <c r="H60" s="19"/>
      <c r="I60" s="19"/>
      <c r="J60" s="19"/>
      <c r="K60" s="19"/>
      <c r="L60" s="19">
        <f>K60*F60</f>
        <v>0</v>
      </c>
      <c r="M60" s="19">
        <f t="shared" si="2"/>
        <v>0</v>
      </c>
    </row>
    <row r="61" spans="2:13" s="42" customFormat="1" ht="13.8">
      <c r="B61" s="15"/>
      <c r="C61" s="16" t="s">
        <v>7</v>
      </c>
      <c r="D61" s="17"/>
      <c r="E61" s="15"/>
      <c r="F61" s="18"/>
      <c r="G61" s="19"/>
      <c r="H61" s="19"/>
      <c r="I61" s="19"/>
      <c r="J61" s="19"/>
      <c r="K61" s="19"/>
      <c r="L61" s="19"/>
      <c r="M61" s="19">
        <f t="shared" si="2"/>
        <v>0</v>
      </c>
    </row>
    <row r="62" spans="2:13" s="42" customFormat="1" ht="13.8">
      <c r="B62" s="15"/>
      <c r="C62" s="16" t="s">
        <v>165</v>
      </c>
      <c r="D62" s="17" t="s">
        <v>49</v>
      </c>
      <c r="E62" s="15">
        <v>1</v>
      </c>
      <c r="F62" s="18">
        <f>E62*F58</f>
        <v>48</v>
      </c>
      <c r="G62" s="19"/>
      <c r="H62" s="19">
        <f t="shared" ref="H62:H63" si="4">G62*F62</f>
        <v>0</v>
      </c>
      <c r="I62" s="19"/>
      <c r="J62" s="19"/>
      <c r="K62" s="19"/>
      <c r="L62" s="19"/>
      <c r="M62" s="19">
        <f t="shared" si="2"/>
        <v>0</v>
      </c>
    </row>
    <row r="63" spans="2:13" s="42" customFormat="1" ht="13.8">
      <c r="B63" s="15"/>
      <c r="C63" s="16" t="s">
        <v>8</v>
      </c>
      <c r="D63" s="17" t="s">
        <v>5</v>
      </c>
      <c r="E63" s="15">
        <v>0.65</v>
      </c>
      <c r="F63" s="18">
        <f>E63*F58</f>
        <v>31.200000000000003</v>
      </c>
      <c r="G63" s="19"/>
      <c r="H63" s="19">
        <f t="shared" si="4"/>
        <v>0</v>
      </c>
      <c r="I63" s="19"/>
      <c r="J63" s="19"/>
      <c r="K63" s="19"/>
      <c r="L63" s="19"/>
      <c r="M63" s="19">
        <f t="shared" si="2"/>
        <v>0</v>
      </c>
    </row>
    <row r="64" spans="2:13" s="8" customFormat="1" ht="15">
      <c r="B64" s="9">
        <f>B58+1</f>
        <v>13</v>
      </c>
      <c r="C64" s="10" t="s">
        <v>161</v>
      </c>
      <c r="D64" s="10" t="s">
        <v>68</v>
      </c>
      <c r="E64" s="10"/>
      <c r="F64" s="10">
        <f>F36</f>
        <v>6.72</v>
      </c>
      <c r="G64" s="11"/>
      <c r="H64" s="12"/>
      <c r="I64" s="11"/>
      <c r="J64" s="12"/>
      <c r="K64" s="11"/>
      <c r="L64" s="12">
        <f>K64*F64</f>
        <v>0</v>
      </c>
      <c r="M64" s="52">
        <f t="shared" ref="M64" si="5">L64+J64+H64</f>
        <v>0</v>
      </c>
    </row>
    <row r="65" spans="2:13" s="21" customFormat="1">
      <c r="B65" s="9"/>
      <c r="C65" s="10"/>
      <c r="D65" s="10"/>
      <c r="E65" s="10"/>
      <c r="F65" s="53"/>
      <c r="G65" s="11"/>
      <c r="H65" s="12"/>
      <c r="I65" s="13"/>
      <c r="J65" s="12"/>
      <c r="K65" s="13"/>
      <c r="L65" s="12"/>
      <c r="M65" s="14"/>
    </row>
    <row r="66" spans="2:13" s="26" customFormat="1">
      <c r="B66" s="43"/>
      <c r="C66" s="44" t="s">
        <v>2</v>
      </c>
      <c r="D66" s="43"/>
      <c r="E66" s="45"/>
      <c r="F66" s="43"/>
      <c r="G66" s="45"/>
      <c r="H66" s="45">
        <f>SUM(H5:H65)</f>
        <v>0</v>
      </c>
      <c r="I66" s="45"/>
      <c r="J66" s="45">
        <f>SUM(J5:J65)</f>
        <v>0</v>
      </c>
      <c r="K66" s="45"/>
      <c r="L66" s="45">
        <f>SUM(L5:L65)</f>
        <v>0</v>
      </c>
      <c r="M66" s="45">
        <f>SUM(M5:M65)</f>
        <v>0</v>
      </c>
    </row>
    <row r="67" spans="2:13" s="26" customFormat="1" ht="13.8">
      <c r="B67" s="27"/>
      <c r="C67" s="17" t="s">
        <v>4</v>
      </c>
      <c r="D67" s="28"/>
      <c r="E67" s="15"/>
      <c r="F67" s="18"/>
      <c r="G67" s="19"/>
      <c r="H67" s="19"/>
      <c r="I67" s="19"/>
      <c r="J67" s="19"/>
      <c r="K67" s="19"/>
      <c r="L67" s="19"/>
      <c r="M67" s="29">
        <f>M66*D67</f>
        <v>0</v>
      </c>
    </row>
    <row r="68" spans="2:13" s="26" customFormat="1" ht="13.8">
      <c r="B68" s="27"/>
      <c r="C68" s="30" t="s">
        <v>2</v>
      </c>
      <c r="D68" s="28"/>
      <c r="E68" s="15"/>
      <c r="F68" s="18"/>
      <c r="G68" s="19"/>
      <c r="H68" s="19"/>
      <c r="I68" s="19"/>
      <c r="J68" s="19"/>
      <c r="K68" s="19"/>
      <c r="L68" s="19"/>
      <c r="M68" s="31">
        <f>M67+M66</f>
        <v>0</v>
      </c>
    </row>
    <row r="69" spans="2:13">
      <c r="B69" s="27"/>
      <c r="C69" s="17" t="s">
        <v>3</v>
      </c>
      <c r="D69" s="28"/>
      <c r="E69" s="15"/>
      <c r="F69" s="18"/>
      <c r="G69" s="19"/>
      <c r="H69" s="19"/>
      <c r="I69" s="19"/>
      <c r="J69" s="19"/>
      <c r="K69" s="19"/>
      <c r="L69" s="19"/>
      <c r="M69" s="29">
        <f>M68*D69</f>
        <v>0</v>
      </c>
    </row>
    <row r="70" spans="2:13">
      <c r="B70" s="27"/>
      <c r="C70" s="30" t="s">
        <v>2</v>
      </c>
      <c r="D70" s="28"/>
      <c r="E70" s="15"/>
      <c r="F70" s="18"/>
      <c r="G70" s="19"/>
      <c r="H70" s="19"/>
      <c r="I70" s="19"/>
      <c r="J70" s="19"/>
      <c r="K70" s="19"/>
      <c r="L70" s="19"/>
      <c r="M70" s="31">
        <f>M69+M68</f>
        <v>0</v>
      </c>
    </row>
    <row r="71" spans="2:13">
      <c r="B71" s="27"/>
      <c r="C71" s="17" t="s">
        <v>1</v>
      </c>
      <c r="D71" s="28">
        <f>[2]ჯამური!D17</f>
        <v>0.18</v>
      </c>
      <c r="E71" s="15"/>
      <c r="F71" s="18"/>
      <c r="G71" s="19"/>
      <c r="H71" s="19"/>
      <c r="I71" s="19"/>
      <c r="J71" s="19"/>
      <c r="K71" s="19"/>
      <c r="L71" s="19"/>
      <c r="M71" s="29">
        <f>M70*D71</f>
        <v>0</v>
      </c>
    </row>
    <row r="72" spans="2:13">
      <c r="B72" s="33"/>
      <c r="C72" s="34" t="s">
        <v>2</v>
      </c>
      <c r="D72" s="35"/>
      <c r="E72" s="36"/>
      <c r="F72" s="36"/>
      <c r="G72" s="36"/>
      <c r="H72" s="36"/>
      <c r="I72" s="37"/>
      <c r="J72" s="37"/>
      <c r="K72" s="37"/>
      <c r="L72" s="37"/>
      <c r="M72" s="38">
        <f>M71+M70</f>
        <v>0</v>
      </c>
    </row>
    <row r="73" spans="2:13">
      <c r="M73" s="51"/>
    </row>
  </sheetData>
  <mergeCells count="10">
    <mergeCell ref="B2:B3"/>
    <mergeCell ref="C2:C3"/>
    <mergeCell ref="D2:D3"/>
    <mergeCell ref="E2:E3"/>
    <mergeCell ref="F2:F3"/>
    <mergeCell ref="L1:M1"/>
    <mergeCell ref="G2:H2"/>
    <mergeCell ref="I2:J2"/>
    <mergeCell ref="K2:L2"/>
    <mergeCell ref="M2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BE9D-3403-4800-BD8A-7BE6517C2D64}">
  <dimension ref="B1:H15"/>
  <sheetViews>
    <sheetView showGridLines="0" zoomScale="101" zoomScaleNormal="90" workbookViewId="0">
      <selection activeCell="F18" sqref="F18"/>
    </sheetView>
  </sheetViews>
  <sheetFormatPr defaultRowHeight="13.8"/>
  <cols>
    <col min="1" max="1" width="5.44140625" style="82" customWidth="1"/>
    <col min="2" max="2" width="51" style="82" bestFit="1" customWidth="1"/>
    <col min="3" max="4" width="12.109375" style="83" customWidth="1"/>
    <col min="5" max="5" width="21.77734375" style="83" customWidth="1"/>
    <col min="6" max="6" width="13.77734375" style="83" customWidth="1"/>
    <col min="7" max="7" width="14.88671875" style="83" customWidth="1"/>
    <col min="8" max="8" width="18.44140625" style="83" customWidth="1"/>
    <col min="9" max="16384" width="8.88671875" style="82"/>
  </cols>
  <sheetData>
    <row r="1" spans="2:8" s="71" customFormat="1" ht="17.399999999999999" customHeight="1" thickBot="1">
      <c r="B1" s="170" t="s">
        <v>113</v>
      </c>
      <c r="C1" s="170"/>
      <c r="D1" s="170"/>
      <c r="E1" s="170"/>
      <c r="F1" s="170"/>
      <c r="G1" s="70"/>
      <c r="H1" s="70"/>
    </row>
    <row r="2" spans="2:8" s="72" customFormat="1" ht="40.200000000000003" customHeight="1">
      <c r="B2" s="111" t="s">
        <v>112</v>
      </c>
      <c r="C2" s="112"/>
      <c r="D2" s="112" t="s">
        <v>182</v>
      </c>
      <c r="E2" s="112" t="s">
        <v>181</v>
      </c>
      <c r="F2" s="112" t="s">
        <v>39</v>
      </c>
      <c r="G2" s="112" t="s">
        <v>180</v>
      </c>
      <c r="H2" s="113" t="s">
        <v>2</v>
      </c>
    </row>
    <row r="3" spans="2:8" s="75" customFormat="1">
      <c r="B3" s="123" t="s">
        <v>157</v>
      </c>
      <c r="C3" s="73" t="s">
        <v>111</v>
      </c>
      <c r="D3" s="73" t="s">
        <v>184</v>
      </c>
      <c r="E3" s="73" t="s">
        <v>185</v>
      </c>
      <c r="F3" s="74">
        <v>9</v>
      </c>
      <c r="G3" s="68"/>
      <c r="H3" s="124">
        <f t="shared" ref="H3:H10" si="0">G3*F3</f>
        <v>0</v>
      </c>
    </row>
    <row r="4" spans="2:8" s="75" customFormat="1">
      <c r="B4" s="125" t="s">
        <v>110</v>
      </c>
      <c r="C4" s="76" t="s">
        <v>109</v>
      </c>
      <c r="D4" s="73" t="s">
        <v>184</v>
      </c>
      <c r="E4" s="73" t="s">
        <v>185</v>
      </c>
      <c r="F4" s="77">
        <v>12</v>
      </c>
      <c r="G4" s="68"/>
      <c r="H4" s="126">
        <f t="shared" si="0"/>
        <v>0</v>
      </c>
    </row>
    <row r="5" spans="2:8" s="75" customFormat="1">
      <c r="B5" s="125" t="s">
        <v>108</v>
      </c>
      <c r="C5" s="76" t="s">
        <v>107</v>
      </c>
      <c r="D5" s="73" t="s">
        <v>186</v>
      </c>
      <c r="E5" s="73" t="s">
        <v>187</v>
      </c>
      <c r="F5" s="77">
        <v>4</v>
      </c>
      <c r="G5" s="78"/>
      <c r="H5" s="126">
        <f t="shared" si="0"/>
        <v>0</v>
      </c>
    </row>
    <row r="6" spans="2:8" s="75" customFormat="1">
      <c r="B6" s="125" t="s">
        <v>106</v>
      </c>
      <c r="C6" s="76" t="s">
        <v>105</v>
      </c>
      <c r="D6" s="73" t="s">
        <v>188</v>
      </c>
      <c r="E6" s="73" t="s">
        <v>185</v>
      </c>
      <c r="F6" s="77">
        <v>4</v>
      </c>
      <c r="G6" s="68"/>
      <c r="H6" s="126">
        <f t="shared" si="0"/>
        <v>0</v>
      </c>
    </row>
    <row r="7" spans="2:8" s="79" customFormat="1">
      <c r="B7" s="125" t="s">
        <v>104</v>
      </c>
      <c r="C7" s="76" t="s">
        <v>103</v>
      </c>
      <c r="D7" s="73" t="s">
        <v>188</v>
      </c>
      <c r="E7" s="73" t="s">
        <v>185</v>
      </c>
      <c r="F7" s="77">
        <v>7</v>
      </c>
      <c r="G7" s="78"/>
      <c r="H7" s="126">
        <f t="shared" si="0"/>
        <v>0</v>
      </c>
    </row>
    <row r="8" spans="2:8" s="80" customFormat="1">
      <c r="B8" s="127" t="s">
        <v>102</v>
      </c>
      <c r="C8" s="76" t="s">
        <v>101</v>
      </c>
      <c r="D8" s="73" t="s">
        <v>184</v>
      </c>
      <c r="E8" s="73" t="s">
        <v>185</v>
      </c>
      <c r="F8" s="77">
        <v>2</v>
      </c>
      <c r="G8" s="78"/>
      <c r="H8" s="126">
        <f t="shared" si="0"/>
        <v>0</v>
      </c>
    </row>
    <row r="9" spans="2:8">
      <c r="B9" s="129" t="s">
        <v>189</v>
      </c>
      <c r="C9" s="81" t="s">
        <v>100</v>
      </c>
      <c r="D9" s="155"/>
      <c r="E9" s="155"/>
      <c r="F9" s="77">
        <v>1331.5000000000002</v>
      </c>
      <c r="G9" s="68"/>
      <c r="H9" s="126">
        <f t="shared" si="0"/>
        <v>0</v>
      </c>
    </row>
    <row r="10" spans="2:8">
      <c r="B10" s="129" t="s">
        <v>158</v>
      </c>
      <c r="C10" s="81" t="s">
        <v>159</v>
      </c>
      <c r="D10" s="155"/>
      <c r="E10" s="155"/>
      <c r="F10" s="77">
        <v>3</v>
      </c>
      <c r="G10" s="78"/>
      <c r="H10" s="126">
        <f t="shared" si="0"/>
        <v>0</v>
      </c>
    </row>
    <row r="11" spans="2:8" ht="15" thickBot="1">
      <c r="B11" s="120" t="s">
        <v>2</v>
      </c>
      <c r="C11" s="121"/>
      <c r="D11" s="121"/>
      <c r="E11" s="121"/>
      <c r="F11" s="121"/>
      <c r="G11" s="121"/>
      <c r="H11" s="132">
        <f>SUM(H3:H10)</f>
        <v>0</v>
      </c>
    </row>
    <row r="12" spans="2:8">
      <c r="F12" s="82"/>
    </row>
    <row r="13" spans="2:8">
      <c r="F13" s="82"/>
    </row>
    <row r="15" spans="2:8">
      <c r="B15" s="82" t="s">
        <v>190</v>
      </c>
    </row>
  </sheetData>
  <autoFilter ref="B2:H2" xr:uid="{00000000-0009-0000-0000-000001000000}"/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D3C7-42F0-435A-B08F-2B8BA0364DD9}">
  <dimension ref="A1:G9"/>
  <sheetViews>
    <sheetView showGridLines="0" zoomScale="101" zoomScaleNormal="90" workbookViewId="0">
      <selection activeCell="E16" sqref="E16"/>
    </sheetView>
  </sheetViews>
  <sheetFormatPr defaultRowHeight="13.8"/>
  <cols>
    <col min="1" max="1" width="5.44140625" style="82" customWidth="1"/>
    <col min="2" max="2" width="51" style="82" bestFit="1" customWidth="1"/>
    <col min="3" max="3" width="12.109375" style="83" customWidth="1"/>
    <col min="4" max="4" width="13.5546875" style="83" customWidth="1"/>
    <col min="5" max="6" width="18.44140625" style="83" customWidth="1"/>
    <col min="7" max="16384" width="8.88671875" style="82"/>
  </cols>
  <sheetData>
    <row r="1" spans="1:7" s="71" customFormat="1" ht="17.399999999999999" customHeight="1" thickBot="1">
      <c r="B1" s="170" t="s">
        <v>113</v>
      </c>
      <c r="C1" s="170"/>
      <c r="D1" s="170"/>
      <c r="E1" s="70"/>
      <c r="F1" s="70"/>
    </row>
    <row r="2" spans="1:7" s="72" customFormat="1" ht="36" customHeight="1">
      <c r="B2" s="111" t="s">
        <v>112</v>
      </c>
      <c r="C2" s="112" t="s">
        <v>183</v>
      </c>
      <c r="D2" s="112" t="s">
        <v>39</v>
      </c>
      <c r="E2" s="112" t="s">
        <v>180</v>
      </c>
      <c r="F2" s="113" t="s">
        <v>2</v>
      </c>
    </row>
    <row r="3" spans="1:7" ht="21.6" customHeight="1">
      <c r="B3" s="125" t="s">
        <v>97</v>
      </c>
      <c r="C3" s="76" t="s">
        <v>49</v>
      </c>
      <c r="D3" s="76">
        <v>1</v>
      </c>
      <c r="E3" s="78"/>
      <c r="F3" s="126">
        <f t="shared" ref="F3:F4" si="0">E3*D3</f>
        <v>0</v>
      </c>
    </row>
    <row r="4" spans="1:7" ht="41.4" customHeight="1">
      <c r="B4" s="128" t="s">
        <v>114</v>
      </c>
      <c r="C4" s="76" t="s">
        <v>115</v>
      </c>
      <c r="D4" s="76">
        <v>50</v>
      </c>
      <c r="E4" s="78"/>
      <c r="F4" s="126">
        <f t="shared" si="0"/>
        <v>0</v>
      </c>
    </row>
    <row r="5" spans="1:7" s="8" customFormat="1" ht="25.2" customHeight="1">
      <c r="A5" s="82"/>
      <c r="B5" s="125" t="s">
        <v>22</v>
      </c>
      <c r="C5" s="76" t="s">
        <v>67</v>
      </c>
      <c r="D5" s="156">
        <v>3193.5536999999999</v>
      </c>
      <c r="E5" s="85"/>
      <c r="F5" s="131">
        <f t="shared" ref="F5" si="1">E5*D5</f>
        <v>0</v>
      </c>
      <c r="G5" s="82"/>
    </row>
    <row r="6" spans="1:7" s="8" customFormat="1" ht="21" customHeight="1">
      <c r="A6" s="82"/>
      <c r="B6" s="125" t="s">
        <v>154</v>
      </c>
      <c r="C6" s="76" t="s">
        <v>67</v>
      </c>
      <c r="D6" s="156">
        <v>32</v>
      </c>
      <c r="E6" s="85"/>
      <c r="F6" s="131">
        <f t="shared" ref="F6" si="2">E6*D6</f>
        <v>0</v>
      </c>
      <c r="G6" s="82"/>
    </row>
    <row r="7" spans="1:7" ht="15" thickBot="1">
      <c r="B7" s="120" t="s">
        <v>2</v>
      </c>
      <c r="C7" s="121"/>
      <c r="D7" s="121"/>
      <c r="E7" s="121"/>
      <c r="F7" s="132">
        <f>SUM(F3:F6)</f>
        <v>0</v>
      </c>
    </row>
    <row r="8" spans="1:7">
      <c r="D8" s="82"/>
    </row>
    <row r="9" spans="1:7">
      <c r="D9" s="82"/>
    </row>
  </sheetData>
  <autoFilter ref="B2:F2" xr:uid="{00000000-0009-0000-0000-000001000000}"/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BD9C-B59C-4022-8028-B7F50D551DE7}">
  <dimension ref="B1:G7"/>
  <sheetViews>
    <sheetView showGridLines="0" zoomScale="101" zoomScaleNormal="90" workbookViewId="0">
      <selection activeCell="G17" sqref="G17"/>
    </sheetView>
  </sheetViews>
  <sheetFormatPr defaultRowHeight="13.8"/>
  <cols>
    <col min="1" max="1" width="5.44140625" style="82" customWidth="1"/>
    <col min="2" max="2" width="51" style="82" bestFit="1" customWidth="1"/>
    <col min="3" max="3" width="12.109375" style="83" customWidth="1"/>
    <col min="4" max="4" width="14.109375" style="83" customWidth="1"/>
    <col min="5" max="6" width="18.44140625" style="83" customWidth="1"/>
    <col min="7" max="7" width="40.33203125" style="82" customWidth="1"/>
    <col min="8" max="16384" width="8.88671875" style="82"/>
  </cols>
  <sheetData>
    <row r="1" spans="2:7" s="71" customFormat="1" ht="17.399999999999999" customHeight="1" thickBot="1">
      <c r="B1" s="170" t="s">
        <v>113</v>
      </c>
      <c r="C1" s="170"/>
      <c r="D1" s="170"/>
      <c r="E1" s="70"/>
      <c r="F1" s="70"/>
    </row>
    <row r="2" spans="2:7" s="72" customFormat="1" ht="36" customHeight="1">
      <c r="B2" s="111" t="s">
        <v>112</v>
      </c>
      <c r="C2" s="112" t="s">
        <v>183</v>
      </c>
      <c r="D2" s="112" t="s">
        <v>39</v>
      </c>
      <c r="E2" s="112" t="s">
        <v>180</v>
      </c>
      <c r="F2" s="113" t="s">
        <v>2</v>
      </c>
    </row>
    <row r="3" spans="2:7" ht="51" customHeight="1">
      <c r="B3" s="125" t="s">
        <v>99</v>
      </c>
      <c r="C3" s="76" t="s">
        <v>49</v>
      </c>
      <c r="D3" s="76">
        <v>5</v>
      </c>
      <c r="E3" s="78"/>
      <c r="F3" s="126">
        <f t="shared" ref="F3:F4" si="0">E3*D3</f>
        <v>0</v>
      </c>
      <c r="G3" s="157" t="s">
        <v>191</v>
      </c>
    </row>
    <row r="4" spans="2:7" ht="36.6" customHeight="1">
      <c r="B4" s="125" t="s">
        <v>98</v>
      </c>
      <c r="C4" s="76" t="s">
        <v>49</v>
      </c>
      <c r="D4" s="76">
        <v>12</v>
      </c>
      <c r="E4" s="78"/>
      <c r="F4" s="126">
        <f t="shared" si="0"/>
        <v>0</v>
      </c>
    </row>
    <row r="5" spans="2:7" ht="15" thickBot="1">
      <c r="B5" s="120" t="s">
        <v>2</v>
      </c>
      <c r="C5" s="121"/>
      <c r="D5" s="121"/>
      <c r="E5" s="121"/>
      <c r="F5" s="132">
        <f>SUM(F3:F4)</f>
        <v>0</v>
      </c>
    </row>
    <row r="6" spans="2:7">
      <c r="D6" s="82"/>
    </row>
    <row r="7" spans="2:7">
      <c r="D7" s="82"/>
      <c r="G7" s="79"/>
    </row>
  </sheetData>
  <autoFilter ref="B2:F2" xr:uid="{00000000-0009-0000-0000-000001000000}"/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E2C1-ADF8-421E-BBE9-6CE0FCC56402}">
  <dimension ref="B1:F10"/>
  <sheetViews>
    <sheetView showGridLines="0" zoomScale="101" zoomScaleNormal="90" workbookViewId="0">
      <selection activeCell="B14" sqref="B14"/>
    </sheetView>
  </sheetViews>
  <sheetFormatPr defaultRowHeight="13.8"/>
  <cols>
    <col min="1" max="1" width="5.44140625" style="82" customWidth="1"/>
    <col min="2" max="2" width="51" style="82" bestFit="1" customWidth="1"/>
    <col min="3" max="3" width="12.109375" style="83" customWidth="1"/>
    <col min="4" max="4" width="14.109375" style="83" customWidth="1"/>
    <col min="5" max="6" width="18.44140625" style="83" customWidth="1"/>
    <col min="7" max="16384" width="8.88671875" style="82"/>
  </cols>
  <sheetData>
    <row r="1" spans="2:6" s="71" customFormat="1" ht="17.399999999999999" customHeight="1" thickBot="1">
      <c r="B1" s="170" t="s">
        <v>113</v>
      </c>
      <c r="C1" s="170"/>
      <c r="D1" s="170"/>
      <c r="E1" s="70"/>
      <c r="F1" s="70"/>
    </row>
    <row r="2" spans="2:6" s="72" customFormat="1" ht="36" customHeight="1">
      <c r="B2" s="111" t="s">
        <v>112</v>
      </c>
      <c r="C2" s="112" t="s">
        <v>183</v>
      </c>
      <c r="D2" s="112" t="s">
        <v>39</v>
      </c>
      <c r="E2" s="112" t="s">
        <v>180</v>
      </c>
      <c r="F2" s="113" t="s">
        <v>2</v>
      </c>
    </row>
    <row r="3" spans="2:6" s="72" customFormat="1" ht="14.4">
      <c r="B3" s="143" t="s">
        <v>169</v>
      </c>
      <c r="C3" s="10"/>
      <c r="D3" s="10"/>
      <c r="E3" s="53"/>
      <c r="F3" s="144"/>
    </row>
    <row r="4" spans="2:6" s="72" customFormat="1">
      <c r="B4" s="129" t="s">
        <v>169</v>
      </c>
      <c r="C4" s="81" t="s">
        <v>170</v>
      </c>
      <c r="D4" s="81">
        <v>1</v>
      </c>
      <c r="E4" s="78"/>
      <c r="F4" s="126">
        <f t="shared" ref="F4" si="0">E4*D4</f>
        <v>0</v>
      </c>
    </row>
    <row r="5" spans="2:6" s="72" customFormat="1" ht="14.4">
      <c r="B5" s="143" t="s">
        <v>168</v>
      </c>
      <c r="C5" s="10"/>
      <c r="D5" s="10"/>
      <c r="E5" s="53"/>
      <c r="F5" s="144"/>
    </row>
    <row r="6" spans="2:6">
      <c r="B6" s="129" t="s">
        <v>152</v>
      </c>
      <c r="C6" s="81" t="s">
        <v>49</v>
      </c>
      <c r="D6" s="81">
        <v>2</v>
      </c>
      <c r="E6" s="78"/>
      <c r="F6" s="126">
        <f t="shared" ref="F6:F7" si="1">E6*D6</f>
        <v>0</v>
      </c>
    </row>
    <row r="7" spans="2:6">
      <c r="B7" s="130" t="s">
        <v>153</v>
      </c>
      <c r="C7" s="84" t="s">
        <v>49</v>
      </c>
      <c r="D7" s="84">
        <v>80</v>
      </c>
      <c r="E7" s="85"/>
      <c r="F7" s="131">
        <f t="shared" si="1"/>
        <v>0</v>
      </c>
    </row>
    <row r="8" spans="2:6" ht="14.4">
      <c r="B8" s="145" t="s">
        <v>2</v>
      </c>
      <c r="C8" s="24"/>
      <c r="D8" s="24"/>
      <c r="E8" s="24"/>
      <c r="F8" s="146">
        <f>SUM(F4:F7)</f>
        <v>0</v>
      </c>
    </row>
    <row r="9" spans="2:6">
      <c r="B9" s="147" t="s">
        <v>1</v>
      </c>
      <c r="C9" s="28">
        <v>0.18</v>
      </c>
      <c r="D9" s="15"/>
      <c r="E9" s="18"/>
      <c r="F9" s="148">
        <f>F8*C9</f>
        <v>0</v>
      </c>
    </row>
    <row r="10" spans="2:6" ht="15" thickBot="1">
      <c r="B10" s="149" t="s">
        <v>0</v>
      </c>
      <c r="C10" s="150"/>
      <c r="D10" s="151"/>
      <c r="E10" s="151"/>
      <c r="F10" s="152">
        <f>F9+F8</f>
        <v>0</v>
      </c>
    </row>
  </sheetData>
  <autoFilter ref="B2:F2" xr:uid="{00000000-0009-0000-0000-000001000000}"/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1509-6BE5-4C06-A48D-14A389E57F50}">
  <dimension ref="B1:K38"/>
  <sheetViews>
    <sheetView showGridLines="0" zoomScaleNormal="100" zoomScaleSheetLayoutView="100" workbookViewId="0">
      <selection activeCell="K17" sqref="K17"/>
    </sheetView>
  </sheetViews>
  <sheetFormatPr defaultColWidth="9.109375" defaultRowHeight="14.4"/>
  <cols>
    <col min="1" max="1" width="5.6640625" style="46" customWidth="1"/>
    <col min="2" max="2" width="4.5546875" style="46" customWidth="1"/>
    <col min="3" max="3" width="63" style="88" customWidth="1"/>
    <col min="4" max="4" width="10.44140625" style="89" customWidth="1"/>
    <col min="5" max="5" width="9.109375" style="46"/>
    <col min="6" max="6" width="10.88671875" style="90" bestFit="1" customWidth="1"/>
    <col min="7" max="7" width="11.109375" style="46" customWidth="1"/>
    <col min="8" max="8" width="14.5546875" style="46" bestFit="1" customWidth="1"/>
    <col min="9" max="9" width="14.33203125" style="46" customWidth="1"/>
    <col min="10" max="10" width="12.5546875" style="46" customWidth="1"/>
    <col min="11" max="16384" width="9.109375" style="46"/>
  </cols>
  <sheetData>
    <row r="1" spans="2:11" ht="15" thickBot="1">
      <c r="C1" s="46"/>
      <c r="D1" s="46"/>
      <c r="F1" s="46"/>
    </row>
    <row r="2" spans="2:11" ht="28.8">
      <c r="B2" s="111" t="s">
        <v>145</v>
      </c>
      <c r="C2" s="112" t="s">
        <v>112</v>
      </c>
      <c r="D2" s="112" t="s">
        <v>144</v>
      </c>
      <c r="E2" s="112" t="s">
        <v>143</v>
      </c>
      <c r="F2" s="112" t="s">
        <v>142</v>
      </c>
      <c r="G2" s="112" t="s">
        <v>141</v>
      </c>
      <c r="H2" s="113" t="s">
        <v>2</v>
      </c>
    </row>
    <row r="3" spans="2:11" ht="16.2">
      <c r="B3" s="114" t="s">
        <v>140</v>
      </c>
      <c r="C3" s="95" t="s">
        <v>139</v>
      </c>
      <c r="D3" s="106"/>
      <c r="E3" s="96" t="s">
        <v>155</v>
      </c>
      <c r="F3" s="133">
        <v>180</v>
      </c>
      <c r="G3" s="134"/>
      <c r="H3" s="135">
        <f t="shared" ref="H3:H14" si="0">F3*G3</f>
        <v>0</v>
      </c>
    </row>
    <row r="4" spans="2:11" ht="16.2">
      <c r="B4" s="115" t="s">
        <v>138</v>
      </c>
      <c r="C4" s="95" t="s">
        <v>137</v>
      </c>
      <c r="D4" s="106"/>
      <c r="E4" s="96" t="s">
        <v>155</v>
      </c>
      <c r="F4" s="136">
        <v>18</v>
      </c>
      <c r="G4" s="134"/>
      <c r="H4" s="135">
        <f t="shared" si="0"/>
        <v>0</v>
      </c>
      <c r="I4" s="86"/>
      <c r="J4" s="86"/>
      <c r="K4" s="86"/>
    </row>
    <row r="5" spans="2:11">
      <c r="B5" s="114" t="s">
        <v>136</v>
      </c>
      <c r="C5" s="97" t="s">
        <v>150</v>
      </c>
      <c r="D5" s="140" t="s">
        <v>125</v>
      </c>
      <c r="E5" s="98" t="s">
        <v>124</v>
      </c>
      <c r="F5" s="137">
        <v>80</v>
      </c>
      <c r="G5" s="134"/>
      <c r="H5" s="135">
        <f t="shared" si="0"/>
        <v>0</v>
      </c>
    </row>
    <row r="6" spans="2:11" ht="28.8">
      <c r="B6" s="115" t="s">
        <v>135</v>
      </c>
      <c r="C6" s="95" t="s">
        <v>151</v>
      </c>
      <c r="D6" s="106"/>
      <c r="E6" s="99" t="s">
        <v>155</v>
      </c>
      <c r="F6" s="136">
        <f>F5*0.3*0.6</f>
        <v>14.399999999999999</v>
      </c>
      <c r="G6" s="134"/>
      <c r="H6" s="135">
        <f t="shared" si="0"/>
        <v>0</v>
      </c>
    </row>
    <row r="7" spans="2:11" ht="16.2">
      <c r="B7" s="114" t="s">
        <v>134</v>
      </c>
      <c r="C7" s="95" t="s">
        <v>132</v>
      </c>
      <c r="D7" s="106"/>
      <c r="E7" s="99" t="s">
        <v>155</v>
      </c>
      <c r="F7" s="136">
        <f>F3-(F6+(0.09*3.14*80))</f>
        <v>142.99200000000002</v>
      </c>
      <c r="G7" s="134"/>
      <c r="H7" s="135">
        <f t="shared" si="0"/>
        <v>0</v>
      </c>
      <c r="I7" s="141"/>
    </row>
    <row r="8" spans="2:11">
      <c r="B8" s="114" t="s">
        <v>133</v>
      </c>
      <c r="C8" s="100" t="s">
        <v>61</v>
      </c>
      <c r="D8" s="106"/>
      <c r="E8" s="98" t="s">
        <v>124</v>
      </c>
      <c r="F8" s="137">
        <v>80</v>
      </c>
      <c r="G8" s="134"/>
      <c r="H8" s="135">
        <f t="shared" si="0"/>
        <v>0</v>
      </c>
    </row>
    <row r="9" spans="2:11">
      <c r="B9" s="115" t="s">
        <v>131</v>
      </c>
      <c r="C9" s="100" t="s">
        <v>149</v>
      </c>
      <c r="D9" s="106"/>
      <c r="E9" s="101" t="s">
        <v>123</v>
      </c>
      <c r="F9" s="137">
        <v>6</v>
      </c>
      <c r="G9" s="134"/>
      <c r="H9" s="135">
        <f t="shared" si="0"/>
        <v>0</v>
      </c>
    </row>
    <row r="10" spans="2:11">
      <c r="B10" s="114" t="s">
        <v>130</v>
      </c>
      <c r="C10" s="100" t="s">
        <v>148</v>
      </c>
      <c r="D10" s="106"/>
      <c r="E10" s="101" t="s">
        <v>123</v>
      </c>
      <c r="F10" s="137">
        <v>11</v>
      </c>
      <c r="G10" s="134"/>
      <c r="H10" s="135">
        <f t="shared" si="0"/>
        <v>0</v>
      </c>
    </row>
    <row r="11" spans="2:11">
      <c r="B11" s="114" t="s">
        <v>129</v>
      </c>
      <c r="C11" s="100" t="s">
        <v>147</v>
      </c>
      <c r="D11" s="106"/>
      <c r="E11" s="101" t="s">
        <v>123</v>
      </c>
      <c r="F11" s="137">
        <v>5</v>
      </c>
      <c r="G11" s="134"/>
      <c r="H11" s="135">
        <f t="shared" si="0"/>
        <v>0</v>
      </c>
    </row>
    <row r="12" spans="2:11">
      <c r="B12" s="115" t="s">
        <v>128</v>
      </c>
      <c r="C12" s="100" t="s">
        <v>146</v>
      </c>
      <c r="D12" s="106"/>
      <c r="E12" s="101" t="s">
        <v>123</v>
      </c>
      <c r="F12" s="137">
        <v>6</v>
      </c>
      <c r="G12" s="134"/>
      <c r="H12" s="135">
        <f t="shared" si="0"/>
        <v>0</v>
      </c>
    </row>
    <row r="13" spans="2:11">
      <c r="B13" s="114" t="s">
        <v>127</v>
      </c>
      <c r="C13" s="100" t="s">
        <v>160</v>
      </c>
      <c r="D13" s="106"/>
      <c r="E13" s="101" t="s">
        <v>123</v>
      </c>
      <c r="F13" s="137">
        <v>6</v>
      </c>
      <c r="G13" s="134"/>
      <c r="H13" s="135">
        <f t="shared" si="0"/>
        <v>0</v>
      </c>
    </row>
    <row r="14" spans="2:11" ht="16.2">
      <c r="B14" s="115" t="s">
        <v>126</v>
      </c>
      <c r="C14" s="102" t="s">
        <v>122</v>
      </c>
      <c r="D14" s="106"/>
      <c r="E14" s="103" t="s">
        <v>156</v>
      </c>
      <c r="F14" s="138">
        <v>48</v>
      </c>
      <c r="G14" s="139"/>
      <c r="H14" s="135">
        <f t="shared" si="0"/>
        <v>0</v>
      </c>
    </row>
    <row r="15" spans="2:11">
      <c r="B15" s="116"/>
      <c r="C15" s="69" t="s">
        <v>121</v>
      </c>
      <c r="D15" s="69"/>
      <c r="E15" s="69"/>
      <c r="F15" s="69"/>
      <c r="G15" s="69"/>
      <c r="H15" s="117">
        <f>SUM(H3:H14)</f>
        <v>0</v>
      </c>
    </row>
    <row r="16" spans="2:11">
      <c r="B16" s="118"/>
      <c r="C16" s="104" t="s">
        <v>4</v>
      </c>
      <c r="D16" s="105"/>
      <c r="E16" s="106"/>
      <c r="F16" s="107"/>
      <c r="G16" s="106"/>
      <c r="H16" s="119">
        <f>H15*D16</f>
        <v>0</v>
      </c>
    </row>
    <row r="17" spans="2:11">
      <c r="B17" s="118"/>
      <c r="C17" s="108" t="s">
        <v>41</v>
      </c>
      <c r="D17" s="109"/>
      <c r="E17" s="106"/>
      <c r="F17" s="107"/>
      <c r="G17" s="106"/>
      <c r="H17" s="119">
        <f>H16+H15</f>
        <v>0</v>
      </c>
    </row>
    <row r="18" spans="2:11">
      <c r="B18" s="118"/>
      <c r="C18" s="104" t="s">
        <v>120</v>
      </c>
      <c r="D18" s="110"/>
      <c r="E18" s="106"/>
      <c r="F18" s="107"/>
      <c r="G18" s="106"/>
      <c r="H18" s="119">
        <f>H17*D18</f>
        <v>0</v>
      </c>
    </row>
    <row r="19" spans="2:11">
      <c r="B19" s="118"/>
      <c r="C19" s="108" t="s">
        <v>41</v>
      </c>
      <c r="D19" s="109"/>
      <c r="E19" s="106"/>
      <c r="F19" s="107"/>
      <c r="G19" s="106"/>
      <c r="H19" s="119">
        <f>H18+H17</f>
        <v>0</v>
      </c>
    </row>
    <row r="20" spans="2:11">
      <c r="B20" s="118"/>
      <c r="C20" s="104" t="s">
        <v>119</v>
      </c>
      <c r="D20" s="110">
        <v>0.18</v>
      </c>
      <c r="E20" s="106"/>
      <c r="F20" s="107"/>
      <c r="G20" s="106"/>
      <c r="H20" s="119">
        <f>H19*D20</f>
        <v>0</v>
      </c>
    </row>
    <row r="21" spans="2:11" ht="15" thickBot="1">
      <c r="B21" s="120"/>
      <c r="C21" s="121" t="s">
        <v>41</v>
      </c>
      <c r="D21" s="121"/>
      <c r="E21" s="121"/>
      <c r="F21" s="121"/>
      <c r="G21" s="121"/>
      <c r="H21" s="122">
        <f>H20+H19</f>
        <v>0</v>
      </c>
    </row>
    <row r="22" spans="2:11">
      <c r="C22" s="46"/>
      <c r="D22" s="46"/>
      <c r="F22" s="46"/>
    </row>
    <row r="23" spans="2:11">
      <c r="C23" s="46"/>
      <c r="D23" s="46"/>
      <c r="F23" s="46"/>
    </row>
    <row r="24" spans="2:11">
      <c r="C24" s="46"/>
      <c r="D24" s="46"/>
      <c r="F24" s="46"/>
    </row>
    <row r="25" spans="2:11">
      <c r="C25" s="46"/>
      <c r="D25" s="46"/>
      <c r="F25" s="46"/>
    </row>
    <row r="26" spans="2:11">
      <c r="C26" s="46"/>
      <c r="D26" s="46"/>
      <c r="F26" s="46"/>
    </row>
    <row r="27" spans="2:11">
      <c r="C27" s="46"/>
      <c r="D27" s="46"/>
      <c r="F27" s="46"/>
      <c r="I27" s="86"/>
      <c r="J27" s="86"/>
      <c r="K27" s="87"/>
    </row>
    <row r="28" spans="2:11">
      <c r="C28" s="46"/>
      <c r="D28" s="46"/>
      <c r="F28" s="46"/>
    </row>
    <row r="29" spans="2:11">
      <c r="C29" s="46"/>
      <c r="D29" s="46"/>
      <c r="F29" s="46"/>
    </row>
    <row r="30" spans="2:11">
      <c r="C30" s="46"/>
      <c r="D30" s="46"/>
      <c r="F30" s="46"/>
    </row>
    <row r="31" spans="2:11">
      <c r="C31" s="46"/>
      <c r="D31" s="46"/>
      <c r="F31" s="46"/>
    </row>
    <row r="32" spans="2:11">
      <c r="C32" s="46"/>
      <c r="D32" s="46"/>
      <c r="F32" s="46"/>
    </row>
    <row r="33" spans="3:10">
      <c r="C33" s="46"/>
      <c r="D33" s="46"/>
      <c r="F33" s="46"/>
    </row>
    <row r="34" spans="3:10">
      <c r="C34" s="46"/>
      <c r="D34" s="46"/>
      <c r="F34" s="46"/>
      <c r="I34" s="86"/>
    </row>
    <row r="36" spans="3:10">
      <c r="H36" s="91"/>
      <c r="J36" s="86"/>
    </row>
    <row r="37" spans="3:10">
      <c r="C37" s="88" t="s">
        <v>118</v>
      </c>
      <c r="D37" s="92"/>
      <c r="E37" s="92"/>
      <c r="F37" s="93"/>
      <c r="G37" s="94"/>
      <c r="H37" s="92"/>
    </row>
    <row r="38" spans="3:10">
      <c r="C38" s="88" t="s">
        <v>117</v>
      </c>
      <c r="D38" s="92"/>
      <c r="E38" s="92"/>
      <c r="F38" s="93"/>
      <c r="G38" s="171" t="s">
        <v>116</v>
      </c>
      <c r="H38" s="171"/>
    </row>
  </sheetData>
  <mergeCells count="1">
    <mergeCell ref="G38:H38"/>
  </mergeCells>
  <phoneticPr fontId="25" type="noConversion"/>
  <pageMargins left="0.7" right="0.7" top="0.75" bottom="0.75" header="0.3" footer="0.3"/>
  <pageSetup scale="70" orientation="portrait" r:id="rId1"/>
  <ignoredErrors>
    <ignoredError sqref="B3:B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7B67-C98A-44CE-BF97-EF0798931429}">
  <dimension ref="B1:N37"/>
  <sheetViews>
    <sheetView showGridLines="0" topLeftCell="B1" zoomScaleNormal="100" workbookViewId="0">
      <selection activeCell="I27" sqref="I27"/>
    </sheetView>
  </sheetViews>
  <sheetFormatPr defaultColWidth="8.77734375" defaultRowHeight="13.8"/>
  <cols>
    <col min="1" max="1" width="1.77734375" style="8" customWidth="1"/>
    <col min="2" max="2" width="4.77734375" style="8" customWidth="1"/>
    <col min="3" max="3" width="54.21875" style="8" customWidth="1"/>
    <col min="4" max="4" width="10.77734375" style="8" customWidth="1"/>
    <col min="5" max="5" width="14.77734375" style="8" customWidth="1"/>
    <col min="6" max="6" width="12.6640625" style="39" bestFit="1" customWidth="1"/>
    <col min="7" max="7" width="14.21875" style="8" customWidth="1"/>
    <col min="8" max="8" width="13.77734375" style="8" bestFit="1" customWidth="1"/>
    <col min="9" max="9" width="13.21875" style="8" customWidth="1"/>
    <col min="10" max="10" width="13.77734375" style="8" bestFit="1" customWidth="1"/>
    <col min="11" max="11" width="15.21875" style="8" customWidth="1"/>
    <col min="12" max="12" width="12.44140625" style="8" bestFit="1" customWidth="1"/>
    <col min="13" max="13" width="20.21875" style="8" customWidth="1"/>
    <col min="14" max="14" width="44.6640625" style="8" bestFit="1" customWidth="1"/>
    <col min="15" max="16384" width="8.77734375" style="8"/>
  </cols>
  <sheetData>
    <row r="1" spans="2:14" s="1" customFormat="1" ht="14.4">
      <c r="B1" s="159"/>
      <c r="C1" s="159"/>
      <c r="D1" s="159"/>
      <c r="E1" s="159"/>
      <c r="F1" s="160"/>
      <c r="G1" s="159"/>
      <c r="H1" s="159"/>
      <c r="I1" s="159"/>
      <c r="J1" s="159"/>
      <c r="K1" s="159"/>
      <c r="L1" s="159"/>
      <c r="M1" s="159"/>
    </row>
    <row r="2" spans="2:14" s="5" customFormat="1" ht="14.4">
      <c r="B2" s="161" t="s">
        <v>48</v>
      </c>
      <c r="C2" s="163" t="s">
        <v>47</v>
      </c>
      <c r="D2" s="163" t="s">
        <v>46</v>
      </c>
      <c r="E2" s="163" t="s">
        <v>45</v>
      </c>
      <c r="F2" s="163" t="s">
        <v>39</v>
      </c>
      <c r="G2" s="166" t="s">
        <v>44</v>
      </c>
      <c r="H2" s="166"/>
      <c r="I2" s="166" t="s">
        <v>43</v>
      </c>
      <c r="J2" s="166"/>
      <c r="K2" s="166" t="s">
        <v>42</v>
      </c>
      <c r="L2" s="166"/>
      <c r="M2" s="167" t="s">
        <v>41</v>
      </c>
    </row>
    <row r="3" spans="2:14" s="5" customFormat="1" ht="14.4">
      <c r="B3" s="162"/>
      <c r="C3" s="164"/>
      <c r="D3" s="164"/>
      <c r="E3" s="164"/>
      <c r="F3" s="165"/>
      <c r="G3" s="6" t="s">
        <v>40</v>
      </c>
      <c r="H3" s="6" t="s">
        <v>2</v>
      </c>
      <c r="I3" s="6" t="s">
        <v>40</v>
      </c>
      <c r="J3" s="6" t="s">
        <v>2</v>
      </c>
      <c r="K3" s="6" t="s">
        <v>40</v>
      </c>
      <c r="L3" s="6" t="s">
        <v>2</v>
      </c>
      <c r="M3" s="168"/>
    </row>
    <row r="4" spans="2:14" ht="14.4"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</row>
    <row r="5" spans="2:14" ht="14.4">
      <c r="B5" s="9">
        <v>1</v>
      </c>
      <c r="C5" s="10" t="s">
        <v>20</v>
      </c>
      <c r="D5" s="10" t="s">
        <v>12</v>
      </c>
      <c r="E5" s="10"/>
      <c r="F5" s="55">
        <v>150</v>
      </c>
      <c r="G5" s="11"/>
      <c r="H5" s="12"/>
      <c r="I5" s="13"/>
      <c r="J5" s="12"/>
      <c r="K5" s="13"/>
      <c r="L5" s="12"/>
      <c r="M5" s="14"/>
      <c r="N5" s="65"/>
    </row>
    <row r="6" spans="2:14">
      <c r="B6" s="15"/>
      <c r="C6" s="16" t="s">
        <v>13</v>
      </c>
      <c r="D6" s="17" t="s">
        <v>12</v>
      </c>
      <c r="E6" s="15">
        <v>1</v>
      </c>
      <c r="F6" s="18">
        <f>E6*F5</f>
        <v>150</v>
      </c>
      <c r="G6" s="19"/>
      <c r="H6" s="19"/>
      <c r="I6" s="19"/>
      <c r="J6" s="19">
        <f>I6*F6</f>
        <v>0</v>
      </c>
      <c r="K6" s="19"/>
      <c r="L6" s="19"/>
      <c r="M6" s="19">
        <f t="shared" ref="M6:M10" si="0">L6+J6+H6</f>
        <v>0</v>
      </c>
      <c r="N6" s="65"/>
    </row>
    <row r="7" spans="2:14">
      <c r="B7" s="15"/>
      <c r="C7" s="16" t="s">
        <v>7</v>
      </c>
      <c r="D7" s="17"/>
      <c r="E7" s="15"/>
      <c r="F7" s="18"/>
      <c r="G7" s="19"/>
      <c r="H7" s="19"/>
      <c r="I7" s="19"/>
      <c r="J7" s="19"/>
      <c r="K7" s="19"/>
      <c r="L7" s="19"/>
      <c r="M7" s="19">
        <f t="shared" si="0"/>
        <v>0</v>
      </c>
      <c r="N7" s="65"/>
    </row>
    <row r="8" spans="2:14">
      <c r="B8" s="15"/>
      <c r="C8" s="16" t="s">
        <v>19</v>
      </c>
      <c r="D8" s="17" t="s">
        <v>12</v>
      </c>
      <c r="E8" s="15">
        <v>1.03</v>
      </c>
      <c r="F8" s="18">
        <f>E8*F5</f>
        <v>154.5</v>
      </c>
      <c r="G8" s="19"/>
      <c r="H8" s="19">
        <f>G8*F8</f>
        <v>0</v>
      </c>
      <c r="I8" s="19"/>
      <c r="J8" s="19"/>
      <c r="K8" s="19"/>
      <c r="L8" s="19"/>
      <c r="M8" s="19">
        <f t="shared" si="0"/>
        <v>0</v>
      </c>
      <c r="N8" s="65"/>
    </row>
    <row r="9" spans="2:14">
      <c r="B9" s="15"/>
      <c r="C9" s="16" t="s">
        <v>18</v>
      </c>
      <c r="D9" s="17" t="s">
        <v>17</v>
      </c>
      <c r="E9" s="15">
        <f>0.1*0.05*1.2</f>
        <v>6.000000000000001E-3</v>
      </c>
      <c r="F9" s="18">
        <f>E9*F5</f>
        <v>0.90000000000000013</v>
      </c>
      <c r="G9" s="19"/>
      <c r="H9" s="19">
        <f>G9*F9</f>
        <v>0</v>
      </c>
      <c r="I9" s="19"/>
      <c r="J9" s="19"/>
      <c r="K9" s="19"/>
      <c r="L9" s="19"/>
      <c r="M9" s="19">
        <f t="shared" si="0"/>
        <v>0</v>
      </c>
      <c r="N9" s="65"/>
    </row>
    <row r="10" spans="2:14">
      <c r="B10" s="15"/>
      <c r="C10" s="16" t="s">
        <v>8</v>
      </c>
      <c r="D10" s="17" t="s">
        <v>5</v>
      </c>
      <c r="E10" s="15">
        <v>1</v>
      </c>
      <c r="F10" s="18">
        <f>E10*F5</f>
        <v>150</v>
      </c>
      <c r="G10" s="19"/>
      <c r="H10" s="19">
        <f>G10*F10</f>
        <v>0</v>
      </c>
      <c r="I10" s="19"/>
      <c r="J10" s="19"/>
      <c r="K10" s="19"/>
      <c r="L10" s="19"/>
      <c r="M10" s="19">
        <f t="shared" si="0"/>
        <v>0</v>
      </c>
      <c r="N10" s="65"/>
    </row>
    <row r="11" spans="2:14" ht="14.4">
      <c r="B11" s="9">
        <f>B5+1</f>
        <v>2</v>
      </c>
      <c r="C11" s="10" t="s">
        <v>16</v>
      </c>
      <c r="D11" s="10" t="s">
        <v>67</v>
      </c>
      <c r="E11" s="10"/>
      <c r="F11" s="53">
        <v>100</v>
      </c>
      <c r="G11" s="11"/>
      <c r="H11" s="12"/>
      <c r="I11" s="13"/>
      <c r="J11" s="12"/>
      <c r="K11" s="13"/>
      <c r="L11" s="12"/>
      <c r="M11" s="14"/>
      <c r="N11" s="65"/>
    </row>
    <row r="12" spans="2:14">
      <c r="B12" s="15"/>
      <c r="C12" s="16" t="s">
        <v>13</v>
      </c>
      <c r="D12" s="17" t="s">
        <v>67</v>
      </c>
      <c r="E12" s="15">
        <v>1</v>
      </c>
      <c r="F12" s="18">
        <f>F11</f>
        <v>100</v>
      </c>
      <c r="G12" s="19"/>
      <c r="H12" s="19"/>
      <c r="I12" s="19"/>
      <c r="J12" s="19">
        <f>I12*F12</f>
        <v>0</v>
      </c>
      <c r="K12" s="19"/>
      <c r="L12" s="19"/>
      <c r="M12" s="19">
        <f t="shared" ref="M12:M17" si="1">L12+J12+H12</f>
        <v>0</v>
      </c>
      <c r="N12" s="65"/>
    </row>
    <row r="13" spans="2:14">
      <c r="B13" s="15"/>
      <c r="C13" s="16" t="s">
        <v>11</v>
      </c>
      <c r="D13" s="17" t="s">
        <v>5</v>
      </c>
      <c r="E13" s="15">
        <v>2.5999999999999999E-2</v>
      </c>
      <c r="F13" s="18">
        <f>E13*F11</f>
        <v>2.6</v>
      </c>
      <c r="G13" s="19"/>
      <c r="H13" s="19"/>
      <c r="I13" s="19"/>
      <c r="J13" s="19"/>
      <c r="K13" s="19"/>
      <c r="L13" s="19">
        <f>K13*F13</f>
        <v>0</v>
      </c>
      <c r="M13" s="19">
        <f t="shared" si="1"/>
        <v>0</v>
      </c>
      <c r="N13" s="65"/>
    </row>
    <row r="14" spans="2:14">
      <c r="B14" s="15"/>
      <c r="C14" s="16" t="s">
        <v>7</v>
      </c>
      <c r="D14" s="17"/>
      <c r="E14" s="15"/>
      <c r="F14" s="18"/>
      <c r="G14" s="19"/>
      <c r="H14" s="19"/>
      <c r="I14" s="19"/>
      <c r="J14" s="19"/>
      <c r="K14" s="19"/>
      <c r="L14" s="19"/>
      <c r="M14" s="19">
        <f t="shared" si="1"/>
        <v>0</v>
      </c>
      <c r="N14" s="65"/>
    </row>
    <row r="15" spans="2:14">
      <c r="B15" s="15"/>
      <c r="C15" s="16" t="s">
        <v>15</v>
      </c>
      <c r="D15" s="17" t="s">
        <v>67</v>
      </c>
      <c r="E15" s="15">
        <v>1.05</v>
      </c>
      <c r="F15" s="18">
        <f>E15*F11</f>
        <v>105</v>
      </c>
      <c r="G15" s="19"/>
      <c r="H15" s="19">
        <f>G15*F15</f>
        <v>0</v>
      </c>
      <c r="I15" s="19"/>
      <c r="J15" s="19"/>
      <c r="K15" s="19"/>
      <c r="L15" s="19"/>
      <c r="M15" s="19">
        <f t="shared" si="1"/>
        <v>0</v>
      </c>
      <c r="N15" s="65"/>
    </row>
    <row r="16" spans="2:14" ht="15">
      <c r="B16" s="15"/>
      <c r="C16" s="16" t="s">
        <v>14</v>
      </c>
      <c r="D16" s="17" t="s">
        <v>66</v>
      </c>
      <c r="E16" s="15">
        <v>0.1</v>
      </c>
      <c r="F16" s="18">
        <f>E16*F11</f>
        <v>10</v>
      </c>
      <c r="G16" s="19"/>
      <c r="H16" s="19">
        <f>G16*F16</f>
        <v>0</v>
      </c>
      <c r="I16" s="19"/>
      <c r="J16" s="19"/>
      <c r="K16" s="19"/>
      <c r="L16" s="19"/>
      <c r="M16" s="19">
        <f t="shared" si="1"/>
        <v>0</v>
      </c>
      <c r="N16" s="65"/>
    </row>
    <row r="17" spans="2:14">
      <c r="B17" s="15"/>
      <c r="C17" s="16" t="s">
        <v>8</v>
      </c>
      <c r="D17" s="17" t="s">
        <v>5</v>
      </c>
      <c r="E17" s="15">
        <v>9.5999999999999992E-3</v>
      </c>
      <c r="F17" s="18">
        <f>E17*F11</f>
        <v>0.96</v>
      </c>
      <c r="G17" s="19"/>
      <c r="H17" s="19">
        <f>G17*F17</f>
        <v>0</v>
      </c>
      <c r="I17" s="19"/>
      <c r="J17" s="19"/>
      <c r="K17" s="19"/>
      <c r="L17" s="19"/>
      <c r="M17" s="19">
        <f t="shared" si="1"/>
        <v>0</v>
      </c>
      <c r="N17" s="65"/>
    </row>
    <row r="18" spans="2:14" ht="14.4">
      <c r="B18" s="9">
        <f>B11+1</f>
        <v>3</v>
      </c>
      <c r="C18" s="10" t="s">
        <v>171</v>
      </c>
      <c r="D18" s="10" t="s">
        <v>67</v>
      </c>
      <c r="E18" s="10"/>
      <c r="F18" s="53">
        <v>6</v>
      </c>
      <c r="G18" s="11"/>
      <c r="H18" s="12"/>
      <c r="I18" s="13"/>
      <c r="J18" s="12"/>
      <c r="K18" s="13"/>
      <c r="L18" s="12"/>
      <c r="M18" s="14">
        <v>0</v>
      </c>
      <c r="N18" s="65"/>
    </row>
    <row r="19" spans="2:14">
      <c r="B19" s="15"/>
      <c r="C19" s="16" t="s">
        <v>13</v>
      </c>
      <c r="D19" s="17" t="s">
        <v>67</v>
      </c>
      <c r="E19" s="15">
        <v>1</v>
      </c>
      <c r="F19" s="18">
        <f>F18*E19</f>
        <v>6</v>
      </c>
      <c r="G19" s="19"/>
      <c r="H19" s="19"/>
      <c r="I19" s="19"/>
      <c r="J19" s="19">
        <f>F18*I19</f>
        <v>0</v>
      </c>
      <c r="K19" s="19"/>
      <c r="L19" s="19"/>
      <c r="M19" s="19">
        <f t="shared" ref="M19:M27" si="2">L19+J19+H19</f>
        <v>0</v>
      </c>
      <c r="N19" s="65"/>
    </row>
    <row r="20" spans="2:14">
      <c r="B20" s="15"/>
      <c r="C20" s="16" t="s">
        <v>11</v>
      </c>
      <c r="D20" s="17" t="s">
        <v>5</v>
      </c>
      <c r="E20" s="15">
        <v>5.7000000000000002E-2</v>
      </c>
      <c r="F20" s="18">
        <v>1</v>
      </c>
      <c r="G20" s="19"/>
      <c r="H20" s="19"/>
      <c r="I20" s="19"/>
      <c r="J20" s="19"/>
      <c r="K20" s="19"/>
      <c r="L20" s="19">
        <f>E20*K20</f>
        <v>0</v>
      </c>
      <c r="M20" s="19">
        <f t="shared" si="2"/>
        <v>0</v>
      </c>
      <c r="N20" s="65"/>
    </row>
    <row r="21" spans="2:14">
      <c r="B21" s="15"/>
      <c r="C21" s="16" t="s">
        <v>7</v>
      </c>
      <c r="D21" s="17"/>
      <c r="E21" s="15"/>
      <c r="F21" s="18"/>
      <c r="G21" s="19"/>
      <c r="H21" s="19"/>
      <c r="I21" s="19"/>
      <c r="J21" s="19"/>
      <c r="K21" s="19"/>
      <c r="L21" s="19"/>
      <c r="M21" s="19">
        <f t="shared" si="2"/>
        <v>0</v>
      </c>
      <c r="N21" s="65"/>
    </row>
    <row r="22" spans="2:14">
      <c r="B22" s="15"/>
      <c r="C22" s="16" t="s">
        <v>172</v>
      </c>
      <c r="D22" s="17" t="s">
        <v>67</v>
      </c>
      <c r="E22" s="15">
        <v>1.05</v>
      </c>
      <c r="F22" s="18">
        <f>E22*F18</f>
        <v>6.3000000000000007</v>
      </c>
      <c r="G22" s="19"/>
      <c r="H22" s="19">
        <f>F22*G22</f>
        <v>0</v>
      </c>
      <c r="I22" s="19"/>
      <c r="J22" s="19"/>
      <c r="K22" s="19"/>
      <c r="L22" s="19"/>
      <c r="M22" s="19">
        <f t="shared" si="2"/>
        <v>0</v>
      </c>
      <c r="N22" s="65"/>
    </row>
    <row r="23" spans="2:14">
      <c r="B23" s="15"/>
      <c r="C23" s="16" t="s">
        <v>173</v>
      </c>
      <c r="D23" s="17" t="s">
        <v>12</v>
      </c>
      <c r="E23" s="15">
        <v>1.05</v>
      </c>
      <c r="F23" s="18">
        <f>30*E23</f>
        <v>31.5</v>
      </c>
      <c r="G23" s="19"/>
      <c r="H23" s="19">
        <f t="shared" ref="H23:H27" si="3">F23*G23</f>
        <v>0</v>
      </c>
      <c r="I23" s="19"/>
      <c r="J23" s="19"/>
      <c r="K23" s="19"/>
      <c r="L23" s="19"/>
      <c r="M23" s="19">
        <f t="shared" si="2"/>
        <v>0</v>
      </c>
      <c r="N23" s="65"/>
    </row>
    <row r="24" spans="2:14">
      <c r="B24" s="15"/>
      <c r="C24" s="16" t="s">
        <v>174</v>
      </c>
      <c r="D24" s="17" t="s">
        <v>12</v>
      </c>
      <c r="E24" s="15">
        <v>1.05</v>
      </c>
      <c r="F24" s="18">
        <f>65*E24</f>
        <v>68.25</v>
      </c>
      <c r="G24" s="19"/>
      <c r="H24" s="19">
        <f t="shared" si="3"/>
        <v>0</v>
      </c>
      <c r="I24" s="19"/>
      <c r="J24" s="19"/>
      <c r="K24" s="19"/>
      <c r="L24" s="19"/>
      <c r="M24" s="19">
        <f t="shared" si="2"/>
        <v>0</v>
      </c>
      <c r="N24" s="65"/>
    </row>
    <row r="25" spans="2:14">
      <c r="B25" s="15"/>
      <c r="C25" s="16" t="s">
        <v>175</v>
      </c>
      <c r="D25" s="17" t="s">
        <v>67</v>
      </c>
      <c r="E25" s="15">
        <v>1.05</v>
      </c>
      <c r="F25" s="18">
        <f>3*E25</f>
        <v>3.1500000000000004</v>
      </c>
      <c r="G25" s="19"/>
      <c r="H25" s="19">
        <f t="shared" si="3"/>
        <v>0</v>
      </c>
      <c r="I25" s="19"/>
      <c r="J25" s="19"/>
      <c r="K25" s="19"/>
      <c r="L25" s="19"/>
      <c r="M25" s="19">
        <f t="shared" si="2"/>
        <v>0</v>
      </c>
      <c r="N25" s="65"/>
    </row>
    <row r="26" spans="2:14">
      <c r="B26" s="15"/>
      <c r="C26" s="16" t="s">
        <v>176</v>
      </c>
      <c r="D26" s="17" t="s">
        <v>49</v>
      </c>
      <c r="E26" s="15">
        <v>6</v>
      </c>
      <c r="F26" s="18">
        <f>F18*E26</f>
        <v>36</v>
      </c>
      <c r="G26" s="19"/>
      <c r="H26" s="19">
        <f t="shared" si="3"/>
        <v>0</v>
      </c>
      <c r="I26" s="19"/>
      <c r="J26" s="19"/>
      <c r="K26" s="19"/>
      <c r="L26" s="19"/>
      <c r="M26" s="19">
        <f t="shared" si="2"/>
        <v>0</v>
      </c>
      <c r="N26" s="65"/>
    </row>
    <row r="27" spans="2:14">
      <c r="B27" s="15"/>
      <c r="C27" s="16" t="s">
        <v>8</v>
      </c>
      <c r="D27" s="17" t="s">
        <v>5</v>
      </c>
      <c r="E27" s="15">
        <v>0.124</v>
      </c>
      <c r="F27" s="18">
        <f>F18*E27</f>
        <v>0.74399999999999999</v>
      </c>
      <c r="G27" s="19"/>
      <c r="H27" s="19">
        <f t="shared" si="3"/>
        <v>0</v>
      </c>
      <c r="I27" s="19"/>
      <c r="J27" s="19"/>
      <c r="K27" s="19"/>
      <c r="L27" s="19"/>
      <c r="M27" s="19">
        <f t="shared" si="2"/>
        <v>0</v>
      </c>
      <c r="N27" s="65"/>
    </row>
    <row r="28" spans="2:14" s="21" customFormat="1" ht="14.4">
      <c r="B28" s="9"/>
      <c r="C28" s="10"/>
      <c r="D28" s="10"/>
      <c r="E28" s="10"/>
      <c r="F28" s="53"/>
      <c r="G28" s="11"/>
      <c r="H28" s="12"/>
      <c r="I28" s="13"/>
      <c r="J28" s="12"/>
      <c r="K28" s="13"/>
      <c r="L28" s="12"/>
      <c r="M28" s="14"/>
      <c r="N28" s="65"/>
    </row>
    <row r="29" spans="2:14" s="26" customFormat="1" ht="14.4">
      <c r="B29" s="22"/>
      <c r="C29" s="23" t="s">
        <v>2</v>
      </c>
      <c r="D29" s="24"/>
      <c r="E29" s="24"/>
      <c r="F29" s="24"/>
      <c r="G29" s="24"/>
      <c r="H29" s="56">
        <f>SUM(H5:H28)</f>
        <v>0</v>
      </c>
      <c r="I29" s="25"/>
      <c r="J29" s="56">
        <f>SUM(J5:J28)</f>
        <v>0</v>
      </c>
      <c r="K29" s="25"/>
      <c r="L29" s="56">
        <f>SUM(L5:L28)</f>
        <v>0</v>
      </c>
      <c r="M29" s="56">
        <f>SUM(M5:M28)</f>
        <v>0</v>
      </c>
    </row>
    <row r="30" spans="2:14" s="26" customFormat="1">
      <c r="B30" s="27"/>
      <c r="C30" s="17" t="s">
        <v>4</v>
      </c>
      <c r="D30" s="28"/>
      <c r="E30" s="15"/>
      <c r="F30" s="18"/>
      <c r="G30" s="19"/>
      <c r="H30" s="19"/>
      <c r="I30" s="19"/>
      <c r="J30" s="19"/>
      <c r="K30" s="19"/>
      <c r="L30" s="19"/>
      <c r="M30" s="29">
        <f>M29*$D$30</f>
        <v>0</v>
      </c>
    </row>
    <row r="31" spans="2:14" s="26" customFormat="1">
      <c r="B31" s="27"/>
      <c r="C31" s="30" t="s">
        <v>2</v>
      </c>
      <c r="D31" s="28"/>
      <c r="E31" s="15"/>
      <c r="F31" s="18"/>
      <c r="G31" s="19"/>
      <c r="H31" s="19"/>
      <c r="I31" s="19"/>
      <c r="J31" s="19"/>
      <c r="K31" s="19"/>
      <c r="L31" s="19"/>
      <c r="M31" s="31">
        <f>M30+M29</f>
        <v>0</v>
      </c>
    </row>
    <row r="32" spans="2:14">
      <c r="B32" s="27"/>
      <c r="C32" s="17" t="s">
        <v>3</v>
      </c>
      <c r="D32" s="28"/>
      <c r="E32" s="15"/>
      <c r="F32" s="18"/>
      <c r="G32" s="19"/>
      <c r="H32" s="19"/>
      <c r="I32" s="19"/>
      <c r="J32" s="19"/>
      <c r="K32" s="19"/>
      <c r="L32" s="19"/>
      <c r="M32" s="32">
        <f>M31*$D$32</f>
        <v>0</v>
      </c>
    </row>
    <row r="33" spans="2:13">
      <c r="B33" s="27"/>
      <c r="C33" s="30" t="s">
        <v>2</v>
      </c>
      <c r="D33" s="28"/>
      <c r="E33" s="15"/>
      <c r="F33" s="18"/>
      <c r="G33" s="19"/>
      <c r="H33" s="19"/>
      <c r="I33" s="19"/>
      <c r="J33" s="19"/>
      <c r="K33" s="19"/>
      <c r="L33" s="19"/>
      <c r="M33" s="31">
        <f>M32+M31</f>
        <v>0</v>
      </c>
    </row>
    <row r="34" spans="2:13">
      <c r="B34" s="27"/>
      <c r="C34" s="17" t="s">
        <v>1</v>
      </c>
      <c r="D34" s="28">
        <f>[1]ჯამური!E17</f>
        <v>0.18</v>
      </c>
      <c r="E34" s="15"/>
      <c r="F34" s="18"/>
      <c r="G34" s="19"/>
      <c r="H34" s="19"/>
      <c r="I34" s="19"/>
      <c r="J34" s="19"/>
      <c r="K34" s="19"/>
      <c r="L34" s="19"/>
      <c r="M34" s="32">
        <f>M33*D34</f>
        <v>0</v>
      </c>
    </row>
    <row r="35" spans="2:13" ht="14.4">
      <c r="B35" s="33"/>
      <c r="C35" s="34" t="s">
        <v>0</v>
      </c>
      <c r="D35" s="35"/>
      <c r="E35" s="36"/>
      <c r="F35" s="36"/>
      <c r="G35" s="36"/>
      <c r="H35" s="36"/>
      <c r="I35" s="37"/>
      <c r="J35" s="37"/>
      <c r="K35" s="37"/>
      <c r="L35" s="37"/>
      <c r="M35" s="57">
        <f>M34+M33</f>
        <v>0</v>
      </c>
    </row>
    <row r="37" spans="2:13">
      <c r="C37" s="158"/>
      <c r="D37" s="158"/>
      <c r="E37" s="158"/>
      <c r="F37" s="158"/>
      <c r="G37" s="158"/>
      <c r="H37" s="158"/>
      <c r="I37" s="158"/>
      <c r="J37" s="158"/>
      <c r="M37" s="142"/>
    </row>
  </sheetData>
  <mergeCells count="11">
    <mergeCell ref="C37:J37"/>
    <mergeCell ref="B1:M1"/>
    <mergeCell ref="B2:B3"/>
    <mergeCell ref="C2:C3"/>
    <mergeCell ref="D2:D3"/>
    <mergeCell ref="E2:E3"/>
    <mergeCell ref="F2:F3"/>
    <mergeCell ref="G2:H2"/>
    <mergeCell ref="I2:J2"/>
    <mergeCell ref="K2:L2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კრებსითი</vt:lpstr>
      <vt:lpstr>გარე ტერიტორია</vt:lpstr>
      <vt:lpstr>ელექტროობა</vt:lpstr>
      <vt:lpstr>გამწვანება</vt:lpstr>
      <vt:lpstr>ინვენტარი</vt:lpstr>
      <vt:lpstr>სკამი და ურნა</vt:lpstr>
      <vt:lpstr>შლაგბ.&amp; დაშვება</vt:lpstr>
      <vt:lpstr>ჭები</vt:lpstr>
      <vt:lpstr>ხარვეზები</vt:lpstr>
      <vt:lpstr>ჭები!Print_Area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Tazo Bakuradze</dc:creator>
  <cp:lastModifiedBy>Salome Qoqiashvili</cp:lastModifiedBy>
  <dcterms:created xsi:type="dcterms:W3CDTF">2025-04-11T07:18:38Z</dcterms:created>
  <dcterms:modified xsi:type="dcterms:W3CDTF">2026-02-10T12:45:10Z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734c74-3ec3-4e8f-91d9-a915579f742b_Enabled">
    <vt:lpwstr>true</vt:lpwstr>
  </property>
  <property fmtid="{D5CDD505-2E9C-101B-9397-08002B2CF9AE}" pid="3" name="MSIP_Label_80734c74-3ec3-4e8f-91d9-a915579f742b_SetDate">
    <vt:lpwstr>2026-02-10T07:47:56Z</vt:lpwstr>
  </property>
  <property fmtid="{D5CDD505-2E9C-101B-9397-08002B2CF9AE}" pid="4" name="MSIP_Label_80734c74-3ec3-4e8f-91d9-a915579f742b_Method">
    <vt:lpwstr>Privileged</vt:lpwstr>
  </property>
  <property fmtid="{D5CDD505-2E9C-101B-9397-08002B2CF9AE}" pid="5" name="MSIP_Label_80734c74-3ec3-4e8f-91d9-a915579f742b_Name">
    <vt:lpwstr>PROC OTHER</vt:lpwstr>
  </property>
  <property fmtid="{D5CDD505-2E9C-101B-9397-08002B2CF9AE}" pid="6" name="MSIP_Label_80734c74-3ec3-4e8f-91d9-a915579f742b_SiteId">
    <vt:lpwstr>e2029e44-8d8d-4545-b8ad-ca25d5446356</vt:lpwstr>
  </property>
  <property fmtid="{D5CDD505-2E9C-101B-9397-08002B2CF9AE}" pid="7" name="MSIP_Label_80734c74-3ec3-4e8f-91d9-a915579f742b_ActionId">
    <vt:lpwstr>7f7accc7-3cef-4328-ae55-c958ee53673c</vt:lpwstr>
  </property>
  <property fmtid="{D5CDD505-2E9C-101B-9397-08002B2CF9AE}" pid="8" name="MSIP_Label_80734c74-3ec3-4e8f-91d9-a915579f742b_ContentBits">
    <vt:lpwstr>0</vt:lpwstr>
  </property>
  <property fmtid="{D5CDD505-2E9C-101B-9397-08002B2CF9AE}" pid="9" name="MSIP_Label_80734c74-3ec3-4e8f-91d9-a915579f742b_Tag">
    <vt:lpwstr>10, 0, 1, 1</vt:lpwstr>
  </property>
</Properties>
</file>