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rojects\მილები\Tenders\PVC-U მილები\Tender 2026-2027\tenders.ge\"/>
    </mc:Choice>
  </mc:AlternateContent>
  <xr:revisionPtr revIDLastSave="0" documentId="13_ncr:1_{DD430973-DE70-4AC4-A84C-98FAF29E9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 1452-2" sheetId="1" r:id="rId1"/>
    <sheet name="EN 1401-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I17" i="2"/>
  <c r="C17" i="2"/>
  <c r="I16" i="2"/>
  <c r="C16" i="2"/>
  <c r="I15" i="2"/>
  <c r="C15" i="2"/>
  <c r="I14" i="2"/>
  <c r="I13" i="2"/>
  <c r="C13" i="2"/>
  <c r="I12" i="2"/>
  <c r="C12" i="2"/>
  <c r="I11" i="2"/>
  <c r="I10" i="2"/>
  <c r="I9" i="2"/>
  <c r="C9" i="2"/>
  <c r="I8" i="2"/>
  <c r="C8" i="2"/>
  <c r="I7" i="2"/>
  <c r="C7" i="2"/>
  <c r="I6" i="2"/>
  <c r="I5" i="2"/>
  <c r="C5" i="2"/>
  <c r="I4" i="2"/>
  <c r="C4" i="2"/>
  <c r="I3" i="2"/>
  <c r="I26" i="2" s="1"/>
  <c r="C3" i="2"/>
  <c r="I2" i="2"/>
  <c r="C22" i="1"/>
  <c r="C17" i="1" l="1"/>
  <c r="C16" i="1"/>
  <c r="C15" i="1"/>
  <c r="C13" i="1"/>
  <c r="C12" i="1"/>
  <c r="C9" i="1"/>
  <c r="C25" i="1" s="1"/>
  <c r="C8" i="1"/>
  <c r="C24" i="1" s="1"/>
  <c r="C7" i="1"/>
  <c r="C23" i="1" s="1"/>
  <c r="C5" i="1"/>
  <c r="C21" i="1" s="1"/>
  <c r="C4" i="1"/>
  <c r="C20" i="1" s="1"/>
  <c r="C3" i="1"/>
  <c r="C19" i="1" s="1"/>
  <c r="I18" i="1" l="1"/>
  <c r="I10" i="1"/>
  <c r="I2" i="1"/>
  <c r="I22" i="1" l="1"/>
  <c r="I14" i="1"/>
  <c r="I6" i="1"/>
  <c r="I25" i="1" l="1"/>
  <c r="I20" i="1"/>
  <c r="I17" i="1"/>
  <c r="I12" i="1"/>
  <c r="I9" i="1"/>
  <c r="I4" i="1"/>
  <c r="I24" i="1" l="1"/>
  <c r="I23" i="1"/>
  <c r="I21" i="1"/>
  <c r="I19" i="1"/>
  <c r="I11" i="1"/>
  <c r="I13" i="1"/>
  <c r="I15" i="1"/>
  <c r="I16" i="1"/>
  <c r="I7" i="1"/>
  <c r="I5" i="1"/>
  <c r="I3" i="1"/>
  <c r="I8" i="1"/>
  <c r="I26" i="1" l="1"/>
</calcChain>
</file>

<file path=xl/sharedStrings.xml><?xml version="1.0" encoding="utf-8"?>
<sst xmlns="http://schemas.openxmlformats.org/spreadsheetml/2006/main" count="126" uniqueCount="49">
  <si>
    <t>N</t>
  </si>
  <si>
    <t>Unit Price (USD)</t>
  </si>
  <si>
    <t>Total Price (USD)</t>
  </si>
  <si>
    <t>Total Amount</t>
  </si>
  <si>
    <t>m/pcs</t>
  </si>
  <si>
    <t>m</t>
  </si>
  <si>
    <t>pcs</t>
  </si>
  <si>
    <t>PVC U pipe COUPLING Ø315</t>
  </si>
  <si>
    <t>PVC U pipe COUPLING Ø250</t>
  </si>
  <si>
    <t>PVC U pipe COUPLING Ø200</t>
  </si>
  <si>
    <t>PVC U pipe COUPLING Ø160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</si>
  <si>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</si>
  <si>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</si>
  <si>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</si>
  <si>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</si>
  <si>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</si>
  <si>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</si>
  <si>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</si>
  <si>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</si>
  <si>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</si>
  <si>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</si>
  <si>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</si>
  <si>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 xml:space="preserve">U-PVC PIPE SOCKET JOINT Ø355 PN6 </t>
  </si>
  <si>
    <t xml:space="preserve">U-PVC PIPE SOCKET JOINT Ø110 PN6 </t>
  </si>
  <si>
    <t>PVC U pipe COUPLING Ø355</t>
  </si>
  <si>
    <t>PVC U pipe COUPLING Ø110</t>
  </si>
  <si>
    <t>Rubber Ring for PVC U Pipe Ø355</t>
  </si>
  <si>
    <t>Rubber Ring for PVC U Pipe Ø110</t>
  </si>
  <si>
    <t xml:space="preserve">U-PVC PIPE SOCKET JOINT Ø225 PN6 </t>
  </si>
  <si>
    <t>PVC U pipe COUPLING Ø225</t>
  </si>
  <si>
    <t>Rubber Ring for PVC U Pipe Ø225</t>
  </si>
  <si>
    <t>Annual Purchase 2025 (approximate)</t>
  </si>
  <si>
    <t>Factory address:</t>
  </si>
  <si>
    <t>Warranty period for pipes</t>
  </si>
  <si>
    <t xml:space="preserve">U-PVC PIPE SOCKET JOINT Ø400 PN6 </t>
  </si>
  <si>
    <t>PVC U pipe COUPLING Ø400</t>
  </si>
  <si>
    <t>Rubber Ring for PVC U Pipe Ø400</t>
  </si>
  <si>
    <t xml:space="preserve">Q-ty </t>
  </si>
  <si>
    <t>Pipe Wall thickness (mm)</t>
  </si>
  <si>
    <t>Unit Weight  (kg)</t>
  </si>
  <si>
    <t>Description</t>
  </si>
  <si>
    <t>U-PVC PIPE SOCKET JOINT Ø400 PN6 (SDR 41)</t>
  </si>
  <si>
    <t>U-PVC PIPE SOCKET JOINT Ø355 PN6 (SDR 41)</t>
  </si>
  <si>
    <t>U-PVC PIPE SOCKET JOINT Ø315 PN6 (SDR 41)</t>
  </si>
  <si>
    <t>U-PVC PIPE SOCKET JOINT Ø250 PN6 (SDR 41)</t>
  </si>
  <si>
    <t>U-PVC PIPE SOCKET JOINT Ø225 PN6 (SDR 41)</t>
  </si>
  <si>
    <t>U-PVC PIPE SOCKET JOINT Ø200 PN6 (SDR 41)</t>
  </si>
  <si>
    <t>U-PVC PIPE SOCKET JOINT Ø160 PN6 (SDR 41)</t>
  </si>
  <si>
    <t>U-PVC PIPE SOCKET JOINT Ø110 PN6 (SDR 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</si>
</sst>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Sylfaen"/>
      <family val="1"/>
    </font>
    <font>
      <sz val="11"/>
      <name val="Sylfaen"/>
      <family val="1"/>
    </font>
    <font>
      <sz val="11"/>
      <color theme="1"/>
      <name val="Sylfaen"/>
    </font>
    <font>
      <b/>
      <sz val="11"/>
      <color rgb="FFFF0000"/>
      <name val="Sylfaen"/>
      <family val="1"/>
    </font>
    <font>
      <b/>
      <sz val="11"/>
      <color rgb="FFFFFF0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4" fontId="6" fillId="0" borderId="2" xfId="0" applyNumberFormat="1" applyFont="1" applyBorder="1" applyAlignment="1">
      <alignment wrapText="1"/>
    </xf>
    <xf numFmtId="0" fontId="7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vertical="center" wrapText="1"/>
    </xf>
    <xf numFmtId="43" fontId="9" fillId="2" borderId="1" xfId="2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vertical="center" wrapText="1"/>
    </xf>
    <xf numFmtId="44" fontId="9" fillId="2" borderId="3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vertical="center" wrapText="1"/>
    </xf>
    <xf numFmtId="43" fontId="1" fillId="2" borderId="9" xfId="2" applyFont="1" applyFill="1" applyBorder="1" applyAlignment="1">
      <alignment vertical="center" wrapText="1"/>
    </xf>
    <xf numFmtId="43" fontId="8" fillId="2" borderId="1" xfId="2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6" totalsRowCount="1" headerRowDxfId="45" dataDxfId="43" headerRowBorderDxfId="44" tableBorderDxfId="42" totalsRowBorderDxfId="41">
  <autoFilter ref="A1:I25" xr:uid="{00000000-0009-0000-0100-000001000000}"/>
  <tableColumns count="9">
    <tableColumn id="1" xr3:uid="{00000000-0010-0000-0000-000001000000}" name="N" dataDxfId="40" totalsRowDxfId="39"/>
    <tableColumn id="2" xr3:uid="{00000000-0010-0000-0000-000002000000}" name="Description" totalsRowLabel="Total Amount" dataDxfId="38" totalsRowDxfId="37"/>
    <tableColumn id="7" xr3:uid="{29A082BF-6B6A-43A8-958A-AECC0D15026F}" name="Annual Purchase 2025 (approximate)" dataDxfId="36" totalsRowDxfId="35"/>
    <tableColumn id="3" xr3:uid="{00000000-0010-0000-0000-000003000000}" name="Q-ty " dataDxfId="34" totalsRowDxfId="33" dataCellStyle="Comma"/>
    <tableColumn id="6" xr3:uid="{E5C6CE3F-905E-47F5-983D-10451B3428C2}" name="m/pcs" dataDxfId="32" totalsRowDxfId="31" dataCellStyle="Comma"/>
    <tableColumn id="19" xr3:uid="{C27C83F9-3199-4CA4-9626-860E5A729188}" name="Pipe Wall thickness (mm)" dataDxfId="30" totalsRowDxfId="29" dataCellStyle="Comma"/>
    <tableColumn id="16" xr3:uid="{0A69435C-B778-494F-A61E-B515239DC7FA}" name="Unit Weight  (kg)" dataDxfId="28" totalsRowDxfId="27" dataCellStyle="Comma"/>
    <tableColumn id="4" xr3:uid="{00000000-0010-0000-0000-000004000000}" name="Unit Price (USD)" dataDxfId="26" totalsRowDxfId="25" dataCellStyle="Currency"/>
    <tableColumn id="5" xr3:uid="{00000000-0010-0000-0000-000005000000}" name="Total Price (USD)" totalsRowFunction="custom" dataDxfId="24" totalsRowDxfId="23" dataCellStyle="Currency">
      <calculatedColumnFormula>Table1[[#This Row],[Unit Price (USD)]]*Table1[[#This Row],[Q-ty ]]</calculatedColumnFormula>
      <totalsRowFormula>SUM(I2:I25)</totalsRow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EEA9F6-2349-4C75-AA9E-EC4AB1BA041A}" name="Table13" displayName="Table13" ref="A1:I26" totalsRowCount="1" headerRowDxfId="22" dataDxfId="21" headerRowBorderDxfId="19" tableBorderDxfId="20" totalsRowBorderDxfId="18">
  <autoFilter ref="A1:I25" xr:uid="{00000000-0009-0000-0100-000001000000}"/>
  <tableColumns count="9">
    <tableColumn id="1" xr3:uid="{D29B2BEC-515D-4B62-A208-E7831B0800DB}" name="N" dataDxfId="17" totalsRowDxfId="8"/>
    <tableColumn id="2" xr3:uid="{97F8293E-E8FB-45EC-84C7-18C6C32DDD08}" name="Description" totalsRowLabel="Total Amount" dataDxfId="16" totalsRowDxfId="7"/>
    <tableColumn id="7" xr3:uid="{D2D8CE7C-2653-4612-96F7-B2641F716600}" name="Annual Purchase 2025 (approximate)" dataDxfId="15" totalsRowDxfId="6"/>
    <tableColumn id="3" xr3:uid="{82AAE781-39F7-4C9E-9492-CA88F84E3055}" name="Q-ty " dataDxfId="14" totalsRowDxfId="5" dataCellStyle="Comma"/>
    <tableColumn id="6" xr3:uid="{BD91A253-6837-4BC2-8743-8C3AF1698B5B}" name="m/pcs" dataDxfId="13" totalsRowDxfId="4" dataCellStyle="Comma"/>
    <tableColumn id="19" xr3:uid="{6F5B2A48-1265-4A4D-B0C0-44D86F44C4A2}" name="Pipe Wall thickness (mm)" dataDxfId="12" totalsRowDxfId="3" dataCellStyle="Comma"/>
    <tableColumn id="16" xr3:uid="{1374E3F1-23B5-4FFE-8C8A-85947F59FFCB}" name="Unit Weight  (kg)" dataDxfId="11" totalsRowDxfId="2" dataCellStyle="Comma"/>
    <tableColumn id="4" xr3:uid="{A652E287-4BA7-40E1-8D32-2293779F9690}" name="Unit Price (USD)" dataDxfId="10" totalsRowDxfId="1" dataCellStyle="Currency"/>
    <tableColumn id="5" xr3:uid="{AFA83950-B661-492A-8628-F30BFA9A57C1}" name="Total Price (USD)" totalsRowFunction="custom" dataDxfId="9" totalsRowDxfId="0" dataCellStyle="Currency">
      <calculatedColumnFormula>Table13[[#This Row],[Unit Price (USD)]]*Table13[[#This Row],[Q-ty ]]</calculatedColumnFormula>
      <totalsRowFormula>SUM(I2:I25)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L8" sqref="L8"/>
    </sheetView>
  </sheetViews>
  <sheetFormatPr defaultRowHeight="14.4" x14ac:dyDescent="0.3"/>
  <cols>
    <col min="1" max="1" width="5.77734375" style="2" customWidth="1"/>
    <col min="2" max="2" width="38.21875" style="1" customWidth="1"/>
    <col min="3" max="3" width="20" style="1" customWidth="1"/>
    <col min="4" max="4" width="11" style="1" customWidth="1"/>
    <col min="5" max="5" width="9.5546875" style="1" customWidth="1"/>
    <col min="6" max="6" width="16" style="1" customWidth="1"/>
    <col min="7" max="7" width="16.21875" style="1" customWidth="1"/>
    <col min="8" max="8" width="15.33203125" style="1" customWidth="1"/>
    <col min="9" max="9" width="17.33203125" style="1" customWidth="1"/>
    <col min="10" max="16384" width="8.88671875" style="1"/>
  </cols>
  <sheetData>
    <row r="1" spans="1:9" ht="45.6" customHeight="1" x14ac:dyDescent="0.3">
      <c r="A1" s="4" t="s">
        <v>0</v>
      </c>
      <c r="B1" s="5" t="s">
        <v>40</v>
      </c>
      <c r="C1" s="32" t="s">
        <v>31</v>
      </c>
      <c r="D1" s="5" t="s">
        <v>37</v>
      </c>
      <c r="E1" s="5" t="s">
        <v>4</v>
      </c>
      <c r="F1" s="5" t="s">
        <v>38</v>
      </c>
      <c r="G1" s="5" t="s">
        <v>39</v>
      </c>
      <c r="H1" s="5" t="s">
        <v>1</v>
      </c>
      <c r="I1" s="6" t="s">
        <v>2</v>
      </c>
    </row>
    <row r="2" spans="1:9" x14ac:dyDescent="0.3">
      <c r="A2" s="27">
        <v>1</v>
      </c>
      <c r="B2" s="17" t="s">
        <v>34</v>
      </c>
      <c r="C2" s="28">
        <v>6</v>
      </c>
      <c r="D2" s="23">
        <v>6</v>
      </c>
      <c r="E2" s="10" t="s">
        <v>5</v>
      </c>
      <c r="F2" s="10"/>
      <c r="G2" s="10"/>
      <c r="H2" s="24">
        <v>0</v>
      </c>
      <c r="I2" s="25">
        <f>Table1[[#This Row],[Unit Price (USD)]]*Table1[[#This Row],[Q-ty ]]</f>
        <v>0</v>
      </c>
    </row>
    <row r="3" spans="1:9" x14ac:dyDescent="0.3">
      <c r="A3" s="3">
        <v>2</v>
      </c>
      <c r="B3" s="17" t="s">
        <v>22</v>
      </c>
      <c r="C3" s="28">
        <f>450+594</f>
        <v>1044</v>
      </c>
      <c r="D3" s="10">
        <v>6</v>
      </c>
      <c r="E3" s="10" t="s">
        <v>5</v>
      </c>
      <c r="F3" s="10"/>
      <c r="G3" s="10"/>
      <c r="H3" s="24">
        <v>0</v>
      </c>
      <c r="I3" s="7">
        <f>Table1[[#This Row],[Unit Price (USD)]]*Table1[[#This Row],[Q-ty ]]</f>
        <v>0</v>
      </c>
    </row>
    <row r="4" spans="1:9" x14ac:dyDescent="0.3">
      <c r="A4" s="27">
        <v>3</v>
      </c>
      <c r="B4" s="17" t="s">
        <v>11</v>
      </c>
      <c r="C4" s="28">
        <f>8016+1650</f>
        <v>9666</v>
      </c>
      <c r="D4" s="12">
        <v>6</v>
      </c>
      <c r="E4" s="10" t="s">
        <v>5</v>
      </c>
      <c r="F4" s="10"/>
      <c r="G4" s="10"/>
      <c r="H4" s="24">
        <v>0</v>
      </c>
      <c r="I4" s="8">
        <f>Table1[[#This Row],[Unit Price (USD)]]*Table1[[#This Row],[Q-ty ]]</f>
        <v>0</v>
      </c>
    </row>
    <row r="5" spans="1:9" x14ac:dyDescent="0.3">
      <c r="A5" s="3">
        <v>4</v>
      </c>
      <c r="B5" s="17" t="s">
        <v>12</v>
      </c>
      <c r="C5" s="29">
        <f>3156+2142</f>
        <v>5298</v>
      </c>
      <c r="D5" s="11">
        <v>6</v>
      </c>
      <c r="E5" s="10" t="s">
        <v>5</v>
      </c>
      <c r="F5" s="10"/>
      <c r="G5" s="10"/>
      <c r="H5" s="24">
        <v>0</v>
      </c>
      <c r="I5" s="9">
        <f>Table1[[#This Row],[Unit Price (USD)]]*Table1[[#This Row],[Q-ty ]]</f>
        <v>0</v>
      </c>
    </row>
    <row r="6" spans="1:9" x14ac:dyDescent="0.3">
      <c r="A6" s="27">
        <v>5</v>
      </c>
      <c r="B6" s="17" t="s">
        <v>28</v>
      </c>
      <c r="C6" s="30">
        <v>204</v>
      </c>
      <c r="D6" s="23">
        <v>6</v>
      </c>
      <c r="E6" s="10" t="s">
        <v>5</v>
      </c>
      <c r="F6" s="10"/>
      <c r="G6" s="10"/>
      <c r="H6" s="24">
        <v>0</v>
      </c>
      <c r="I6" s="25">
        <f>Table1[[#This Row],[Unit Price (USD)]]*Table1[[#This Row],[Q-ty ]]</f>
        <v>0</v>
      </c>
    </row>
    <row r="7" spans="1:9" x14ac:dyDescent="0.3">
      <c r="A7" s="3">
        <v>6</v>
      </c>
      <c r="B7" s="17" t="s">
        <v>13</v>
      </c>
      <c r="C7" s="28">
        <f>2994+1716</f>
        <v>4710</v>
      </c>
      <c r="D7" s="12">
        <v>6</v>
      </c>
      <c r="E7" s="10" t="s">
        <v>5</v>
      </c>
      <c r="F7" s="10"/>
      <c r="G7" s="10"/>
      <c r="H7" s="24">
        <v>0</v>
      </c>
      <c r="I7" s="8">
        <f>Table1[[#This Row],[Unit Price (USD)]]*Table1[[#This Row],[Q-ty ]]</f>
        <v>0</v>
      </c>
    </row>
    <row r="8" spans="1:9" x14ac:dyDescent="0.3">
      <c r="A8" s="27">
        <v>7</v>
      </c>
      <c r="B8" s="17" t="s">
        <v>14</v>
      </c>
      <c r="C8" s="28">
        <f>3894+1254</f>
        <v>5148</v>
      </c>
      <c r="D8" s="12">
        <v>6</v>
      </c>
      <c r="E8" s="10" t="s">
        <v>5</v>
      </c>
      <c r="F8" s="10"/>
      <c r="G8" s="10"/>
      <c r="H8" s="24">
        <v>0</v>
      </c>
      <c r="I8" s="8">
        <f>Table1[[#This Row],[Unit Price (USD)]]*Table1[[#This Row],[Q-ty ]]</f>
        <v>0</v>
      </c>
    </row>
    <row r="9" spans="1:9" x14ac:dyDescent="0.3">
      <c r="A9" s="3">
        <v>8</v>
      </c>
      <c r="B9" s="17" t="s">
        <v>23</v>
      </c>
      <c r="C9" s="28">
        <f>1092+1260</f>
        <v>2352</v>
      </c>
      <c r="D9" s="12">
        <v>6</v>
      </c>
      <c r="E9" s="10" t="s">
        <v>5</v>
      </c>
      <c r="F9" s="10"/>
      <c r="G9" s="10"/>
      <c r="H9" s="24">
        <v>0</v>
      </c>
      <c r="I9" s="8">
        <f>Table1[[#This Row],[Unit Price (USD)]]*Table1[[#This Row],[Q-ty ]]</f>
        <v>0</v>
      </c>
    </row>
    <row r="10" spans="1:9" x14ac:dyDescent="0.3">
      <c r="A10" s="27">
        <v>9</v>
      </c>
      <c r="B10" s="18" t="s">
        <v>35</v>
      </c>
      <c r="C10" s="28">
        <v>1</v>
      </c>
      <c r="D10" s="23">
        <v>1</v>
      </c>
      <c r="E10" s="10" t="s">
        <v>6</v>
      </c>
      <c r="F10" s="10"/>
      <c r="G10" s="10"/>
      <c r="H10" s="24">
        <v>0</v>
      </c>
      <c r="I10" s="25">
        <f>Table1[[#This Row],[Unit Price (USD)]]*Table1[[#This Row],[Q-ty ]]</f>
        <v>0</v>
      </c>
    </row>
    <row r="11" spans="1:9" x14ac:dyDescent="0.3">
      <c r="A11" s="3">
        <v>10</v>
      </c>
      <c r="B11" s="18" t="s">
        <v>24</v>
      </c>
      <c r="C11" s="28">
        <v>15</v>
      </c>
      <c r="D11" s="12">
        <v>1</v>
      </c>
      <c r="E11" s="10" t="s">
        <v>6</v>
      </c>
      <c r="F11" s="10"/>
      <c r="G11" s="10"/>
      <c r="H11" s="24">
        <v>0</v>
      </c>
      <c r="I11" s="8">
        <f>Table1[[#This Row],[Unit Price (USD)]]*Table1[[#This Row],[Q-ty ]]</f>
        <v>0</v>
      </c>
    </row>
    <row r="12" spans="1:9" x14ac:dyDescent="0.3">
      <c r="A12" s="27">
        <v>11</v>
      </c>
      <c r="B12" s="18" t="s">
        <v>7</v>
      </c>
      <c r="C12" s="28">
        <f>58+20</f>
        <v>78</v>
      </c>
      <c r="D12" s="12">
        <v>1</v>
      </c>
      <c r="E12" s="10" t="s">
        <v>6</v>
      </c>
      <c r="F12" s="10"/>
      <c r="G12" s="10"/>
      <c r="H12" s="24">
        <v>0</v>
      </c>
      <c r="I12" s="8">
        <f>Table1[[#This Row],[Unit Price (USD)]]*Table1[[#This Row],[Q-ty ]]</f>
        <v>0</v>
      </c>
    </row>
    <row r="13" spans="1:9" x14ac:dyDescent="0.3">
      <c r="A13" s="3">
        <v>12</v>
      </c>
      <c r="B13" s="18" t="s">
        <v>8</v>
      </c>
      <c r="C13" s="28">
        <f>50+25</f>
        <v>75</v>
      </c>
      <c r="D13" s="12">
        <v>1</v>
      </c>
      <c r="E13" s="10" t="s">
        <v>6</v>
      </c>
      <c r="F13" s="10"/>
      <c r="G13" s="10"/>
      <c r="H13" s="24">
        <v>0</v>
      </c>
      <c r="I13" s="8">
        <f>Table1[[#This Row],[Unit Price (USD)]]*Table1[[#This Row],[Q-ty ]]</f>
        <v>0</v>
      </c>
    </row>
    <row r="14" spans="1:9" x14ac:dyDescent="0.3">
      <c r="A14" s="27">
        <v>13</v>
      </c>
      <c r="B14" s="18" t="s">
        <v>29</v>
      </c>
      <c r="C14" s="28">
        <v>8</v>
      </c>
      <c r="D14" s="23">
        <v>1</v>
      </c>
      <c r="E14" s="10" t="s">
        <v>6</v>
      </c>
      <c r="F14" s="10"/>
      <c r="G14" s="10"/>
      <c r="H14" s="24">
        <v>0</v>
      </c>
      <c r="I14" s="25">
        <f>Table1[[#This Row],[Unit Price (USD)]]*Table1[[#This Row],[Q-ty ]]</f>
        <v>0</v>
      </c>
    </row>
    <row r="15" spans="1:9" x14ac:dyDescent="0.3">
      <c r="A15" s="3">
        <v>14</v>
      </c>
      <c r="B15" s="18" t="s">
        <v>9</v>
      </c>
      <c r="C15" s="28">
        <f>45+25</f>
        <v>70</v>
      </c>
      <c r="D15" s="12">
        <v>1</v>
      </c>
      <c r="E15" s="10" t="s">
        <v>6</v>
      </c>
      <c r="F15" s="10"/>
      <c r="G15" s="10"/>
      <c r="H15" s="24">
        <v>0</v>
      </c>
      <c r="I15" s="8">
        <f>Table1[[#This Row],[Unit Price (USD)]]*Table1[[#This Row],[Q-ty ]]</f>
        <v>0</v>
      </c>
    </row>
    <row r="16" spans="1:9" x14ac:dyDescent="0.3">
      <c r="A16" s="27">
        <v>15</v>
      </c>
      <c r="B16" s="18" t="s">
        <v>10</v>
      </c>
      <c r="C16" s="28">
        <f>37+25</f>
        <v>62</v>
      </c>
      <c r="D16" s="12">
        <v>1</v>
      </c>
      <c r="E16" s="10" t="s">
        <v>6</v>
      </c>
      <c r="F16" s="10"/>
      <c r="G16" s="10"/>
      <c r="H16" s="24">
        <v>0</v>
      </c>
      <c r="I16" s="8">
        <f>Table1[[#This Row],[Unit Price (USD)]]*Table1[[#This Row],[Q-ty ]]</f>
        <v>0</v>
      </c>
    </row>
    <row r="17" spans="1:9" x14ac:dyDescent="0.3">
      <c r="A17" s="3">
        <v>16</v>
      </c>
      <c r="B17" s="18" t="s">
        <v>25</v>
      </c>
      <c r="C17" s="28">
        <f>37+50</f>
        <v>87</v>
      </c>
      <c r="D17" s="12">
        <v>1</v>
      </c>
      <c r="E17" s="10" t="s">
        <v>6</v>
      </c>
      <c r="F17" s="10"/>
      <c r="G17" s="10"/>
      <c r="H17" s="24">
        <v>0</v>
      </c>
      <c r="I17" s="8">
        <f>Table1[[#This Row],[Unit Price (USD)]]*Table1[[#This Row],[Q-ty ]]</f>
        <v>0</v>
      </c>
    </row>
    <row r="18" spans="1:9" x14ac:dyDescent="0.3">
      <c r="A18" s="27">
        <v>17</v>
      </c>
      <c r="B18" s="19" t="s">
        <v>36</v>
      </c>
      <c r="C18" s="31">
        <v>3</v>
      </c>
      <c r="D18" s="23">
        <v>3</v>
      </c>
      <c r="E18" s="10" t="s">
        <v>6</v>
      </c>
      <c r="F18" s="10"/>
      <c r="G18" s="10"/>
      <c r="H18" s="24">
        <v>0</v>
      </c>
      <c r="I18" s="25">
        <f>Table1[[#This Row],[Unit Price (USD)]]*Table1[[#This Row],[Q-ty ]]</f>
        <v>0</v>
      </c>
    </row>
    <row r="19" spans="1:9" x14ac:dyDescent="0.3">
      <c r="A19" s="3">
        <v>18</v>
      </c>
      <c r="B19" s="19" t="s">
        <v>26</v>
      </c>
      <c r="C19" s="31">
        <f>C3/6+15*2</f>
        <v>204</v>
      </c>
      <c r="D19" s="12">
        <v>3</v>
      </c>
      <c r="E19" s="10" t="s">
        <v>6</v>
      </c>
      <c r="F19" s="10"/>
      <c r="G19" s="10"/>
      <c r="H19" s="24">
        <v>0</v>
      </c>
      <c r="I19" s="8">
        <f>Table1[[#This Row],[Unit Price (USD)]]*Table1[[#This Row],[Q-ty ]]</f>
        <v>0</v>
      </c>
    </row>
    <row r="20" spans="1:9" x14ac:dyDescent="0.3">
      <c r="A20" s="27">
        <v>19</v>
      </c>
      <c r="B20" s="19" t="s">
        <v>16</v>
      </c>
      <c r="C20" s="28">
        <f>C4/6+78*2</f>
        <v>1767</v>
      </c>
      <c r="D20" s="12">
        <v>3</v>
      </c>
      <c r="E20" s="10" t="s">
        <v>6</v>
      </c>
      <c r="F20" s="10"/>
      <c r="G20" s="10"/>
      <c r="H20" s="24">
        <v>0</v>
      </c>
      <c r="I20" s="8">
        <f>Table1[[#This Row],[Unit Price (USD)]]*Table1[[#This Row],[Q-ty ]]</f>
        <v>0</v>
      </c>
    </row>
    <row r="21" spans="1:9" x14ac:dyDescent="0.3">
      <c r="A21" s="3">
        <v>20</v>
      </c>
      <c r="B21" s="19" t="s">
        <v>17</v>
      </c>
      <c r="C21" s="28">
        <f>C5/6+75*2</f>
        <v>1033</v>
      </c>
      <c r="D21" s="12">
        <v>3</v>
      </c>
      <c r="E21" s="10" t="s">
        <v>6</v>
      </c>
      <c r="F21" s="10"/>
      <c r="G21" s="10"/>
      <c r="H21" s="24">
        <v>0</v>
      </c>
      <c r="I21" s="8">
        <f>Table1[[#This Row],[Unit Price (USD)]]*Table1[[#This Row],[Q-ty ]]</f>
        <v>0</v>
      </c>
    </row>
    <row r="22" spans="1:9" x14ac:dyDescent="0.3">
      <c r="A22" s="27">
        <v>21</v>
      </c>
      <c r="B22" s="19" t="s">
        <v>30</v>
      </c>
      <c r="C22" s="28">
        <f>C6/6+8*2</f>
        <v>50</v>
      </c>
      <c r="D22" s="23">
        <v>3</v>
      </c>
      <c r="E22" s="10" t="s">
        <v>6</v>
      </c>
      <c r="F22" s="10"/>
      <c r="G22" s="10"/>
      <c r="H22" s="24">
        <v>0</v>
      </c>
      <c r="I22" s="25">
        <f>Table1[[#This Row],[Unit Price (USD)]]*Table1[[#This Row],[Q-ty ]]</f>
        <v>0</v>
      </c>
    </row>
    <row r="23" spans="1:9" x14ac:dyDescent="0.3">
      <c r="A23" s="3">
        <v>22</v>
      </c>
      <c r="B23" s="19" t="s">
        <v>18</v>
      </c>
      <c r="C23" s="28">
        <f>C7/6+70*2</f>
        <v>925</v>
      </c>
      <c r="D23" s="12">
        <v>3</v>
      </c>
      <c r="E23" s="10" t="s">
        <v>6</v>
      </c>
      <c r="F23" s="10"/>
      <c r="G23" s="10"/>
      <c r="H23" s="24">
        <v>0</v>
      </c>
      <c r="I23" s="8">
        <f>Table1[[#This Row],[Unit Price (USD)]]*Table1[[#This Row],[Q-ty ]]</f>
        <v>0</v>
      </c>
    </row>
    <row r="24" spans="1:9" x14ac:dyDescent="0.3">
      <c r="A24" s="27">
        <v>23</v>
      </c>
      <c r="B24" s="19" t="s">
        <v>15</v>
      </c>
      <c r="C24" s="28">
        <f>C8/6+62*2</f>
        <v>982</v>
      </c>
      <c r="D24" s="12">
        <v>3</v>
      </c>
      <c r="E24" s="10" t="s">
        <v>6</v>
      </c>
      <c r="F24" s="10"/>
      <c r="G24" s="10"/>
      <c r="H24" s="24">
        <v>0</v>
      </c>
      <c r="I24" s="8">
        <f>Table1[[#This Row],[Unit Price (USD)]]*Table1[[#This Row],[Q-ty ]]</f>
        <v>0</v>
      </c>
    </row>
    <row r="25" spans="1:9" x14ac:dyDescent="0.3">
      <c r="A25" s="3">
        <v>24</v>
      </c>
      <c r="B25" s="19" t="s">
        <v>27</v>
      </c>
      <c r="C25" s="28">
        <f>C9/6+87*2</f>
        <v>566</v>
      </c>
      <c r="D25" s="12">
        <v>3</v>
      </c>
      <c r="E25" s="10" t="s">
        <v>6</v>
      </c>
      <c r="F25" s="10"/>
      <c r="G25" s="10"/>
      <c r="H25" s="24">
        <v>0</v>
      </c>
      <c r="I25" s="8">
        <f>Table1[[#This Row],[Unit Price (USD)]]*Table1[[#This Row],[Q-ty ]]</f>
        <v>0</v>
      </c>
    </row>
    <row r="26" spans="1:9" x14ac:dyDescent="0.3">
      <c r="A26" s="13"/>
      <c r="B26" s="14" t="s">
        <v>3</v>
      </c>
      <c r="C26" s="14"/>
      <c r="D26" s="15"/>
      <c r="E26" s="15"/>
      <c r="F26" s="15"/>
      <c r="G26" s="15"/>
      <c r="H26" s="16"/>
      <c r="I26" s="20">
        <f>SUM(I2:I25)</f>
        <v>0</v>
      </c>
    </row>
    <row r="27" spans="1:9" x14ac:dyDescent="0.3">
      <c r="I27" s="21"/>
    </row>
    <row r="28" spans="1:9" x14ac:dyDescent="0.3">
      <c r="D28" s="22"/>
    </row>
    <row r="29" spans="1:9" x14ac:dyDescent="0.3">
      <c r="B29" s="26" t="s">
        <v>19</v>
      </c>
      <c r="D29" s="22"/>
    </row>
    <row r="30" spans="1:9" x14ac:dyDescent="0.3">
      <c r="B30" s="26" t="s">
        <v>20</v>
      </c>
    </row>
    <row r="31" spans="1:9" ht="15.6" customHeight="1" x14ac:dyDescent="0.3">
      <c r="B31" s="26" t="s">
        <v>21</v>
      </c>
    </row>
    <row r="32" spans="1:9" x14ac:dyDescent="0.3">
      <c r="B32" s="26" t="s">
        <v>32</v>
      </c>
    </row>
    <row r="33" spans="2:2" x14ac:dyDescent="0.3">
      <c r="B33" s="26" t="s">
        <v>33</v>
      </c>
    </row>
    <row r="34" spans="2:2" x14ac:dyDescent="0.3">
      <c r="B34" s="26"/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4A77-3791-43FC-BCF4-6C757B23D04A}">
  <dimension ref="A1:I34"/>
  <sheetViews>
    <sheetView workbookViewId="0">
      <selection activeCell="C1" sqref="C1"/>
    </sheetView>
  </sheetViews>
  <sheetFormatPr defaultRowHeight="14.4" x14ac:dyDescent="0.3"/>
  <cols>
    <col min="1" max="1" width="5.77734375" style="2" customWidth="1"/>
    <col min="2" max="2" width="50.88671875" style="1" customWidth="1"/>
    <col min="3" max="3" width="20" style="1" customWidth="1"/>
    <col min="4" max="4" width="11" style="1" customWidth="1"/>
    <col min="5" max="5" width="9.5546875" style="1" customWidth="1"/>
    <col min="6" max="6" width="16" style="1" customWidth="1"/>
    <col min="7" max="7" width="16.21875" style="1" customWidth="1"/>
    <col min="8" max="8" width="15.33203125" style="1" customWidth="1"/>
    <col min="9" max="9" width="17.33203125" style="1" customWidth="1"/>
    <col min="10" max="16384" width="8.88671875" style="1"/>
  </cols>
  <sheetData>
    <row r="1" spans="1:9" ht="45.6" customHeight="1" x14ac:dyDescent="0.3">
      <c r="A1" s="4" t="s">
        <v>0</v>
      </c>
      <c r="B1" s="5" t="s">
        <v>40</v>
      </c>
      <c r="C1" s="32" t="s">
        <v>31</v>
      </c>
      <c r="D1" s="5" t="s">
        <v>37</v>
      </c>
      <c r="E1" s="5" t="s">
        <v>4</v>
      </c>
      <c r="F1" s="5" t="s">
        <v>38</v>
      </c>
      <c r="G1" s="5" t="s">
        <v>39</v>
      </c>
      <c r="H1" s="5" t="s">
        <v>1</v>
      </c>
      <c r="I1" s="6" t="s">
        <v>2</v>
      </c>
    </row>
    <row r="2" spans="1:9" x14ac:dyDescent="0.3">
      <c r="A2" s="27">
        <v>1</v>
      </c>
      <c r="B2" s="17" t="s">
        <v>41</v>
      </c>
      <c r="C2" s="28">
        <v>6</v>
      </c>
      <c r="D2" s="23">
        <v>6</v>
      </c>
      <c r="E2" s="10" t="s">
        <v>5</v>
      </c>
      <c r="F2" s="10"/>
      <c r="G2" s="10"/>
      <c r="H2" s="24">
        <v>0</v>
      </c>
      <c r="I2" s="25">
        <f>Table13[[#This Row],[Unit Price (USD)]]*Table13[[#This Row],[Q-ty ]]</f>
        <v>0</v>
      </c>
    </row>
    <row r="3" spans="1:9" x14ac:dyDescent="0.3">
      <c r="A3" s="3">
        <v>2</v>
      </c>
      <c r="B3" s="17" t="s">
        <v>42</v>
      </c>
      <c r="C3" s="28">
        <f>450+594</f>
        <v>1044</v>
      </c>
      <c r="D3" s="10">
        <v>6</v>
      </c>
      <c r="E3" s="10" t="s">
        <v>5</v>
      </c>
      <c r="F3" s="10"/>
      <c r="G3" s="10"/>
      <c r="H3" s="24">
        <v>0</v>
      </c>
      <c r="I3" s="7">
        <f>Table13[[#This Row],[Unit Price (USD)]]*Table13[[#This Row],[Q-ty ]]</f>
        <v>0</v>
      </c>
    </row>
    <row r="4" spans="1:9" x14ac:dyDescent="0.3">
      <c r="A4" s="27">
        <v>3</v>
      </c>
      <c r="B4" s="17" t="s">
        <v>43</v>
      </c>
      <c r="C4" s="28">
        <f>8016+1650</f>
        <v>9666</v>
      </c>
      <c r="D4" s="12">
        <v>6</v>
      </c>
      <c r="E4" s="10" t="s">
        <v>5</v>
      </c>
      <c r="F4" s="10"/>
      <c r="G4" s="10"/>
      <c r="H4" s="24">
        <v>0</v>
      </c>
      <c r="I4" s="8">
        <f>Table13[[#This Row],[Unit Price (USD)]]*Table13[[#This Row],[Q-ty ]]</f>
        <v>0</v>
      </c>
    </row>
    <row r="5" spans="1:9" x14ac:dyDescent="0.3">
      <c r="A5" s="3">
        <v>4</v>
      </c>
      <c r="B5" s="17" t="s">
        <v>44</v>
      </c>
      <c r="C5" s="29">
        <f>3156+2142</f>
        <v>5298</v>
      </c>
      <c r="D5" s="11">
        <v>6</v>
      </c>
      <c r="E5" s="10" t="s">
        <v>5</v>
      </c>
      <c r="F5" s="10"/>
      <c r="G5" s="10"/>
      <c r="H5" s="24">
        <v>0</v>
      </c>
      <c r="I5" s="9">
        <f>Table13[[#This Row],[Unit Price (USD)]]*Table13[[#This Row],[Q-ty ]]</f>
        <v>0</v>
      </c>
    </row>
    <row r="6" spans="1:9" x14ac:dyDescent="0.3">
      <c r="A6" s="27">
        <v>5</v>
      </c>
      <c r="B6" s="17" t="s">
        <v>45</v>
      </c>
      <c r="C6" s="30">
        <v>204</v>
      </c>
      <c r="D6" s="23">
        <v>6</v>
      </c>
      <c r="E6" s="10" t="s">
        <v>5</v>
      </c>
      <c r="F6" s="10"/>
      <c r="G6" s="10"/>
      <c r="H6" s="24">
        <v>0</v>
      </c>
      <c r="I6" s="25">
        <f>Table13[[#This Row],[Unit Price (USD)]]*Table13[[#This Row],[Q-ty ]]</f>
        <v>0</v>
      </c>
    </row>
    <row r="7" spans="1:9" x14ac:dyDescent="0.3">
      <c r="A7" s="3">
        <v>6</v>
      </c>
      <c r="B7" s="17" t="s">
        <v>46</v>
      </c>
      <c r="C7" s="28">
        <f>2994+1716</f>
        <v>4710</v>
      </c>
      <c r="D7" s="12">
        <v>6</v>
      </c>
      <c r="E7" s="10" t="s">
        <v>5</v>
      </c>
      <c r="F7" s="10"/>
      <c r="G7" s="10"/>
      <c r="H7" s="24">
        <v>0</v>
      </c>
      <c r="I7" s="8">
        <f>Table13[[#This Row],[Unit Price (USD)]]*Table13[[#This Row],[Q-ty ]]</f>
        <v>0</v>
      </c>
    </row>
    <row r="8" spans="1:9" x14ac:dyDescent="0.3">
      <c r="A8" s="27">
        <v>7</v>
      </c>
      <c r="B8" s="17" t="s">
        <v>47</v>
      </c>
      <c r="C8" s="28">
        <f>3894+1254</f>
        <v>5148</v>
      </c>
      <c r="D8" s="12">
        <v>6</v>
      </c>
      <c r="E8" s="10" t="s">
        <v>5</v>
      </c>
      <c r="F8" s="10"/>
      <c r="G8" s="10"/>
      <c r="H8" s="24">
        <v>0</v>
      </c>
      <c r="I8" s="8">
        <f>Table13[[#This Row],[Unit Price (USD)]]*Table13[[#This Row],[Q-ty ]]</f>
        <v>0</v>
      </c>
    </row>
    <row r="9" spans="1:9" x14ac:dyDescent="0.3">
      <c r="A9" s="3">
        <v>8</v>
      </c>
      <c r="B9" s="17" t="s">
        <v>48</v>
      </c>
      <c r="C9" s="28">
        <f>1092+1260</f>
        <v>2352</v>
      </c>
      <c r="D9" s="12">
        <v>6</v>
      </c>
      <c r="E9" s="10" t="s">
        <v>5</v>
      </c>
      <c r="F9" s="10"/>
      <c r="G9" s="10"/>
      <c r="H9" s="24">
        <v>0</v>
      </c>
      <c r="I9" s="8">
        <f>Table13[[#This Row],[Unit Price (USD)]]*Table13[[#This Row],[Q-ty ]]</f>
        <v>0</v>
      </c>
    </row>
    <row r="10" spans="1:9" x14ac:dyDescent="0.3">
      <c r="A10" s="27">
        <v>9</v>
      </c>
      <c r="B10" s="18" t="s">
        <v>35</v>
      </c>
      <c r="C10" s="28">
        <v>1</v>
      </c>
      <c r="D10" s="23">
        <v>1</v>
      </c>
      <c r="E10" s="10" t="s">
        <v>6</v>
      </c>
      <c r="F10" s="10"/>
      <c r="G10" s="10"/>
      <c r="H10" s="24">
        <v>0</v>
      </c>
      <c r="I10" s="25">
        <f>Table13[[#This Row],[Unit Price (USD)]]*Table13[[#This Row],[Q-ty ]]</f>
        <v>0</v>
      </c>
    </row>
    <row r="11" spans="1:9" x14ac:dyDescent="0.3">
      <c r="A11" s="3">
        <v>10</v>
      </c>
      <c r="B11" s="18" t="s">
        <v>24</v>
      </c>
      <c r="C11" s="28">
        <v>15</v>
      </c>
      <c r="D11" s="12">
        <v>1</v>
      </c>
      <c r="E11" s="10" t="s">
        <v>6</v>
      </c>
      <c r="F11" s="10"/>
      <c r="G11" s="10"/>
      <c r="H11" s="24">
        <v>0</v>
      </c>
      <c r="I11" s="8">
        <f>Table13[[#This Row],[Unit Price (USD)]]*Table13[[#This Row],[Q-ty ]]</f>
        <v>0</v>
      </c>
    </row>
    <row r="12" spans="1:9" x14ac:dyDescent="0.3">
      <c r="A12" s="27">
        <v>11</v>
      </c>
      <c r="B12" s="18" t="s">
        <v>7</v>
      </c>
      <c r="C12" s="28">
        <f>58+20</f>
        <v>78</v>
      </c>
      <c r="D12" s="12">
        <v>1</v>
      </c>
      <c r="E12" s="10" t="s">
        <v>6</v>
      </c>
      <c r="F12" s="10"/>
      <c r="G12" s="10"/>
      <c r="H12" s="24">
        <v>0</v>
      </c>
      <c r="I12" s="8">
        <f>Table13[[#This Row],[Unit Price (USD)]]*Table13[[#This Row],[Q-ty ]]</f>
        <v>0</v>
      </c>
    </row>
    <row r="13" spans="1:9" x14ac:dyDescent="0.3">
      <c r="A13" s="3">
        <v>12</v>
      </c>
      <c r="B13" s="18" t="s">
        <v>8</v>
      </c>
      <c r="C13" s="28">
        <f>50+25</f>
        <v>75</v>
      </c>
      <c r="D13" s="12">
        <v>1</v>
      </c>
      <c r="E13" s="10" t="s">
        <v>6</v>
      </c>
      <c r="F13" s="10"/>
      <c r="G13" s="10"/>
      <c r="H13" s="24">
        <v>0</v>
      </c>
      <c r="I13" s="8">
        <f>Table13[[#This Row],[Unit Price (USD)]]*Table13[[#This Row],[Q-ty ]]</f>
        <v>0</v>
      </c>
    </row>
    <row r="14" spans="1:9" x14ac:dyDescent="0.3">
      <c r="A14" s="27">
        <v>13</v>
      </c>
      <c r="B14" s="18" t="s">
        <v>29</v>
      </c>
      <c r="C14" s="28">
        <v>8</v>
      </c>
      <c r="D14" s="23">
        <v>1</v>
      </c>
      <c r="E14" s="10" t="s">
        <v>6</v>
      </c>
      <c r="F14" s="10"/>
      <c r="G14" s="10"/>
      <c r="H14" s="24">
        <v>0</v>
      </c>
      <c r="I14" s="25">
        <f>Table13[[#This Row],[Unit Price (USD)]]*Table13[[#This Row],[Q-ty ]]</f>
        <v>0</v>
      </c>
    </row>
    <row r="15" spans="1:9" x14ac:dyDescent="0.3">
      <c r="A15" s="3">
        <v>14</v>
      </c>
      <c r="B15" s="18" t="s">
        <v>9</v>
      </c>
      <c r="C15" s="28">
        <f>45+25</f>
        <v>70</v>
      </c>
      <c r="D15" s="12">
        <v>1</v>
      </c>
      <c r="E15" s="10" t="s">
        <v>6</v>
      </c>
      <c r="F15" s="10"/>
      <c r="G15" s="10"/>
      <c r="H15" s="24">
        <v>0</v>
      </c>
      <c r="I15" s="8">
        <f>Table13[[#This Row],[Unit Price (USD)]]*Table13[[#This Row],[Q-ty ]]</f>
        <v>0</v>
      </c>
    </row>
    <row r="16" spans="1:9" x14ac:dyDescent="0.3">
      <c r="A16" s="27">
        <v>15</v>
      </c>
      <c r="B16" s="18" t="s">
        <v>10</v>
      </c>
      <c r="C16" s="28">
        <f>37+25</f>
        <v>62</v>
      </c>
      <c r="D16" s="12">
        <v>1</v>
      </c>
      <c r="E16" s="10" t="s">
        <v>6</v>
      </c>
      <c r="F16" s="10"/>
      <c r="G16" s="10"/>
      <c r="H16" s="24">
        <v>0</v>
      </c>
      <c r="I16" s="8">
        <f>Table13[[#This Row],[Unit Price (USD)]]*Table13[[#This Row],[Q-ty ]]</f>
        <v>0</v>
      </c>
    </row>
    <row r="17" spans="1:9" x14ac:dyDescent="0.3">
      <c r="A17" s="3">
        <v>16</v>
      </c>
      <c r="B17" s="18" t="s">
        <v>25</v>
      </c>
      <c r="C17" s="28">
        <f>37+50</f>
        <v>87</v>
      </c>
      <c r="D17" s="12">
        <v>1</v>
      </c>
      <c r="E17" s="10" t="s">
        <v>6</v>
      </c>
      <c r="F17" s="10"/>
      <c r="G17" s="10"/>
      <c r="H17" s="24">
        <v>0</v>
      </c>
      <c r="I17" s="8">
        <f>Table13[[#This Row],[Unit Price (USD)]]*Table13[[#This Row],[Q-ty ]]</f>
        <v>0</v>
      </c>
    </row>
    <row r="18" spans="1:9" x14ac:dyDescent="0.3">
      <c r="A18" s="27">
        <v>17</v>
      </c>
      <c r="B18" s="19" t="s">
        <v>36</v>
      </c>
      <c r="C18" s="31">
        <v>3</v>
      </c>
      <c r="D18" s="23">
        <v>3</v>
      </c>
      <c r="E18" s="10" t="s">
        <v>6</v>
      </c>
      <c r="F18" s="10"/>
      <c r="G18" s="10"/>
      <c r="H18" s="24">
        <v>0</v>
      </c>
      <c r="I18" s="25">
        <f>Table13[[#This Row],[Unit Price (USD)]]*Table13[[#This Row],[Q-ty ]]</f>
        <v>0</v>
      </c>
    </row>
    <row r="19" spans="1:9" x14ac:dyDescent="0.3">
      <c r="A19" s="3">
        <v>18</v>
      </c>
      <c r="B19" s="19" t="s">
        <v>26</v>
      </c>
      <c r="C19" s="31">
        <f>C3/6+15*2</f>
        <v>204</v>
      </c>
      <c r="D19" s="12">
        <v>3</v>
      </c>
      <c r="E19" s="10" t="s">
        <v>6</v>
      </c>
      <c r="F19" s="10"/>
      <c r="G19" s="10"/>
      <c r="H19" s="24">
        <v>0</v>
      </c>
      <c r="I19" s="8">
        <f>Table13[[#This Row],[Unit Price (USD)]]*Table13[[#This Row],[Q-ty ]]</f>
        <v>0</v>
      </c>
    </row>
    <row r="20" spans="1:9" x14ac:dyDescent="0.3">
      <c r="A20" s="27">
        <v>19</v>
      </c>
      <c r="B20" s="19" t="s">
        <v>16</v>
      </c>
      <c r="C20" s="28">
        <f>C4/6+78*2</f>
        <v>1767</v>
      </c>
      <c r="D20" s="12">
        <v>3</v>
      </c>
      <c r="E20" s="10" t="s">
        <v>6</v>
      </c>
      <c r="F20" s="10"/>
      <c r="G20" s="10"/>
      <c r="H20" s="24">
        <v>0</v>
      </c>
      <c r="I20" s="8">
        <f>Table13[[#This Row],[Unit Price (USD)]]*Table13[[#This Row],[Q-ty ]]</f>
        <v>0</v>
      </c>
    </row>
    <row r="21" spans="1:9" x14ac:dyDescent="0.3">
      <c r="A21" s="3">
        <v>20</v>
      </c>
      <c r="B21" s="19" t="s">
        <v>17</v>
      </c>
      <c r="C21" s="28">
        <f>C5/6+75*2</f>
        <v>1033</v>
      </c>
      <c r="D21" s="12">
        <v>3</v>
      </c>
      <c r="E21" s="10" t="s">
        <v>6</v>
      </c>
      <c r="F21" s="10"/>
      <c r="G21" s="10"/>
      <c r="H21" s="24">
        <v>0</v>
      </c>
      <c r="I21" s="8">
        <f>Table13[[#This Row],[Unit Price (USD)]]*Table13[[#This Row],[Q-ty ]]</f>
        <v>0</v>
      </c>
    </row>
    <row r="22" spans="1:9" x14ac:dyDescent="0.3">
      <c r="A22" s="27">
        <v>21</v>
      </c>
      <c r="B22" s="19" t="s">
        <v>30</v>
      </c>
      <c r="C22" s="28">
        <f>C6/6+8*2</f>
        <v>50</v>
      </c>
      <c r="D22" s="23">
        <v>3</v>
      </c>
      <c r="E22" s="10" t="s">
        <v>6</v>
      </c>
      <c r="F22" s="10"/>
      <c r="G22" s="10"/>
      <c r="H22" s="24">
        <v>0</v>
      </c>
      <c r="I22" s="25">
        <f>Table13[[#This Row],[Unit Price (USD)]]*Table13[[#This Row],[Q-ty ]]</f>
        <v>0</v>
      </c>
    </row>
    <row r="23" spans="1:9" x14ac:dyDescent="0.3">
      <c r="A23" s="3">
        <v>22</v>
      </c>
      <c r="B23" s="19" t="s">
        <v>18</v>
      </c>
      <c r="C23" s="28">
        <f>C7/6+70*2</f>
        <v>925</v>
      </c>
      <c r="D23" s="12">
        <v>3</v>
      </c>
      <c r="E23" s="10" t="s">
        <v>6</v>
      </c>
      <c r="F23" s="10"/>
      <c r="G23" s="10"/>
      <c r="H23" s="24">
        <v>0</v>
      </c>
      <c r="I23" s="8">
        <f>Table13[[#This Row],[Unit Price (USD)]]*Table13[[#This Row],[Q-ty ]]</f>
        <v>0</v>
      </c>
    </row>
    <row r="24" spans="1:9" x14ac:dyDescent="0.3">
      <c r="A24" s="27">
        <v>23</v>
      </c>
      <c r="B24" s="19" t="s">
        <v>15</v>
      </c>
      <c r="C24" s="28">
        <f>C8/6+62*2</f>
        <v>982</v>
      </c>
      <c r="D24" s="12">
        <v>3</v>
      </c>
      <c r="E24" s="10" t="s">
        <v>6</v>
      </c>
      <c r="F24" s="10"/>
      <c r="G24" s="10"/>
      <c r="H24" s="24">
        <v>0</v>
      </c>
      <c r="I24" s="8">
        <f>Table13[[#This Row],[Unit Price (USD)]]*Table13[[#This Row],[Q-ty ]]</f>
        <v>0</v>
      </c>
    </row>
    <row r="25" spans="1:9" x14ac:dyDescent="0.3">
      <c r="A25" s="3">
        <v>24</v>
      </c>
      <c r="B25" s="19" t="s">
        <v>27</v>
      </c>
      <c r="C25" s="28">
        <f>C9/6+87*2</f>
        <v>566</v>
      </c>
      <c r="D25" s="12">
        <v>3</v>
      </c>
      <c r="E25" s="10" t="s">
        <v>6</v>
      </c>
      <c r="F25" s="10"/>
      <c r="G25" s="10"/>
      <c r="H25" s="24">
        <v>0</v>
      </c>
      <c r="I25" s="8">
        <f>Table13[[#This Row],[Unit Price (USD)]]*Table13[[#This Row],[Q-ty ]]</f>
        <v>0</v>
      </c>
    </row>
    <row r="26" spans="1:9" x14ac:dyDescent="0.3">
      <c r="A26" s="13"/>
      <c r="B26" s="14" t="s">
        <v>3</v>
      </c>
      <c r="C26" s="14"/>
      <c r="D26" s="15"/>
      <c r="E26" s="15"/>
      <c r="F26" s="15"/>
      <c r="G26" s="15"/>
      <c r="H26" s="16"/>
      <c r="I26" s="20">
        <f>SUM(I2:I25)</f>
        <v>0</v>
      </c>
    </row>
    <row r="27" spans="1:9" x14ac:dyDescent="0.3">
      <c r="I27" s="21"/>
    </row>
    <row r="28" spans="1:9" x14ac:dyDescent="0.3">
      <c r="D28" s="22"/>
    </row>
    <row r="29" spans="1:9" x14ac:dyDescent="0.3">
      <c r="B29" s="26" t="s">
        <v>19</v>
      </c>
      <c r="D29" s="22"/>
    </row>
    <row r="30" spans="1:9" x14ac:dyDescent="0.3">
      <c r="B30" s="26" t="s">
        <v>20</v>
      </c>
    </row>
    <row r="31" spans="1:9" ht="15.6" customHeight="1" x14ac:dyDescent="0.3">
      <c r="B31" s="26" t="s">
        <v>21</v>
      </c>
    </row>
    <row r="32" spans="1:9" x14ac:dyDescent="0.3">
      <c r="B32" s="26" t="s">
        <v>32</v>
      </c>
    </row>
    <row r="33" spans="2:2" x14ac:dyDescent="0.3">
      <c r="B33" s="26" t="s">
        <v>33</v>
      </c>
    </row>
    <row r="34" spans="2:2" x14ac:dyDescent="0.3">
      <c r="B34" s="2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1452-2</vt:lpstr>
      <vt:lpstr>EN 1401-1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Mariam Silagadze</cp:lastModifiedBy>
  <dcterms:created xsi:type="dcterms:W3CDTF">2024-01-11T08:31:39Z</dcterms:created>
  <dcterms:modified xsi:type="dcterms:W3CDTF">2026-02-26T09:15:19Z</dcterms:modified>
</cp:coreProperties>
</file>