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715/"/>
    </mc:Choice>
  </mc:AlternateContent>
  <xr:revisionPtr revIDLastSave="689" documentId="11_F25DC773A252ABDACC104808211C58C65BDE58EC" xr6:coauthVersionLast="47" xr6:coauthVersionMax="47" xr10:uidLastSave="{1E73A07F-6E2E-4C0E-A0A6-D4B59A34742D}"/>
  <bookViews>
    <workbookView xWindow="-28920" yWindow="960" windowWidth="29040" windowHeight="15720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L44" i="1"/>
  <c r="K42" i="1"/>
  <c r="K41" i="1"/>
  <c r="K38" i="1"/>
  <c r="K37" i="1"/>
  <c r="K36" i="1"/>
  <c r="K35" i="1"/>
  <c r="K34" i="1" l="1"/>
  <c r="K33" i="1"/>
  <c r="K11" i="1"/>
  <c r="K6" i="1"/>
  <c r="K16" i="1"/>
  <c r="K15" i="1"/>
  <c r="K14" i="1"/>
  <c r="K13" i="1"/>
  <c r="K12" i="1"/>
  <c r="K10" i="1"/>
  <c r="K9" i="1"/>
  <c r="K8" i="1"/>
  <c r="K7" i="1"/>
  <c r="K5" i="1"/>
  <c r="K4" i="1"/>
  <c r="K3" i="1"/>
  <c r="K2" i="1"/>
  <c r="K32" i="1"/>
  <c r="K31" i="1"/>
  <c r="K30" i="1"/>
  <c r="K29" i="1"/>
  <c r="K28" i="1"/>
  <c r="K27" i="1"/>
  <c r="K26" i="1"/>
  <c r="K25" i="1"/>
  <c r="K24" i="1"/>
  <c r="K23" i="1"/>
  <c r="K22" i="1"/>
  <c r="K21" i="1"/>
</calcChain>
</file>

<file path=xl/sharedStrings.xml><?xml version="1.0" encoding="utf-8"?>
<sst xmlns="http://schemas.openxmlformats.org/spreadsheetml/2006/main" count="143" uniqueCount="67">
  <si>
    <t>Supplier</t>
  </si>
  <si>
    <t xml:space="preserve">Delivery Terms </t>
  </si>
  <si>
    <t xml:space="preserve">Loading Address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</si>
  <si>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</si>
  <si>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</si>
  <si>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</si>
  <si>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</si>
  <si>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</si>
  <si>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</si>
  <si>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</si>
  <si>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</si>
  <si>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</si>
  <si>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>FOB</t>
  </si>
  <si>
    <t>არა</t>
  </si>
  <si>
    <t>EXW</t>
  </si>
  <si>
    <t>SBL00007317</t>
  </si>
  <si>
    <t>Conveyor Spare Parts</t>
  </si>
  <si>
    <t>Liuyuan, Yanshan Town, Yanshan County, Cangzhou City, Hebei Province</t>
  </si>
  <si>
    <t>Zestaponi</t>
  </si>
  <si>
    <t>Chiatura</t>
  </si>
  <si>
    <t>Cargo</t>
  </si>
  <si>
    <t>Wooden Case</t>
  </si>
  <si>
    <t>Photos</t>
  </si>
  <si>
    <t>Quantity of Packages</t>
  </si>
  <si>
    <t>Carton</t>
  </si>
  <si>
    <t>Wooden Pallet</t>
  </si>
  <si>
    <t>Pallet</t>
  </si>
  <si>
    <t>Wooden Box</t>
  </si>
  <si>
    <t>Qingdao</t>
  </si>
  <si>
    <t>Hammers</t>
  </si>
  <si>
    <t>Sp. Parts</t>
  </si>
  <si>
    <t>Pallet Jack</t>
  </si>
  <si>
    <t>Sockets</t>
  </si>
  <si>
    <t>Welding Machines</t>
  </si>
  <si>
    <t>Gear Hob Cutter</t>
  </si>
  <si>
    <t>Rubber Gasket</t>
  </si>
  <si>
    <t>Valves</t>
  </si>
  <si>
    <t>Rail Track Drill</t>
  </si>
  <si>
    <t>Cutting Disc</t>
  </si>
  <si>
    <t>Pressure Spring</t>
  </si>
  <si>
    <t>Drilling Bits</t>
  </si>
  <si>
    <t>Supplier N2</t>
  </si>
  <si>
    <t>Supplier N3</t>
  </si>
  <si>
    <t>Supplier N4</t>
  </si>
  <si>
    <t>Supplier N5</t>
  </si>
  <si>
    <t>Supplier N6</t>
  </si>
  <si>
    <t>SBL00007319</t>
  </si>
  <si>
    <t>Howo Spare Parts</t>
  </si>
  <si>
    <t>yes</t>
  </si>
  <si>
    <t>no</t>
  </si>
  <si>
    <t>Supplier N1</t>
  </si>
  <si>
    <t>Weldable Elbows</t>
  </si>
  <si>
    <t>Bag</t>
  </si>
  <si>
    <t>Jinan City, Shandong Province, China</t>
  </si>
  <si>
    <t>SBL00006830</t>
  </si>
  <si>
    <t>山东临清华美路西1000米山东益矿张小姐</t>
  </si>
  <si>
    <t>SBL00007337</t>
  </si>
  <si>
    <t>Spiral trapezius drill</t>
  </si>
  <si>
    <t>FCA</t>
  </si>
  <si>
    <t>SBL00007745</t>
  </si>
  <si>
    <t>Drying Cabinet</t>
  </si>
  <si>
    <t>Doosan &amp; Hyundai Spare Parts</t>
  </si>
  <si>
    <t>SBL00007310</t>
  </si>
  <si>
    <t>SBL00007581</t>
  </si>
  <si>
    <t>Doosan Sp. Parts</t>
  </si>
  <si>
    <t>SBL00008318</t>
  </si>
  <si>
    <t>Drilling Rods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</si>
</sst>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al" xfId="0" builtinId="0"/>
    <cellStyle name="Normal_Sheet1" xfId="1" xr:uid="{0AD19F4F-9463-420A-ABAE-FF0D5C660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63502</xdr:colOff>
      <xdr:row>16</xdr:row>
      <xdr:rowOff>25403</xdr:rowOff>
    </xdr:from>
    <xdr:to>
      <xdr:col>14</xdr:col>
      <xdr:colOff>1035051</xdr:colOff>
      <xdr:row>19</xdr:row>
      <xdr:rowOff>419101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AAAB93-76BE-E2B4-27E8-37AE481A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5652" y="1682753"/>
          <a:ext cx="971549" cy="1727198"/>
        </a:xfrm>
        <a:prstGeom prst="rect">
          <a:avLst/>
        </a:prstGeom>
      </xdr:spPr>
    </xdr:pic>
    <xdr:clientData/>
  </xdr:twoCellAnchor>
  <xdr:twoCellAnchor editAs="oneCell">
    <xdr:from>
      <xdr:col>14</xdr:col>
      <xdr:colOff>1064402</xdr:colOff>
      <xdr:row>16</xdr:row>
      <xdr:rowOff>42050</xdr:rowOff>
    </xdr:from>
    <xdr:to>
      <xdr:col>14</xdr:col>
      <xdr:colOff>2075457</xdr:colOff>
      <xdr:row>19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30D2C8-E356-28C4-014C-0114A2520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6552" y="1699400"/>
          <a:ext cx="1011055" cy="1348600"/>
        </a:xfrm>
        <a:prstGeom prst="rect">
          <a:avLst/>
        </a:prstGeom>
      </xdr:spPr>
    </xdr:pic>
    <xdr:clientData/>
  </xdr:twoCellAnchor>
  <xdr:twoCellAnchor editAs="oneCell">
    <xdr:from>
      <xdr:col>14</xdr:col>
      <xdr:colOff>55218</xdr:colOff>
      <xdr:row>20</xdr:row>
      <xdr:rowOff>22088</xdr:rowOff>
    </xdr:from>
    <xdr:to>
      <xdr:col>14</xdr:col>
      <xdr:colOff>447261</xdr:colOff>
      <xdr:row>20</xdr:row>
      <xdr:rowOff>788782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ED4B56E9-7637-40FB-8EEA-68DD726B7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70" y="7167218"/>
          <a:ext cx="392043" cy="773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38652</xdr:colOff>
      <xdr:row>21</xdr:row>
      <xdr:rowOff>44175</xdr:rowOff>
    </xdr:from>
    <xdr:to>
      <xdr:col>14</xdr:col>
      <xdr:colOff>711476</xdr:colOff>
      <xdr:row>21</xdr:row>
      <xdr:rowOff>492141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A1188F6-DCDF-4F6A-9038-CB46F2E9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2304" y="8028610"/>
          <a:ext cx="679174" cy="447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44175</xdr:colOff>
      <xdr:row>22</xdr:row>
      <xdr:rowOff>27609</xdr:rowOff>
    </xdr:from>
    <xdr:to>
      <xdr:col>14</xdr:col>
      <xdr:colOff>1060175</xdr:colOff>
      <xdr:row>22</xdr:row>
      <xdr:rowOff>478497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F6E244E-FAD2-4C73-AAB0-44BD2FF5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7827" y="8531087"/>
          <a:ext cx="1016000" cy="45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60739</xdr:colOff>
      <xdr:row>23</xdr:row>
      <xdr:rowOff>27607</xdr:rowOff>
    </xdr:from>
    <xdr:to>
      <xdr:col>14</xdr:col>
      <xdr:colOff>359833</xdr:colOff>
      <xdr:row>23</xdr:row>
      <xdr:rowOff>503635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880C090F-ECB9-4E0D-94AD-DD7D6F38B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8017" y="9023440"/>
          <a:ext cx="299094" cy="47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71783</xdr:colOff>
      <xdr:row>24</xdr:row>
      <xdr:rowOff>55219</xdr:rowOff>
    </xdr:from>
    <xdr:to>
      <xdr:col>14</xdr:col>
      <xdr:colOff>458304</xdr:colOff>
      <xdr:row>24</xdr:row>
      <xdr:rowOff>578468</xdr:rowOff>
    </xdr:to>
    <xdr:pic>
      <xdr:nvPicPr>
        <xdr:cNvPr id="10" name="图片 12">
          <a:extLst>
            <a:ext uri="{FF2B5EF4-FFF2-40B4-BE49-F238E27FC236}">
              <a16:creationId xmlns:a16="http://schemas.microsoft.com/office/drawing/2014/main" id="{C841C0A6-4341-493F-896D-7F82F947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5435" y="9442176"/>
          <a:ext cx="386521" cy="52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60739</xdr:colOff>
      <xdr:row>25</xdr:row>
      <xdr:rowOff>27609</xdr:rowOff>
    </xdr:from>
    <xdr:to>
      <xdr:col>14</xdr:col>
      <xdr:colOff>403086</xdr:colOff>
      <xdr:row>25</xdr:row>
      <xdr:rowOff>369956</xdr:rowOff>
    </xdr:to>
    <xdr:pic>
      <xdr:nvPicPr>
        <xdr:cNvPr id="11" name="图片 1">
          <a:extLst>
            <a:ext uri="{FF2B5EF4-FFF2-40B4-BE49-F238E27FC236}">
              <a16:creationId xmlns:a16="http://schemas.microsoft.com/office/drawing/2014/main" id="{B7950116-C3E8-4468-9B38-735DC6DF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4391" y="10176566"/>
          <a:ext cx="342347" cy="342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22087</xdr:colOff>
      <xdr:row>26</xdr:row>
      <xdr:rowOff>16566</xdr:rowOff>
    </xdr:from>
    <xdr:to>
      <xdr:col>14</xdr:col>
      <xdr:colOff>723348</xdr:colOff>
      <xdr:row>26</xdr:row>
      <xdr:rowOff>297910</xdr:rowOff>
    </xdr:to>
    <xdr:pic>
      <xdr:nvPicPr>
        <xdr:cNvPr id="12" name="图片 1">
          <a:extLst>
            <a:ext uri="{FF2B5EF4-FFF2-40B4-BE49-F238E27FC236}">
              <a16:creationId xmlns:a16="http://schemas.microsoft.com/office/drawing/2014/main" id="{8B432F48-537B-4DF3-B3D4-F4F3C2F4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5739" y="10552044"/>
          <a:ext cx="701261" cy="281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55218</xdr:colOff>
      <xdr:row>27</xdr:row>
      <xdr:rowOff>22086</xdr:rowOff>
    </xdr:from>
    <xdr:to>
      <xdr:col>14</xdr:col>
      <xdr:colOff>960783</xdr:colOff>
      <xdr:row>27</xdr:row>
      <xdr:rowOff>679289</xdr:rowOff>
    </xdr:to>
    <xdr:pic>
      <xdr:nvPicPr>
        <xdr:cNvPr id="14" name="图片 2">
          <a:extLst>
            <a:ext uri="{FF2B5EF4-FFF2-40B4-BE49-F238E27FC236}">
              <a16:creationId xmlns:a16="http://schemas.microsoft.com/office/drawing/2014/main" id="{7F4E7341-B450-42D6-89D7-244C1F9C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70" y="10944086"/>
          <a:ext cx="905565" cy="6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55217</xdr:colOff>
      <xdr:row>28</xdr:row>
      <xdr:rowOff>16566</xdr:rowOff>
    </xdr:from>
    <xdr:to>
      <xdr:col>14</xdr:col>
      <xdr:colOff>369957</xdr:colOff>
      <xdr:row>28</xdr:row>
      <xdr:rowOff>378092</xdr:rowOff>
    </xdr:to>
    <xdr:pic>
      <xdr:nvPicPr>
        <xdr:cNvPr id="15" name="图片 2">
          <a:extLst>
            <a:ext uri="{FF2B5EF4-FFF2-40B4-BE49-F238E27FC236}">
              <a16:creationId xmlns:a16="http://schemas.microsoft.com/office/drawing/2014/main" id="{4538C66A-849C-486E-9B76-6AA82A05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69" y="11645349"/>
          <a:ext cx="314740" cy="36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55218</xdr:colOff>
      <xdr:row>29</xdr:row>
      <xdr:rowOff>38653</xdr:rowOff>
    </xdr:from>
    <xdr:to>
      <xdr:col>14</xdr:col>
      <xdr:colOff>292801</xdr:colOff>
      <xdr:row>29</xdr:row>
      <xdr:rowOff>619263</xdr:rowOff>
    </xdr:to>
    <xdr:pic>
      <xdr:nvPicPr>
        <xdr:cNvPr id="16" name="图片 2">
          <a:extLst>
            <a:ext uri="{FF2B5EF4-FFF2-40B4-BE49-F238E27FC236}">
              <a16:creationId xmlns:a16="http://schemas.microsoft.com/office/drawing/2014/main" id="{CE979A25-70AF-4C09-BEF2-9F2AE542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8870" y="12048436"/>
          <a:ext cx="243933" cy="57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49695</xdr:colOff>
      <xdr:row>30</xdr:row>
      <xdr:rowOff>33131</xdr:rowOff>
    </xdr:from>
    <xdr:to>
      <xdr:col>14</xdr:col>
      <xdr:colOff>502478</xdr:colOff>
      <xdr:row>30</xdr:row>
      <xdr:rowOff>525286</xdr:rowOff>
    </xdr:to>
    <xdr:pic>
      <xdr:nvPicPr>
        <xdr:cNvPr id="17" name="图片 1">
          <a:extLst>
            <a:ext uri="{FF2B5EF4-FFF2-40B4-BE49-F238E27FC236}">
              <a16:creationId xmlns:a16="http://schemas.microsoft.com/office/drawing/2014/main" id="{5EBDC718-B153-4598-BC87-993CFC16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3347" y="12727609"/>
          <a:ext cx="452783" cy="492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44174</xdr:colOff>
      <xdr:row>31</xdr:row>
      <xdr:rowOff>27609</xdr:rowOff>
    </xdr:from>
    <xdr:to>
      <xdr:col>14</xdr:col>
      <xdr:colOff>933174</xdr:colOff>
      <xdr:row>31</xdr:row>
      <xdr:rowOff>598254</xdr:rowOff>
    </xdr:to>
    <xdr:pic>
      <xdr:nvPicPr>
        <xdr:cNvPr id="18" name="图片 1">
          <a:extLst>
            <a:ext uri="{FF2B5EF4-FFF2-40B4-BE49-F238E27FC236}">
              <a16:creationId xmlns:a16="http://schemas.microsoft.com/office/drawing/2014/main" id="{061644F6-0A23-49B0-88E1-F52F6E79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7826" y="13346044"/>
          <a:ext cx="889000" cy="576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172463</xdr:colOff>
      <xdr:row>1</xdr:row>
      <xdr:rowOff>124786</xdr:rowOff>
    </xdr:from>
    <xdr:to>
      <xdr:col>14</xdr:col>
      <xdr:colOff>2101887</xdr:colOff>
      <xdr:row>7</xdr:row>
      <xdr:rowOff>31397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555B052-B727-0380-8DB1-6E61C726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963" y="643369"/>
          <a:ext cx="1932599" cy="2573964"/>
        </a:xfrm>
        <a:prstGeom prst="rect">
          <a:avLst/>
        </a:prstGeom>
      </xdr:spPr>
    </xdr:pic>
    <xdr:clientData/>
  </xdr:twoCellAnchor>
  <xdr:twoCellAnchor editAs="oneCell">
    <xdr:from>
      <xdr:col>14</xdr:col>
      <xdr:colOff>2467051</xdr:colOff>
      <xdr:row>7</xdr:row>
      <xdr:rowOff>197999</xdr:rowOff>
    </xdr:from>
    <xdr:to>
      <xdr:col>14</xdr:col>
      <xdr:colOff>4715030</xdr:colOff>
      <xdr:row>14</xdr:row>
      <xdr:rowOff>66676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BAE9526-389B-41AB-1603-5E77E94B4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6551" y="3383582"/>
          <a:ext cx="2247979" cy="2973827"/>
        </a:xfrm>
        <a:prstGeom prst="rect">
          <a:avLst/>
        </a:prstGeom>
      </xdr:spPr>
    </xdr:pic>
    <xdr:clientData/>
  </xdr:twoCellAnchor>
  <xdr:twoCellAnchor editAs="oneCell">
    <xdr:from>
      <xdr:col>14</xdr:col>
      <xdr:colOff>163759</xdr:colOff>
      <xdr:row>7</xdr:row>
      <xdr:rowOff>176652</xdr:rowOff>
    </xdr:from>
    <xdr:to>
      <xdr:col>14</xdr:col>
      <xdr:colOff>2268008</xdr:colOff>
      <xdr:row>13</xdr:row>
      <xdr:rowOff>303870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D0685A3-37D3-522F-FCA8-95661DE58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3259" y="3362235"/>
          <a:ext cx="2104249" cy="2794218"/>
        </a:xfrm>
        <a:prstGeom prst="rect">
          <a:avLst/>
        </a:prstGeom>
      </xdr:spPr>
    </xdr:pic>
    <xdr:clientData/>
  </xdr:twoCellAnchor>
  <xdr:twoCellAnchor editAs="oneCell">
    <xdr:from>
      <xdr:col>14</xdr:col>
      <xdr:colOff>2395253</xdr:colOff>
      <xdr:row>1</xdr:row>
      <xdr:rowOff>105832</xdr:rowOff>
    </xdr:from>
    <xdr:to>
      <xdr:col>14</xdr:col>
      <xdr:colOff>4373000</xdr:colOff>
      <xdr:row>7</xdr:row>
      <xdr:rowOff>26106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342FE5-EDB1-18F7-24D2-DFA7D4E20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4753" y="624415"/>
          <a:ext cx="1971397" cy="2600327"/>
        </a:xfrm>
        <a:prstGeom prst="rect">
          <a:avLst/>
        </a:prstGeom>
      </xdr:spPr>
    </xdr:pic>
    <xdr:clientData/>
  </xdr:twoCellAnchor>
  <xdr:twoCellAnchor editAs="oneCell">
    <xdr:from>
      <xdr:col>14</xdr:col>
      <xdr:colOff>94921</xdr:colOff>
      <xdr:row>32</xdr:row>
      <xdr:rowOff>39133</xdr:rowOff>
    </xdr:from>
    <xdr:to>
      <xdr:col>14</xdr:col>
      <xdr:colOff>1915965</xdr:colOff>
      <xdr:row>32</xdr:row>
      <xdr:rowOff>1094318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8E4E11E-F460-1CAE-355A-D7CAF037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5400000">
          <a:off x="10373619" y="15470879"/>
          <a:ext cx="1061535" cy="18210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="90" zoomScaleNormal="90" workbookViewId="0">
      <pane ySplit="1" topLeftCell="A32" activePane="bottomLeft" state="frozen"/>
      <selection pane="bottomLeft" activeCell="L39" sqref="L39"/>
    </sheetView>
  </sheetViews>
  <sheetFormatPr defaultRowHeight="30" customHeight="1" x14ac:dyDescent="0.35"/>
  <cols>
    <col min="1" max="1" width="13" style="1" customWidth="1"/>
    <col min="2" max="3" width="8.7265625" style="1"/>
    <col min="4" max="4" width="11.7265625" style="1" customWidth="1"/>
    <col min="5" max="5" width="12.6328125" style="1" customWidth="1"/>
    <col min="6" max="6" width="15.54296875" style="1" customWidth="1"/>
    <col min="7" max="9" width="8.7265625" style="1"/>
    <col min="10" max="10" width="10.6328125" style="1" customWidth="1"/>
    <col min="11" max="13" width="8.7265625" style="1"/>
    <col min="14" max="14" width="14.08984375" style="1" customWidth="1"/>
    <col min="15" max="15" width="70.90625" style="1" customWidth="1"/>
    <col min="16" max="16384" width="8.7265625" style="1"/>
  </cols>
  <sheetData>
    <row r="1" spans="1:15" ht="40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20</v>
      </c>
      <c r="G1" s="4" t="s">
        <v>6</v>
      </c>
      <c r="H1" s="4" t="s">
        <v>7</v>
      </c>
      <c r="I1" s="4" t="s">
        <v>8</v>
      </c>
      <c r="J1" s="4" t="s">
        <v>23</v>
      </c>
      <c r="K1" s="4" t="s">
        <v>9</v>
      </c>
      <c r="L1" s="4" t="s">
        <v>10</v>
      </c>
      <c r="M1" s="4" t="s">
        <v>11</v>
      </c>
      <c r="N1" s="4" t="s">
        <v>4</v>
      </c>
      <c r="O1" s="4" t="s">
        <v>22</v>
      </c>
    </row>
    <row r="2" spans="1:15" ht="35" customHeight="1" x14ac:dyDescent="0.35">
      <c r="A2" s="10" t="s">
        <v>50</v>
      </c>
      <c r="B2" s="10" t="s">
        <v>12</v>
      </c>
      <c r="C2" s="10" t="s">
        <v>28</v>
      </c>
      <c r="D2" s="10" t="s">
        <v>19</v>
      </c>
      <c r="E2" s="10" t="s">
        <v>46</v>
      </c>
      <c r="F2" s="10" t="s">
        <v>47</v>
      </c>
      <c r="G2" s="15">
        <v>112</v>
      </c>
      <c r="H2" s="15">
        <v>100</v>
      </c>
      <c r="I2" s="15">
        <v>117</v>
      </c>
      <c r="J2" s="15">
        <v>1</v>
      </c>
      <c r="K2" s="16">
        <f>1.12*1*1.17*J2</f>
        <v>1.3104</v>
      </c>
      <c r="L2" s="17">
        <v>830</v>
      </c>
      <c r="M2" s="5" t="s">
        <v>48</v>
      </c>
      <c r="N2" s="5" t="s">
        <v>26</v>
      </c>
      <c r="O2" s="10"/>
    </row>
    <row r="3" spans="1:15" ht="35" customHeight="1" x14ac:dyDescent="0.35">
      <c r="A3" s="11"/>
      <c r="B3" s="11"/>
      <c r="C3" s="11"/>
      <c r="D3" s="11"/>
      <c r="E3" s="11"/>
      <c r="F3" s="11"/>
      <c r="G3" s="15">
        <v>113</v>
      </c>
      <c r="H3" s="15">
        <v>113</v>
      </c>
      <c r="I3" s="15">
        <v>72</v>
      </c>
      <c r="J3" s="15">
        <v>1</v>
      </c>
      <c r="K3" s="16">
        <f>1.13*1.13*0.72*J3</f>
        <v>0.91936799999999974</v>
      </c>
      <c r="L3" s="17">
        <v>1209</v>
      </c>
      <c r="M3" s="5" t="s">
        <v>48</v>
      </c>
      <c r="N3" s="5" t="s">
        <v>26</v>
      </c>
      <c r="O3" s="11"/>
    </row>
    <row r="4" spans="1:15" ht="35" customHeight="1" x14ac:dyDescent="0.35">
      <c r="A4" s="11"/>
      <c r="B4" s="11"/>
      <c r="C4" s="11"/>
      <c r="D4" s="11"/>
      <c r="E4" s="11"/>
      <c r="F4" s="11"/>
      <c r="G4" s="15">
        <v>123</v>
      </c>
      <c r="H4" s="15">
        <v>93</v>
      </c>
      <c r="I4" s="15">
        <v>128</v>
      </c>
      <c r="J4" s="15">
        <v>1</v>
      </c>
      <c r="K4" s="16">
        <f>1.23*0.93*1.28*J4</f>
        <v>1.4641920000000002</v>
      </c>
      <c r="L4" s="17">
        <v>920</v>
      </c>
      <c r="M4" s="5" t="s">
        <v>48</v>
      </c>
      <c r="N4" s="5" t="s">
        <v>26</v>
      </c>
      <c r="O4" s="11"/>
    </row>
    <row r="5" spans="1:15" ht="35" customHeight="1" x14ac:dyDescent="0.35">
      <c r="A5" s="11"/>
      <c r="B5" s="11"/>
      <c r="C5" s="11"/>
      <c r="D5" s="11"/>
      <c r="E5" s="11"/>
      <c r="F5" s="11"/>
      <c r="G5" s="15">
        <v>128</v>
      </c>
      <c r="H5" s="15">
        <v>115</v>
      </c>
      <c r="I5" s="15">
        <v>130</v>
      </c>
      <c r="J5" s="15">
        <v>1</v>
      </c>
      <c r="K5" s="16">
        <f>1.28*1.15*1.3*J5</f>
        <v>1.9136</v>
      </c>
      <c r="L5" s="17">
        <v>657</v>
      </c>
      <c r="M5" s="14" t="s">
        <v>49</v>
      </c>
      <c r="N5" s="5" t="s">
        <v>26</v>
      </c>
      <c r="O5" s="11"/>
    </row>
    <row r="6" spans="1:15" ht="35" customHeight="1" x14ac:dyDescent="0.35">
      <c r="A6" s="11"/>
      <c r="B6" s="11"/>
      <c r="C6" s="11"/>
      <c r="D6" s="11"/>
      <c r="E6" s="11"/>
      <c r="F6" s="11"/>
      <c r="G6" s="15">
        <v>175</v>
      </c>
      <c r="H6" s="15">
        <v>48</v>
      </c>
      <c r="I6" s="15">
        <v>37</v>
      </c>
      <c r="J6" s="15">
        <v>1</v>
      </c>
      <c r="K6" s="16">
        <f>1.75*0.48*0.37*J6</f>
        <v>0.31079999999999997</v>
      </c>
      <c r="L6" s="17">
        <v>368</v>
      </c>
      <c r="M6" s="5" t="s">
        <v>48</v>
      </c>
      <c r="N6" s="5" t="s">
        <v>26</v>
      </c>
      <c r="O6" s="11"/>
    </row>
    <row r="7" spans="1:15" ht="35" customHeight="1" x14ac:dyDescent="0.35">
      <c r="A7" s="11"/>
      <c r="B7" s="11"/>
      <c r="C7" s="11"/>
      <c r="D7" s="11"/>
      <c r="E7" s="11"/>
      <c r="F7" s="11"/>
      <c r="G7" s="15">
        <v>112</v>
      </c>
      <c r="H7" s="15">
        <v>110</v>
      </c>
      <c r="I7" s="15">
        <v>126</v>
      </c>
      <c r="J7" s="15">
        <v>1</v>
      </c>
      <c r="K7" s="16">
        <f>1.12*1.1*1.26*J7</f>
        <v>1.5523200000000004</v>
      </c>
      <c r="L7" s="17">
        <v>190</v>
      </c>
      <c r="M7" s="14" t="s">
        <v>49</v>
      </c>
      <c r="N7" s="5" t="s">
        <v>26</v>
      </c>
      <c r="O7" s="11"/>
    </row>
    <row r="8" spans="1:15" ht="35" customHeight="1" x14ac:dyDescent="0.35">
      <c r="A8" s="11"/>
      <c r="B8" s="11"/>
      <c r="C8" s="11"/>
      <c r="D8" s="11"/>
      <c r="E8" s="11"/>
      <c r="F8" s="11"/>
      <c r="G8" s="15">
        <v>180</v>
      </c>
      <c r="H8" s="15">
        <v>80</v>
      </c>
      <c r="I8" s="15">
        <v>68</v>
      </c>
      <c r="J8" s="15">
        <v>1</v>
      </c>
      <c r="K8" s="16">
        <f>1.8*0.8*0.68*J8</f>
        <v>0.97920000000000018</v>
      </c>
      <c r="L8" s="17">
        <v>1760</v>
      </c>
      <c r="M8" s="5" t="s">
        <v>48</v>
      </c>
      <c r="N8" s="5" t="s">
        <v>26</v>
      </c>
      <c r="O8" s="11"/>
    </row>
    <row r="9" spans="1:15" ht="35" customHeight="1" x14ac:dyDescent="0.35">
      <c r="A9" s="11"/>
      <c r="B9" s="11"/>
      <c r="C9" s="11"/>
      <c r="D9" s="11"/>
      <c r="E9" s="11"/>
      <c r="F9" s="11"/>
      <c r="G9" s="15">
        <v>118</v>
      </c>
      <c r="H9" s="15">
        <v>93</v>
      </c>
      <c r="I9" s="15">
        <v>66</v>
      </c>
      <c r="J9" s="15">
        <v>1</v>
      </c>
      <c r="K9" s="16">
        <f>1.18*0.93*0.66*J9</f>
        <v>0.72428400000000004</v>
      </c>
      <c r="L9" s="17">
        <v>549</v>
      </c>
      <c r="M9" s="5" t="s">
        <v>48</v>
      </c>
      <c r="N9" s="5" t="s">
        <v>26</v>
      </c>
      <c r="O9" s="11"/>
    </row>
    <row r="10" spans="1:15" ht="35" customHeight="1" x14ac:dyDescent="0.35">
      <c r="A10" s="11"/>
      <c r="B10" s="11"/>
      <c r="C10" s="11"/>
      <c r="D10" s="11"/>
      <c r="E10" s="11"/>
      <c r="F10" s="11"/>
      <c r="G10" s="15">
        <v>85</v>
      </c>
      <c r="H10" s="15">
        <v>70</v>
      </c>
      <c r="I10" s="15">
        <v>73</v>
      </c>
      <c r="J10" s="15">
        <v>1</v>
      </c>
      <c r="K10" s="16">
        <f>0.85*0.7*0.73*J10</f>
        <v>0.43434999999999996</v>
      </c>
      <c r="L10" s="17">
        <v>555</v>
      </c>
      <c r="M10" s="5" t="s">
        <v>48</v>
      </c>
      <c r="N10" s="5" t="s">
        <v>26</v>
      </c>
      <c r="O10" s="11"/>
    </row>
    <row r="11" spans="1:15" ht="35" customHeight="1" x14ac:dyDescent="0.35">
      <c r="A11" s="11"/>
      <c r="B11" s="11"/>
      <c r="C11" s="11"/>
      <c r="D11" s="11"/>
      <c r="E11" s="11"/>
      <c r="F11" s="11"/>
      <c r="G11" s="15">
        <v>125</v>
      </c>
      <c r="H11" s="15">
        <v>110</v>
      </c>
      <c r="I11" s="15">
        <v>134</v>
      </c>
      <c r="J11" s="15">
        <v>1</v>
      </c>
      <c r="K11" s="16">
        <f>1.25*1.1*1.34*J12</f>
        <v>1.8425</v>
      </c>
      <c r="L11" s="17">
        <v>117</v>
      </c>
      <c r="M11" s="14" t="s">
        <v>49</v>
      </c>
      <c r="N11" s="5" t="s">
        <v>26</v>
      </c>
      <c r="O11" s="11"/>
    </row>
    <row r="12" spans="1:15" ht="35" customHeight="1" x14ac:dyDescent="0.35">
      <c r="A12" s="11"/>
      <c r="B12" s="11"/>
      <c r="C12" s="11"/>
      <c r="D12" s="11"/>
      <c r="E12" s="11"/>
      <c r="F12" s="11"/>
      <c r="G12" s="15">
        <v>115</v>
      </c>
      <c r="H12" s="15">
        <v>105</v>
      </c>
      <c r="I12" s="15">
        <v>102</v>
      </c>
      <c r="J12" s="15">
        <v>1</v>
      </c>
      <c r="K12" s="16">
        <f>1.15*1.05*1.02*J12</f>
        <v>1.2316500000000001</v>
      </c>
      <c r="L12" s="17">
        <v>1148</v>
      </c>
      <c r="M12" s="5" t="s">
        <v>48</v>
      </c>
      <c r="N12" s="5" t="s">
        <v>26</v>
      </c>
      <c r="O12" s="11"/>
    </row>
    <row r="13" spans="1:15" ht="35" customHeight="1" x14ac:dyDescent="0.35">
      <c r="A13" s="11"/>
      <c r="B13" s="11"/>
      <c r="C13" s="11"/>
      <c r="D13" s="11"/>
      <c r="E13" s="11"/>
      <c r="F13" s="11"/>
      <c r="G13" s="15">
        <v>115</v>
      </c>
      <c r="H13" s="15">
        <v>115</v>
      </c>
      <c r="I13" s="15">
        <v>60</v>
      </c>
      <c r="J13" s="15">
        <v>1</v>
      </c>
      <c r="K13" s="16">
        <f>1.15*1.15*0.6*J13</f>
        <v>0.79349999999999987</v>
      </c>
      <c r="L13" s="17">
        <v>583</v>
      </c>
      <c r="M13" s="5" t="s">
        <v>48</v>
      </c>
      <c r="N13" s="5" t="s">
        <v>26</v>
      </c>
      <c r="O13" s="11"/>
    </row>
    <row r="14" spans="1:15" ht="35" customHeight="1" x14ac:dyDescent="0.35">
      <c r="A14" s="11"/>
      <c r="B14" s="11"/>
      <c r="C14" s="11"/>
      <c r="D14" s="11"/>
      <c r="E14" s="11"/>
      <c r="F14" s="11"/>
      <c r="G14" s="15">
        <v>110</v>
      </c>
      <c r="H14" s="15">
        <v>110</v>
      </c>
      <c r="I14" s="15">
        <v>60</v>
      </c>
      <c r="J14" s="15">
        <v>1</v>
      </c>
      <c r="K14" s="16">
        <f>1.1*1.1*0.6*J14</f>
        <v>0.72600000000000009</v>
      </c>
      <c r="L14" s="17">
        <v>672</v>
      </c>
      <c r="M14" s="5" t="s">
        <v>48</v>
      </c>
      <c r="N14" s="5" t="s">
        <v>26</v>
      </c>
      <c r="O14" s="11"/>
    </row>
    <row r="15" spans="1:15" ht="35" customHeight="1" x14ac:dyDescent="0.35">
      <c r="A15" s="11"/>
      <c r="B15" s="11"/>
      <c r="C15" s="11"/>
      <c r="D15" s="11"/>
      <c r="E15" s="11"/>
      <c r="F15" s="11"/>
      <c r="G15" s="15">
        <v>115</v>
      </c>
      <c r="H15" s="15">
        <v>113</v>
      </c>
      <c r="I15" s="15">
        <v>94</v>
      </c>
      <c r="J15" s="15">
        <v>1</v>
      </c>
      <c r="K15" s="16">
        <f>1.15*1.13*0.94*J15</f>
        <v>1.2215299999999998</v>
      </c>
      <c r="L15" s="17">
        <v>500</v>
      </c>
      <c r="M15" s="14" t="s">
        <v>49</v>
      </c>
      <c r="N15" s="5" t="s">
        <v>26</v>
      </c>
      <c r="O15" s="11"/>
    </row>
    <row r="16" spans="1:15" ht="35" customHeight="1" x14ac:dyDescent="0.35">
      <c r="A16" s="12"/>
      <c r="B16" s="12"/>
      <c r="C16" s="12"/>
      <c r="D16" s="12"/>
      <c r="E16" s="12"/>
      <c r="F16" s="12"/>
      <c r="G16" s="15">
        <v>77</v>
      </c>
      <c r="H16" s="15">
        <v>58</v>
      </c>
      <c r="I16" s="15">
        <v>47</v>
      </c>
      <c r="J16" s="15">
        <v>4</v>
      </c>
      <c r="K16" s="16">
        <f>0.77*0.58*0.47*J16</f>
        <v>0.83960799999999991</v>
      </c>
      <c r="L16" s="17">
        <v>772</v>
      </c>
      <c r="M16" s="5" t="s">
        <v>48</v>
      </c>
      <c r="N16" s="5" t="s">
        <v>26</v>
      </c>
      <c r="O16" s="12"/>
    </row>
    <row r="17" spans="1:15" ht="35" customHeight="1" x14ac:dyDescent="0.35">
      <c r="A17" s="13" t="s">
        <v>41</v>
      </c>
      <c r="B17" s="13" t="s">
        <v>14</v>
      </c>
      <c r="C17" s="13" t="s">
        <v>17</v>
      </c>
      <c r="D17" s="13" t="s">
        <v>19</v>
      </c>
      <c r="E17" s="13" t="s">
        <v>15</v>
      </c>
      <c r="F17" s="10" t="s">
        <v>16</v>
      </c>
      <c r="G17" s="6">
        <v>39</v>
      </c>
      <c r="H17" s="6">
        <v>28</v>
      </c>
      <c r="I17" s="6">
        <v>23</v>
      </c>
      <c r="J17" s="6">
        <v>1</v>
      </c>
      <c r="K17" s="7">
        <v>0.03</v>
      </c>
      <c r="L17" s="6">
        <v>23</v>
      </c>
      <c r="M17" s="5" t="s">
        <v>13</v>
      </c>
      <c r="N17" s="5" t="s">
        <v>24</v>
      </c>
      <c r="O17" s="10"/>
    </row>
    <row r="18" spans="1:15" ht="35" customHeight="1" x14ac:dyDescent="0.35">
      <c r="A18" s="13"/>
      <c r="B18" s="13"/>
      <c r="C18" s="13"/>
      <c r="D18" s="13"/>
      <c r="E18" s="13"/>
      <c r="F18" s="11"/>
      <c r="G18" s="6">
        <v>42</v>
      </c>
      <c r="H18" s="6">
        <v>31</v>
      </c>
      <c r="I18" s="6">
        <v>29</v>
      </c>
      <c r="J18" s="6">
        <v>25</v>
      </c>
      <c r="K18" s="7">
        <v>0.94</v>
      </c>
      <c r="L18" s="6">
        <v>725</v>
      </c>
      <c r="M18" s="5" t="s">
        <v>13</v>
      </c>
      <c r="N18" s="5" t="s">
        <v>24</v>
      </c>
      <c r="O18" s="11"/>
    </row>
    <row r="19" spans="1:15" ht="35" customHeight="1" x14ac:dyDescent="0.35">
      <c r="A19" s="13"/>
      <c r="B19" s="13"/>
      <c r="C19" s="13"/>
      <c r="D19" s="13"/>
      <c r="E19" s="13"/>
      <c r="F19" s="11"/>
      <c r="G19" s="6">
        <v>120</v>
      </c>
      <c r="H19" s="6">
        <v>120</v>
      </c>
      <c r="I19" s="6">
        <v>120</v>
      </c>
      <c r="J19" s="6">
        <v>1</v>
      </c>
      <c r="K19" s="7">
        <v>1.73</v>
      </c>
      <c r="L19" s="8">
        <v>1200</v>
      </c>
      <c r="M19" s="5" t="s">
        <v>13</v>
      </c>
      <c r="N19" s="5" t="s">
        <v>21</v>
      </c>
      <c r="O19" s="11"/>
    </row>
    <row r="20" spans="1:15" ht="39.5" customHeight="1" x14ac:dyDescent="0.35">
      <c r="A20" s="13"/>
      <c r="B20" s="13"/>
      <c r="C20" s="13"/>
      <c r="D20" s="13"/>
      <c r="E20" s="13"/>
      <c r="F20" s="12"/>
      <c r="G20" s="6">
        <v>120</v>
      </c>
      <c r="H20" s="6">
        <v>120</v>
      </c>
      <c r="I20" s="6">
        <v>120</v>
      </c>
      <c r="J20" s="6">
        <v>2</v>
      </c>
      <c r="K20" s="7">
        <v>3.46</v>
      </c>
      <c r="L20" s="8">
        <v>2000</v>
      </c>
      <c r="M20" s="5" t="s">
        <v>13</v>
      </c>
      <c r="N20" s="5" t="s">
        <v>21</v>
      </c>
      <c r="O20" s="12"/>
    </row>
    <row r="21" spans="1:15" ht="66" customHeight="1" x14ac:dyDescent="0.35">
      <c r="A21" s="13" t="s">
        <v>42</v>
      </c>
      <c r="B21" s="13" t="s">
        <v>12</v>
      </c>
      <c r="C21" s="13" t="s">
        <v>28</v>
      </c>
      <c r="D21" s="5" t="s">
        <v>19</v>
      </c>
      <c r="E21" s="5"/>
      <c r="F21" s="5" t="s">
        <v>29</v>
      </c>
      <c r="G21" s="5">
        <v>103</v>
      </c>
      <c r="H21" s="9">
        <v>88</v>
      </c>
      <c r="I21" s="5">
        <v>123</v>
      </c>
      <c r="J21" s="6">
        <v>1</v>
      </c>
      <c r="K21" s="7">
        <f>1.03*0.88*1.23*1</f>
        <v>1.1148719999999999</v>
      </c>
      <c r="L21" s="6">
        <v>518</v>
      </c>
      <c r="M21" s="5"/>
      <c r="N21" s="5" t="s">
        <v>21</v>
      </c>
      <c r="O21" s="18"/>
    </row>
    <row r="22" spans="1:15" ht="41" customHeight="1" x14ac:dyDescent="0.35">
      <c r="A22" s="13"/>
      <c r="B22" s="13"/>
      <c r="C22" s="13"/>
      <c r="D22" s="2"/>
      <c r="E22" s="2"/>
      <c r="F22" s="2" t="s">
        <v>30</v>
      </c>
      <c r="G22" s="2">
        <v>69</v>
      </c>
      <c r="H22" s="2">
        <v>59</v>
      </c>
      <c r="I22" s="2">
        <v>65</v>
      </c>
      <c r="J22" s="6">
        <v>1</v>
      </c>
      <c r="K22" s="2">
        <f>0.69*0.59*0.65*1</f>
        <v>0.26461499999999999</v>
      </c>
      <c r="L22" s="2">
        <v>112</v>
      </c>
      <c r="M22" s="2"/>
      <c r="N22" s="5" t="s">
        <v>21</v>
      </c>
      <c r="O22" s="19"/>
    </row>
    <row r="23" spans="1:15" ht="39.5" customHeight="1" x14ac:dyDescent="0.35">
      <c r="A23" s="13"/>
      <c r="B23" s="13"/>
      <c r="C23" s="13"/>
      <c r="D23" s="2"/>
      <c r="E23" s="2"/>
      <c r="F23" s="2" t="s">
        <v>31</v>
      </c>
      <c r="G23" s="2">
        <v>194</v>
      </c>
      <c r="H23" s="2">
        <v>88</v>
      </c>
      <c r="I23" s="2">
        <v>67</v>
      </c>
      <c r="J23" s="6">
        <v>1</v>
      </c>
      <c r="K23" s="2">
        <f>1.94*0.88*0.67*1</f>
        <v>1.1438240000000002</v>
      </c>
      <c r="L23" s="2">
        <v>139</v>
      </c>
      <c r="M23" s="2"/>
      <c r="N23" s="5" t="s">
        <v>25</v>
      </c>
      <c r="O23" s="19"/>
    </row>
    <row r="24" spans="1:15" ht="40.5" customHeight="1" x14ac:dyDescent="0.35">
      <c r="A24" s="13"/>
      <c r="B24" s="13"/>
      <c r="C24" s="13"/>
      <c r="D24" s="2"/>
      <c r="E24" s="2"/>
      <c r="F24" s="2" t="s">
        <v>32</v>
      </c>
      <c r="G24" s="2">
        <v>68</v>
      </c>
      <c r="H24" s="2">
        <v>41</v>
      </c>
      <c r="I24" s="2">
        <v>59</v>
      </c>
      <c r="J24" s="6">
        <v>1</v>
      </c>
      <c r="K24" s="2">
        <f>0.68*0.41*0.59*1</f>
        <v>0.164492</v>
      </c>
      <c r="L24" s="2">
        <v>100</v>
      </c>
      <c r="M24" s="2"/>
      <c r="N24" s="5" t="s">
        <v>21</v>
      </c>
      <c r="O24" s="19"/>
    </row>
    <row r="25" spans="1:15" ht="49.5" customHeight="1" x14ac:dyDescent="0.35">
      <c r="A25" s="13"/>
      <c r="B25" s="13"/>
      <c r="C25" s="13"/>
      <c r="D25" s="2" t="s">
        <v>19</v>
      </c>
      <c r="E25" s="2"/>
      <c r="F25" s="3" t="s">
        <v>33</v>
      </c>
      <c r="G25" s="2">
        <v>115</v>
      </c>
      <c r="H25" s="2">
        <v>120</v>
      </c>
      <c r="I25" s="2">
        <v>150</v>
      </c>
      <c r="J25" s="6">
        <v>1</v>
      </c>
      <c r="K25" s="2">
        <f>1.15*1.2*1.5*1</f>
        <v>2.0699999999999998</v>
      </c>
      <c r="L25" s="2">
        <v>308</v>
      </c>
      <c r="M25" s="2"/>
      <c r="N25" s="5" t="s">
        <v>26</v>
      </c>
      <c r="O25" s="19"/>
    </row>
    <row r="26" spans="1:15" ht="30.5" customHeight="1" x14ac:dyDescent="0.35">
      <c r="A26" s="13"/>
      <c r="B26" s="13"/>
      <c r="C26" s="13"/>
      <c r="D26" s="2" t="s">
        <v>19</v>
      </c>
      <c r="E26" s="2"/>
      <c r="F26" s="2" t="s">
        <v>34</v>
      </c>
      <c r="G26" s="2">
        <v>33</v>
      </c>
      <c r="H26" s="2">
        <v>30</v>
      </c>
      <c r="I26" s="2">
        <v>15</v>
      </c>
      <c r="J26" s="6">
        <v>1</v>
      </c>
      <c r="K26" s="2">
        <f>0.33*0.3*0.15*1</f>
        <v>1.485E-2</v>
      </c>
      <c r="L26" s="2">
        <v>12</v>
      </c>
      <c r="M26" s="2"/>
      <c r="N26" s="5" t="s">
        <v>24</v>
      </c>
      <c r="O26" s="19"/>
    </row>
    <row r="27" spans="1:15" ht="30.5" customHeight="1" x14ac:dyDescent="0.35">
      <c r="A27" s="13"/>
      <c r="B27" s="13"/>
      <c r="C27" s="13"/>
      <c r="D27" s="2" t="s">
        <v>19</v>
      </c>
      <c r="E27" s="2"/>
      <c r="F27" s="2" t="s">
        <v>35</v>
      </c>
      <c r="G27" s="2">
        <v>56</v>
      </c>
      <c r="H27" s="2">
        <v>18.5</v>
      </c>
      <c r="I27" s="2">
        <v>18.5</v>
      </c>
      <c r="J27" s="6">
        <v>1</v>
      </c>
      <c r="K27" s="2">
        <f>0.56*0.185*0.185*1</f>
        <v>1.9166000000000002E-2</v>
      </c>
      <c r="L27" s="2">
        <v>15</v>
      </c>
      <c r="M27" s="2"/>
      <c r="N27" s="5" t="s">
        <v>24</v>
      </c>
      <c r="O27" s="19"/>
    </row>
    <row r="28" spans="1:15" ht="55.5" customHeight="1" x14ac:dyDescent="0.35">
      <c r="A28" s="13"/>
      <c r="B28" s="13"/>
      <c r="C28" s="13"/>
      <c r="D28" s="2" t="s">
        <v>19</v>
      </c>
      <c r="E28" s="2"/>
      <c r="F28" s="2" t="s">
        <v>36</v>
      </c>
      <c r="G28" s="2">
        <v>120</v>
      </c>
      <c r="H28" s="2">
        <v>70</v>
      </c>
      <c r="I28" s="2">
        <v>50</v>
      </c>
      <c r="J28" s="6">
        <v>1</v>
      </c>
      <c r="K28" s="2">
        <f>1.2*0.7*0.5*1</f>
        <v>0.42</v>
      </c>
      <c r="L28" s="2">
        <v>145</v>
      </c>
      <c r="M28" s="2"/>
      <c r="N28" s="5" t="s">
        <v>21</v>
      </c>
      <c r="O28" s="19"/>
    </row>
    <row r="29" spans="1:15" ht="30" customHeight="1" x14ac:dyDescent="0.35">
      <c r="A29" s="13"/>
      <c r="B29" s="13"/>
      <c r="C29" s="13"/>
      <c r="D29" s="2" t="s">
        <v>19</v>
      </c>
      <c r="E29" s="2"/>
      <c r="F29" s="2" t="s">
        <v>37</v>
      </c>
      <c r="G29" s="2">
        <v>37</v>
      </c>
      <c r="H29" s="2">
        <v>27</v>
      </c>
      <c r="I29" s="2">
        <v>17</v>
      </c>
      <c r="J29" s="6">
        <v>1</v>
      </c>
      <c r="K29" s="2">
        <f>0.37*0.27*0.17*1</f>
        <v>1.6983000000000002E-2</v>
      </c>
      <c r="L29" s="2">
        <v>4</v>
      </c>
      <c r="M29" s="2"/>
      <c r="N29" s="5" t="s">
        <v>24</v>
      </c>
      <c r="O29" s="19"/>
    </row>
    <row r="30" spans="1:15" ht="54" customHeight="1" x14ac:dyDescent="0.35">
      <c r="A30" s="13"/>
      <c r="B30" s="13"/>
      <c r="C30" s="13"/>
      <c r="D30" s="2" t="s">
        <v>19</v>
      </c>
      <c r="E30" s="2"/>
      <c r="F30" s="2" t="s">
        <v>38</v>
      </c>
      <c r="G30" s="2">
        <v>44</v>
      </c>
      <c r="H30" s="2">
        <v>44</v>
      </c>
      <c r="I30" s="2">
        <v>17</v>
      </c>
      <c r="J30" s="6">
        <v>4</v>
      </c>
      <c r="K30" s="2">
        <f>0.44*0.44*0.17*4</f>
        <v>0.13164800000000002</v>
      </c>
      <c r="L30" s="2">
        <v>64</v>
      </c>
      <c r="M30" s="2"/>
      <c r="N30" s="5" t="s">
        <v>24</v>
      </c>
      <c r="O30" s="19"/>
    </row>
    <row r="31" spans="1:15" ht="49" customHeight="1" x14ac:dyDescent="0.35">
      <c r="A31" s="13"/>
      <c r="B31" s="13"/>
      <c r="C31" s="13"/>
      <c r="D31" s="2" t="s">
        <v>19</v>
      </c>
      <c r="E31" s="2"/>
      <c r="F31" s="2" t="s">
        <v>39</v>
      </c>
      <c r="G31" s="2">
        <v>52</v>
      </c>
      <c r="H31" s="2">
        <v>40</v>
      </c>
      <c r="I31" s="2">
        <v>30</v>
      </c>
      <c r="J31" s="6">
        <v>1</v>
      </c>
      <c r="K31" s="2">
        <f>0.52*0.4*0.3*1</f>
        <v>6.2400000000000004E-2</v>
      </c>
      <c r="L31" s="2">
        <v>41.2</v>
      </c>
      <c r="M31" s="2"/>
      <c r="N31" s="5" t="s">
        <v>24</v>
      </c>
      <c r="O31" s="19"/>
    </row>
    <row r="32" spans="1:15" ht="49" customHeight="1" x14ac:dyDescent="0.35">
      <c r="A32" s="13"/>
      <c r="B32" s="13"/>
      <c r="C32" s="13"/>
      <c r="D32" s="2" t="s">
        <v>18</v>
      </c>
      <c r="E32" s="2"/>
      <c r="F32" s="2" t="s">
        <v>40</v>
      </c>
      <c r="G32" s="2">
        <v>73</v>
      </c>
      <c r="H32" s="2">
        <v>50</v>
      </c>
      <c r="I32" s="2">
        <v>72</v>
      </c>
      <c r="J32" s="6">
        <v>2</v>
      </c>
      <c r="K32" s="2">
        <f>0.73*0.5*0.72*2</f>
        <v>0.52559999999999996</v>
      </c>
      <c r="L32" s="2">
        <v>854</v>
      </c>
      <c r="M32" s="2"/>
      <c r="N32" s="5" t="s">
        <v>27</v>
      </c>
      <c r="O32" s="19"/>
    </row>
    <row r="33" spans="1:15" ht="87.5" customHeight="1" x14ac:dyDescent="0.35">
      <c r="A33" s="20" t="s">
        <v>43</v>
      </c>
      <c r="B33" s="20" t="s">
        <v>14</v>
      </c>
      <c r="C33" s="21" t="s">
        <v>53</v>
      </c>
      <c r="D33" s="20" t="s">
        <v>19</v>
      </c>
      <c r="E33" s="20" t="s">
        <v>54</v>
      </c>
      <c r="F33" s="20" t="s">
        <v>51</v>
      </c>
      <c r="G33" s="20">
        <v>100</v>
      </c>
      <c r="H33" s="20">
        <v>100</v>
      </c>
      <c r="I33" s="20">
        <v>50</v>
      </c>
      <c r="J33" s="20">
        <v>1</v>
      </c>
      <c r="K33" s="20">
        <f>1*1*0.5*1</f>
        <v>0.5</v>
      </c>
      <c r="L33" s="20">
        <v>586</v>
      </c>
      <c r="M33" s="20"/>
      <c r="N33" s="20" t="s">
        <v>52</v>
      </c>
    </row>
    <row r="34" spans="1:15" ht="82" customHeight="1" x14ac:dyDescent="0.35">
      <c r="A34" s="20" t="s">
        <v>44</v>
      </c>
      <c r="B34" s="20" t="s">
        <v>14</v>
      </c>
      <c r="C34" s="21" t="s">
        <v>55</v>
      </c>
      <c r="D34" s="20" t="s">
        <v>19</v>
      </c>
      <c r="E34" s="20" t="s">
        <v>56</v>
      </c>
      <c r="F34" s="21" t="s">
        <v>57</v>
      </c>
      <c r="G34" s="20">
        <v>201</v>
      </c>
      <c r="H34" s="20">
        <v>80</v>
      </c>
      <c r="I34" s="20">
        <v>80</v>
      </c>
      <c r="J34" s="20">
        <v>1</v>
      </c>
      <c r="K34" s="26">
        <f>2.01*0.8*0.8</f>
        <v>1.2864</v>
      </c>
      <c r="L34" s="20">
        <v>500</v>
      </c>
      <c r="M34" s="20"/>
      <c r="N34" s="20" t="s">
        <v>26</v>
      </c>
    </row>
    <row r="35" spans="1:15" ht="30" customHeight="1" x14ac:dyDescent="0.35">
      <c r="A35" s="27" t="s">
        <v>45</v>
      </c>
      <c r="B35" s="20" t="s">
        <v>58</v>
      </c>
      <c r="C35" s="20" t="s">
        <v>28</v>
      </c>
      <c r="D35" s="20" t="s">
        <v>18</v>
      </c>
      <c r="E35" s="20" t="s">
        <v>59</v>
      </c>
      <c r="F35" s="20" t="s">
        <v>60</v>
      </c>
      <c r="G35" s="20">
        <v>80</v>
      </c>
      <c r="H35" s="20">
        <v>57</v>
      </c>
      <c r="I35" s="20">
        <v>72</v>
      </c>
      <c r="J35" s="20">
        <v>3</v>
      </c>
      <c r="K35" s="26">
        <f>0.8*0.57*0.72*3</f>
        <v>0.98495999999999984</v>
      </c>
      <c r="L35" s="20">
        <v>145</v>
      </c>
      <c r="M35" s="20"/>
      <c r="N35" s="20" t="s">
        <v>24</v>
      </c>
      <c r="O35" s="30"/>
    </row>
    <row r="36" spans="1:15" ht="30" customHeight="1" x14ac:dyDescent="0.35">
      <c r="A36" s="29"/>
      <c r="B36" s="24" t="s">
        <v>12</v>
      </c>
      <c r="C36" s="24" t="s">
        <v>28</v>
      </c>
      <c r="D36" s="27" t="s">
        <v>19</v>
      </c>
      <c r="E36" s="24" t="s">
        <v>62</v>
      </c>
      <c r="F36" s="25" t="s">
        <v>61</v>
      </c>
      <c r="G36" s="20">
        <v>165</v>
      </c>
      <c r="H36" s="20">
        <v>112</v>
      </c>
      <c r="I36" s="20">
        <v>140</v>
      </c>
      <c r="J36" s="20">
        <v>1</v>
      </c>
      <c r="K36" s="26">
        <f>1.65*1.12*1.4</f>
        <v>2.5872000000000002</v>
      </c>
      <c r="L36" s="20">
        <v>860</v>
      </c>
      <c r="M36" s="20"/>
      <c r="N36" s="20" t="s">
        <v>26</v>
      </c>
      <c r="O36" s="30"/>
    </row>
    <row r="37" spans="1:15" ht="30" customHeight="1" x14ac:dyDescent="0.35">
      <c r="A37" s="29"/>
      <c r="B37" s="24"/>
      <c r="C37" s="24"/>
      <c r="D37" s="29"/>
      <c r="E37" s="24"/>
      <c r="F37" s="25"/>
      <c r="G37" s="20">
        <v>50</v>
      </c>
      <c r="H37" s="20">
        <v>45</v>
      </c>
      <c r="I37" s="20">
        <v>45</v>
      </c>
      <c r="J37" s="20">
        <v>1</v>
      </c>
      <c r="K37" s="26">
        <f>0.5*0.45*0.45</f>
        <v>0.10125000000000001</v>
      </c>
      <c r="L37" s="20">
        <v>398</v>
      </c>
      <c r="M37" s="20"/>
      <c r="N37" s="20" t="s">
        <v>52</v>
      </c>
      <c r="O37" s="30"/>
    </row>
    <row r="38" spans="1:15" ht="30" customHeight="1" x14ac:dyDescent="0.35">
      <c r="A38" s="29"/>
      <c r="B38" s="24"/>
      <c r="C38" s="24"/>
      <c r="D38" s="29"/>
      <c r="E38" s="24"/>
      <c r="F38" s="25"/>
      <c r="G38" s="20">
        <v>50</v>
      </c>
      <c r="H38" s="20">
        <v>45</v>
      </c>
      <c r="I38" s="20">
        <v>45</v>
      </c>
      <c r="J38" s="20">
        <v>1</v>
      </c>
      <c r="K38" s="26">
        <f>0.5*0.45*0.45</f>
        <v>0.10125000000000001</v>
      </c>
      <c r="L38" s="20">
        <v>220</v>
      </c>
      <c r="M38" s="20"/>
      <c r="N38" s="20" t="s">
        <v>52</v>
      </c>
      <c r="O38" s="30"/>
    </row>
    <row r="39" spans="1:15" ht="30" customHeight="1" x14ac:dyDescent="0.35">
      <c r="A39" s="29"/>
      <c r="B39" s="24"/>
      <c r="C39" s="24"/>
      <c r="D39" s="28"/>
      <c r="E39" s="24"/>
      <c r="F39" s="25"/>
      <c r="G39" s="20"/>
      <c r="H39" s="20"/>
      <c r="I39" s="20"/>
      <c r="J39" s="20">
        <v>4</v>
      </c>
      <c r="K39" s="26"/>
      <c r="L39" s="20">
        <v>1366</v>
      </c>
      <c r="M39" s="20"/>
      <c r="N39" s="20" t="s">
        <v>26</v>
      </c>
      <c r="O39" s="30"/>
    </row>
    <row r="40" spans="1:15" ht="30" customHeight="1" x14ac:dyDescent="0.35">
      <c r="A40" s="29"/>
      <c r="B40" s="24"/>
      <c r="C40" s="24"/>
      <c r="D40" s="20" t="s">
        <v>19</v>
      </c>
      <c r="E40" s="20" t="s">
        <v>63</v>
      </c>
      <c r="F40" s="20" t="s">
        <v>64</v>
      </c>
      <c r="G40" s="20"/>
      <c r="H40" s="20"/>
      <c r="I40" s="20"/>
      <c r="J40" s="20"/>
      <c r="K40" s="26"/>
      <c r="L40" s="20">
        <v>30</v>
      </c>
      <c r="M40" s="20"/>
      <c r="N40" s="20" t="s">
        <v>24</v>
      </c>
      <c r="O40" s="30"/>
    </row>
    <row r="41" spans="1:15" ht="30" customHeight="1" x14ac:dyDescent="0.35">
      <c r="A41" s="29"/>
      <c r="B41" s="27" t="s">
        <v>58</v>
      </c>
      <c r="C41" s="27" t="s">
        <v>28</v>
      </c>
      <c r="D41" s="27" t="s">
        <v>18</v>
      </c>
      <c r="E41" s="24" t="s">
        <v>65</v>
      </c>
      <c r="F41" s="20" t="s">
        <v>40</v>
      </c>
      <c r="G41" s="20">
        <v>61</v>
      </c>
      <c r="H41" s="20">
        <v>56</v>
      </c>
      <c r="I41" s="20">
        <v>60</v>
      </c>
      <c r="J41" s="20">
        <v>1</v>
      </c>
      <c r="K41" s="26">
        <f>0.61*0.56*0.6</f>
        <v>0.20496</v>
      </c>
      <c r="L41" s="20">
        <v>670</v>
      </c>
      <c r="M41" s="20"/>
      <c r="N41" s="20" t="s">
        <v>27</v>
      </c>
      <c r="O41" s="30"/>
    </row>
    <row r="42" spans="1:15" ht="30" customHeight="1" x14ac:dyDescent="0.35">
      <c r="A42" s="28"/>
      <c r="B42" s="28"/>
      <c r="C42" s="28"/>
      <c r="D42" s="28"/>
      <c r="E42" s="24"/>
      <c r="F42" s="20" t="s">
        <v>66</v>
      </c>
      <c r="G42" s="20">
        <v>235</v>
      </c>
      <c r="H42" s="20">
        <v>43</v>
      </c>
      <c r="I42" s="20">
        <v>27</v>
      </c>
      <c r="J42" s="20">
        <v>1</v>
      </c>
      <c r="K42" s="26">
        <f>2.35*0.43*0.27</f>
        <v>0.27283499999999999</v>
      </c>
      <c r="L42" s="20">
        <v>1100</v>
      </c>
      <c r="M42" s="20"/>
      <c r="N42" s="20" t="s">
        <v>26</v>
      </c>
      <c r="O42" s="30"/>
    </row>
    <row r="44" spans="1:15" ht="30" customHeight="1" x14ac:dyDescent="0.35">
      <c r="K44" s="22">
        <f>SUM(K2:K43)</f>
        <v>34.410606999999999</v>
      </c>
      <c r="L44" s="23">
        <f>SUM(L2:L43)</f>
        <v>22965.200000000001</v>
      </c>
    </row>
  </sheetData>
  <mergeCells count="29">
    <mergeCell ref="E41:E42"/>
    <mergeCell ref="B41:B42"/>
    <mergeCell ref="C41:C42"/>
    <mergeCell ref="A35:A42"/>
    <mergeCell ref="D36:D39"/>
    <mergeCell ref="D41:D42"/>
    <mergeCell ref="A2:A16"/>
    <mergeCell ref="O21:O32"/>
    <mergeCell ref="E36:E39"/>
    <mergeCell ref="F36:F39"/>
    <mergeCell ref="B36:B40"/>
    <mergeCell ref="C36:C40"/>
    <mergeCell ref="O35:O42"/>
    <mergeCell ref="E2:E16"/>
    <mergeCell ref="D2:D16"/>
    <mergeCell ref="B2:B16"/>
    <mergeCell ref="C2:C16"/>
    <mergeCell ref="O2:O16"/>
    <mergeCell ref="F17:F20"/>
    <mergeCell ref="O17:O20"/>
    <mergeCell ref="A17:A20"/>
    <mergeCell ref="A21:A32"/>
    <mergeCell ref="B17:B20"/>
    <mergeCell ref="C17:C20"/>
    <mergeCell ref="D17:D20"/>
    <mergeCell ref="E17:E20"/>
    <mergeCell ref="B21:B32"/>
    <mergeCell ref="C21:C32"/>
    <mergeCell ref="F2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Ketevan Simonia</cp:lastModifiedBy>
  <dcterms:created xsi:type="dcterms:W3CDTF">2015-06-05T18:17:20Z</dcterms:created>
  <dcterms:modified xsi:type="dcterms:W3CDTF">2026-03-26T09:15:08Z</dcterms:modified>
</cp:coreProperties>
</file>