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NOLOGY DRIVE\AG GROUP ENERGY PROJECTS\1. WPP Projects\1. Gogni WPP\14. Tendering\2. CBOP Tendering\Technical Documentations\"/>
    </mc:Choice>
  </mc:AlternateContent>
  <xr:revisionPtr revIDLastSave="0" documentId="13_ncr:1_{423EA4DA-889C-45D1-ABD0-BCC9616E368D}" xr6:coauthVersionLast="47" xr6:coauthVersionMax="47" xr10:uidLastSave="{00000000-0000-0000-0000-000000000000}"/>
  <bookViews>
    <workbookView xWindow="-110" yWindow="-110" windowWidth="25820" windowHeight="15500" tabRatio="809" activeTab="8" xr2:uid="{00000000-000D-0000-FFFF-FFFF00000000}"/>
  </bookViews>
  <sheets>
    <sheet name="VOLUMES" sheetId="14" r:id="rId1"/>
    <sheet name="ROAD VOL" sheetId="3" r:id="rId2"/>
    <sheet name="SUMMARY" sheetId="1" r:id="rId3"/>
    <sheet name="1-ROADS" sheetId="2" r:id="rId4"/>
    <sheet name="2-HARDSTANDS" sheetId="4" r:id="rId5"/>
    <sheet name="3-FOUNDATIONS" sheetId="5" r:id="rId6"/>
    <sheet name="4-TRAFIC SIGNS &amp; TRB FENCE " sheetId="6" r:id="rId7"/>
    <sheet name="5- RELOADING AREA" sheetId="15" r:id="rId8"/>
    <sheet name="6- Switchyard and storage area" sheetId="16" r:id="rId9"/>
    <sheet name="OPTIONAL" sheetId="7" r:id="rId10"/>
  </sheets>
  <definedNames>
    <definedName name="_xlnm.Print_Area" localSheetId="3">'1-ROADS'!$A$2:$F$11</definedName>
    <definedName name="_xlnm.Print_Area" localSheetId="5">'3-FOUNDATIONS'!$A$1:$F$22</definedName>
    <definedName name="_xlnm.Print_Area" localSheetId="1">'ROAD VOL'!$A$2:$H$43</definedName>
    <definedName name="_xlnm.Print_Area" localSheetId="2">SUMMARY!$A$2:$H$11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5" l="1"/>
  <c r="F19" i="7"/>
  <c r="F8" i="7"/>
  <c r="G9" i="1" l="1"/>
  <c r="G8" i="1"/>
  <c r="E9" i="1"/>
  <c r="E8" i="1"/>
  <c r="D6" i="16"/>
  <c r="F6" i="16" s="1"/>
  <c r="D5" i="16"/>
  <c r="D7" i="16"/>
  <c r="F7" i="16" s="1"/>
  <c r="D8" i="16"/>
  <c r="F8" i="16" s="1"/>
  <c r="F4" i="16"/>
  <c r="D8" i="15"/>
  <c r="D7" i="15"/>
  <c r="D6" i="15"/>
  <c r="D5" i="15"/>
  <c r="K37" i="14"/>
  <c r="J31" i="14"/>
  <c r="I31" i="14"/>
  <c r="D15" i="14"/>
  <c r="D43" i="14" s="1"/>
  <c r="C15" i="14"/>
  <c r="C43" i="14" s="1"/>
  <c r="D9" i="2"/>
  <c r="D8" i="2"/>
  <c r="D7" i="2"/>
  <c r="D6" i="2"/>
  <c r="G5" i="3"/>
  <c r="H5" i="3"/>
  <c r="G6" i="3"/>
  <c r="H6" i="3"/>
  <c r="G7" i="3"/>
  <c r="H7" i="3"/>
  <c r="G8" i="3"/>
  <c r="H8" i="3"/>
  <c r="G9" i="3"/>
  <c r="H9" i="3"/>
  <c r="G10" i="3"/>
  <c r="H10" i="3"/>
  <c r="G11" i="3"/>
  <c r="H11" i="3"/>
  <c r="G12" i="3"/>
  <c r="H12" i="3"/>
  <c r="G13" i="3"/>
  <c r="H13" i="3"/>
  <c r="G14" i="3"/>
  <c r="H14" i="3"/>
  <c r="G15" i="3"/>
  <c r="H15" i="3"/>
  <c r="G16" i="3"/>
  <c r="H16" i="3"/>
  <c r="G17" i="3"/>
  <c r="H17" i="3"/>
  <c r="G18" i="3"/>
  <c r="H18" i="3"/>
  <c r="G19" i="3"/>
  <c r="H19" i="3"/>
  <c r="G20" i="3"/>
  <c r="H20" i="3"/>
  <c r="G21" i="3"/>
  <c r="H21" i="3"/>
  <c r="G22" i="3"/>
  <c r="H22" i="3"/>
  <c r="G23" i="3"/>
  <c r="H23" i="3"/>
  <c r="G24" i="3"/>
  <c r="H24" i="3"/>
  <c r="G25" i="3"/>
  <c r="H25" i="3"/>
  <c r="G26" i="3"/>
  <c r="H26" i="3"/>
  <c r="G27" i="3"/>
  <c r="H27" i="3"/>
  <c r="G28" i="3"/>
  <c r="H28" i="3"/>
  <c r="G29" i="3"/>
  <c r="H29" i="3"/>
  <c r="G30" i="3"/>
  <c r="H30" i="3"/>
  <c r="G31" i="3"/>
  <c r="H31" i="3"/>
  <c r="G32" i="3"/>
  <c r="H32" i="3"/>
  <c r="G33" i="3"/>
  <c r="H33" i="3"/>
  <c r="G34" i="3"/>
  <c r="H34" i="3"/>
  <c r="G35" i="3"/>
  <c r="H35" i="3"/>
  <c r="G36" i="3"/>
  <c r="H36" i="3"/>
  <c r="G37" i="3"/>
  <c r="H37" i="3"/>
  <c r="G38" i="3"/>
  <c r="H38" i="3"/>
  <c r="G39" i="3"/>
  <c r="H39" i="3"/>
  <c r="G40" i="3"/>
  <c r="H40" i="3"/>
  <c r="G41" i="3"/>
  <c r="H41" i="3"/>
  <c r="G42" i="3"/>
  <c r="H42" i="3"/>
  <c r="E15" i="3"/>
  <c r="D15" i="3"/>
  <c r="F5" i="16" l="1"/>
  <c r="F10" i="16" s="1"/>
  <c r="F8" i="15"/>
  <c r="F7" i="15"/>
  <c r="F6" i="15"/>
  <c r="F5" i="15"/>
  <c r="F4" i="15"/>
  <c r="F10" i="15" l="1"/>
  <c r="F16" i="7"/>
  <c r="F15" i="7"/>
  <c r="F14" i="7"/>
  <c r="F13" i="7"/>
  <c r="F12" i="7"/>
  <c r="F11" i="7"/>
  <c r="F10" i="7"/>
  <c r="F9" i="7"/>
  <c r="F7" i="4"/>
  <c r="D4" i="4"/>
  <c r="F9" i="6"/>
  <c r="D17" i="5"/>
  <c r="F17" i="5" s="1"/>
  <c r="D12" i="5"/>
  <c r="D9" i="5"/>
  <c r="D15" i="5" l="1"/>
  <c r="D8" i="5"/>
  <c r="D5" i="5"/>
  <c r="F4" i="4"/>
  <c r="D9" i="4"/>
  <c r="F9" i="4" s="1"/>
  <c r="D8" i="4"/>
  <c r="F8" i="4" s="1"/>
  <c r="F6" i="4"/>
  <c r="C43" i="3" l="1"/>
  <c r="D5" i="4" l="1"/>
  <c r="F5" i="4" s="1"/>
  <c r="F11" i="4" s="1"/>
  <c r="Q29" i="14"/>
  <c r="P29" i="14"/>
  <c r="O29" i="14"/>
  <c r="K38" i="14" l="1"/>
  <c r="F6" i="5"/>
  <c r="F7" i="5"/>
  <c r="F8" i="5"/>
  <c r="F9" i="5"/>
  <c r="F10" i="5"/>
  <c r="F11" i="5"/>
  <c r="F12" i="5"/>
  <c r="F14" i="5"/>
  <c r="F15" i="5"/>
  <c r="F16" i="5"/>
  <c r="F18" i="5"/>
  <c r="E5" i="1"/>
  <c r="G5" i="1" s="1"/>
  <c r="F7" i="2"/>
  <c r="F6" i="2"/>
  <c r="F7" i="7"/>
  <c r="F6" i="7"/>
  <c r="F5" i="7"/>
  <c r="F4" i="7"/>
  <c r="H4" i="3"/>
  <c r="G4" i="3"/>
  <c r="E43" i="3"/>
  <c r="D43" i="3"/>
  <c r="C4" i="1"/>
  <c r="F6" i="6"/>
  <c r="F7" i="6"/>
  <c r="F8" i="6"/>
  <c r="F5" i="6"/>
  <c r="F10" i="6" s="1"/>
  <c r="F18" i="7" l="1"/>
  <c r="E10" i="1"/>
  <c r="G10" i="1" s="1"/>
  <c r="F5" i="2"/>
  <c r="H43" i="3"/>
  <c r="F9" i="2" s="1"/>
  <c r="G43" i="3"/>
  <c r="F8" i="2" s="1"/>
  <c r="E7" i="1"/>
  <c r="G7" i="1" s="1"/>
  <c r="F10" i="2" l="1"/>
  <c r="F11" i="2" s="1"/>
  <c r="E4" i="1" s="1"/>
  <c r="F43" i="3"/>
  <c r="G4" i="1" l="1"/>
  <c r="F5" i="5"/>
  <c r="F20" i="5" l="1"/>
  <c r="E6" i="1" s="1"/>
  <c r="G6" i="1" s="1"/>
  <c r="G11" i="1" s="1"/>
  <c r="H8" i="1" l="1"/>
  <c r="H9" i="1"/>
  <c r="H6" i="1"/>
  <c r="H7" i="1"/>
  <c r="H10" i="1"/>
  <c r="H4" i="1"/>
  <c r="H5" i="1"/>
</calcChain>
</file>

<file path=xl/sharedStrings.xml><?xml version="1.0" encoding="utf-8"?>
<sst xmlns="http://schemas.openxmlformats.org/spreadsheetml/2006/main" count="436" uniqueCount="241">
  <si>
    <r>
      <t>m</t>
    </r>
    <r>
      <rPr>
        <sz val="11"/>
        <color theme="1"/>
        <rFont val="Aptos Narrow"/>
        <family val="2"/>
      </rPr>
      <t>³</t>
    </r>
  </si>
  <si>
    <t>TOPLAM</t>
  </si>
  <si>
    <t>m³</t>
  </si>
  <si>
    <t>ton</t>
  </si>
  <si>
    <t>RS01</t>
  </si>
  <si>
    <t>RS02</t>
  </si>
  <si>
    <t>RS03</t>
  </si>
  <si>
    <t>RS04</t>
  </si>
  <si>
    <t>RS05</t>
  </si>
  <si>
    <t>RS06</t>
  </si>
  <si>
    <t>RS07</t>
  </si>
  <si>
    <t>T16</t>
  </si>
  <si>
    <t>T17</t>
  </si>
  <si>
    <t>T18</t>
  </si>
  <si>
    <t>T19</t>
  </si>
  <si>
    <t>T20</t>
  </si>
  <si>
    <t>m</t>
  </si>
  <si>
    <t>Total</t>
  </si>
  <si>
    <t>Turbine No</t>
  </si>
  <si>
    <t>RS08</t>
  </si>
  <si>
    <t>RS09</t>
  </si>
  <si>
    <t>RS10</t>
  </si>
  <si>
    <t>RS11</t>
  </si>
  <si>
    <t>RS13</t>
  </si>
  <si>
    <t>RS14</t>
  </si>
  <si>
    <t>RS15</t>
  </si>
  <si>
    <t>RS16</t>
  </si>
  <si>
    <t>RS17</t>
  </si>
  <si>
    <t>RS18</t>
  </si>
  <si>
    <t>RS19</t>
  </si>
  <si>
    <t>RS20</t>
  </si>
  <si>
    <t>RS21</t>
  </si>
  <si>
    <t>RS22</t>
  </si>
  <si>
    <t>RS23</t>
  </si>
  <si>
    <t>RS24</t>
  </si>
  <si>
    <t>RS25</t>
  </si>
  <si>
    <t>RS26</t>
  </si>
  <si>
    <t>RS27</t>
  </si>
  <si>
    <t>RS28</t>
  </si>
  <si>
    <t>RS29</t>
  </si>
  <si>
    <t>RS30</t>
  </si>
  <si>
    <t>m²</t>
  </si>
  <si>
    <t>Road Volumes</t>
  </si>
  <si>
    <t>Platform Volumes</t>
  </si>
  <si>
    <t>Foundation Volumes (Estimated)</t>
  </si>
  <si>
    <t>Road</t>
  </si>
  <si>
    <t>Platform</t>
  </si>
  <si>
    <t>Cut (m3)</t>
  </si>
  <si>
    <t>Fill (m3)</t>
  </si>
  <si>
    <t>Elevation (m)</t>
  </si>
  <si>
    <t>Foundation 
Concrete</t>
  </si>
  <si>
    <t>Cut M3</t>
  </si>
  <si>
    <t>Back Fill M3</t>
  </si>
  <si>
    <t>T01</t>
  </si>
  <si>
    <t>T02</t>
  </si>
  <si>
    <t>T03</t>
  </si>
  <si>
    <t>T04</t>
  </si>
  <si>
    <t>T05</t>
  </si>
  <si>
    <t>T06</t>
  </si>
  <si>
    <t>T07</t>
  </si>
  <si>
    <t>T08</t>
  </si>
  <si>
    <t>T09</t>
  </si>
  <si>
    <t>T10</t>
  </si>
  <si>
    <t>T11</t>
  </si>
  <si>
    <t>T12</t>
  </si>
  <si>
    <t>T13</t>
  </si>
  <si>
    <t>T14</t>
  </si>
  <si>
    <t>T15</t>
  </si>
  <si>
    <t>T21</t>
  </si>
  <si>
    <t>T22</t>
  </si>
  <si>
    <t>T23</t>
  </si>
  <si>
    <t>T24</t>
  </si>
  <si>
    <t>Switchyard</t>
  </si>
  <si>
    <t>Service Area</t>
  </si>
  <si>
    <t>TOTAL VOLUME (ROAD+PLATFORM+FOUNDATION)</t>
  </si>
  <si>
    <t>CUT M3</t>
  </si>
  <si>
    <t>FILL M3</t>
  </si>
  <si>
    <t>ROADS</t>
  </si>
  <si>
    <t>HARDSTANDS</t>
  </si>
  <si>
    <t>TURBINE FOUNDATION</t>
  </si>
  <si>
    <t xml:space="preserve">OPTIONAL </t>
  </si>
  <si>
    <t>Cleaning and dismantling with machinery in excavation and backfill areas</t>
  </si>
  <si>
    <t>Machine excavation of all types of ground</t>
  </si>
  <si>
    <t>Machine filling of all types of ground</t>
  </si>
  <si>
    <t>Sub-base coating (using suitable material from excavation or externally supplied)</t>
  </si>
  <si>
    <t>Base layer (coating) construction (including transport, material, spreading, watering, compaction, Granular Base Layer PMT)</t>
  </si>
  <si>
    <t xml:space="preserve">Unit </t>
  </si>
  <si>
    <t>Quantity</t>
  </si>
  <si>
    <t>ARS-01-1</t>
  </si>
  <si>
    <t>ARS-01-2</t>
  </si>
  <si>
    <t>Cut(m3)</t>
  </si>
  <si>
    <t>Length(m)</t>
  </si>
  <si>
    <t>Max-Slope</t>
  </si>
  <si>
    <t>T25</t>
  </si>
  <si>
    <t>Summary Table of BOQ for Gogni WPP Construction Works</t>
  </si>
  <si>
    <t>meter</t>
  </si>
  <si>
    <t>pcs</t>
  </si>
  <si>
    <t>No.</t>
  </si>
  <si>
    <t>Description of Work</t>
  </si>
  <si>
    <t>Unit</t>
  </si>
  <si>
    <t>Unit Price</t>
  </si>
  <si>
    <t>Total Amount (USD)</t>
  </si>
  <si>
    <t>GRAND TOTAL (USD)</t>
  </si>
  <si>
    <t>Item No</t>
  </si>
  <si>
    <t>Type of Work</t>
  </si>
  <si>
    <t>Unit Price (USD)</t>
  </si>
  <si>
    <t>Road Cost per Meter (USD)</t>
  </si>
  <si>
    <t>Gogni WPP Road Works – Summary Table</t>
  </si>
  <si>
    <t>Road Width (m)</t>
  </si>
  <si>
    <t>Subbase Thickness (m)</t>
  </si>
  <si>
    <t>Base Thickness (m)</t>
  </si>
  <si>
    <t>Route</t>
  </si>
  <si>
    <t>Road Length (m)</t>
  </si>
  <si>
    <t>Excavation (m³)</t>
  </si>
  <si>
    <t>Fill (m³)</t>
  </si>
  <si>
    <t>Subbase Layer – 30 cm</t>
  </si>
  <si>
    <t>Base Layer – 20 cm</t>
  </si>
  <si>
    <t>Total Platform Cost (USD)</t>
  </si>
  <si>
    <t>Foundation Works BOQ (per 1 Foundation)</t>
  </si>
  <si>
    <t>C16/20 Concrete (including materials, transportation, pumping, labor, etc.)</t>
  </si>
  <si>
    <t>C40/50 Ready-Mix Concrete (including materials, transportation, pumping, labor, etc.)</t>
  </si>
  <si>
    <t>Backfilling (min. Compaction 18 kN/m³)</t>
  </si>
  <si>
    <t>Reinforced Concrete Formwork (including materials, transportation, labor, etc.)</t>
  </si>
  <si>
    <t>Ø14–Ø40 mm S420a Reinforcement Steel (including materials, transportation, labor, etc.)</t>
  </si>
  <si>
    <t>Anchor Cage Installation</t>
  </si>
  <si>
    <t>Grouting at Foundation–Steel Tower Interface, Grout C90/105 (using BASF MasterFlow 9200 or equivalent and BASF MasterSeal 550; including material supply, installation labor, and all horizontal/vertical transportation)</t>
  </si>
  <si>
    <t>set</t>
  </si>
  <si>
    <t>Total Cost per 1 Foundation (USD)</t>
  </si>
  <si>
    <t>Note: Quantity calculations have been carried out based on the GWH-182 sample foundation design as a reference.</t>
  </si>
  <si>
    <t>Supply and Installation of Fiberglass Reinforced Polyester (FRP) Roadside Posts along Main and Turbine Access Roads, in accordance with the project and the relevant provisions of the Highway Technical Specifications.</t>
  </si>
  <si>
    <t>Supply and Installation of Turbine Warning and Information Signs with Posts for Each Turbine. Additionally, turbine numbering on circular transparent stickers (60 cm diameter, Arial font, blue text) applied on the turbine.</t>
  </si>
  <si>
    <t>Total (USD)</t>
  </si>
  <si>
    <t>Installation of Ø400 mm nominal diameter corrugated pipe, made of High-Density Polyethylene (HDPE) and Polypropylene (PP) (SN 8), including materials, transportation, excavation, backfill, and labor.</t>
  </si>
  <si>
    <t>Installation of Ø600 mm nominal diameter corrugated pipe, made of High-Density Polyethylene (HDPE) and Polypropylene (PP) (SN 8), including materials, transportation, excavation, backfill, and labor.</t>
  </si>
  <si>
    <t>Installation of Ø800 mm nominal diameter corrugated pipe, made of High-Density Polyethylene (HDPE) and Polypropylene (PP) (SN 8), including materials, transportation, excavation, backfill, and labor.</t>
  </si>
  <si>
    <t>Installation of Ø10000 mm nominal diameter corrugated pipe, made of High-Density Polyethylene (HDPE) and Polypropylene (PP) (SN 8), including materials, transportation, excavation, backfill, and labor.</t>
  </si>
  <si>
    <t>USD/m</t>
  </si>
  <si>
    <t>USD/pcs</t>
  </si>
  <si>
    <t>USD</t>
  </si>
  <si>
    <t>Supply and Installation of Snow Poles along Main and Turbine Access Roads, in compliance with the Highway Technical Specifications (2" diameter steel pipe posts, painted at the base with 100 cm white and alternating 50 cm black–orange–black stripes, with reflective material every 50 cm along the post).</t>
  </si>
  <si>
    <t>lot</t>
  </si>
  <si>
    <t>Ø55 mm HDPE PN6 Dranaige Pipe Installation</t>
  </si>
  <si>
    <t>Foundation Base Perimeter Drainage and Associated Works (including excavation for pipe outlet and pipe) (Ø160 Perforated Pipe, Geotextile, Gravel)</t>
  </si>
  <si>
    <t>Installation of galvanized panel fencing (including fences. foundation. galvanized door. razor vire)</t>
  </si>
  <si>
    <t>Topsoil Clearing (m²)</t>
  </si>
  <si>
    <t>Machine filling of all types of ground (for stock)</t>
  </si>
  <si>
    <t>Base 
Thickness (m)</t>
  </si>
  <si>
    <t>Subbase 
Thickness (m)</t>
  </si>
  <si>
    <t>TRAFFIC SIGNS AND TURBINE FENCE WORKS</t>
  </si>
  <si>
    <t>Gogni WPP - Optional Civil Structures - BoQ</t>
  </si>
  <si>
    <t>Gogni WPP - Access and Service Roads - BoQ</t>
  </si>
  <si>
    <t>Gogni WPP - Hardstands - BoQ</t>
  </si>
  <si>
    <t>Gogni WPP - Turbine Foundation Construction Works – BOQ</t>
  </si>
  <si>
    <t>Gogni WPP - Traffic Signs and Turbine Fence Works – BOQ</t>
  </si>
  <si>
    <t>R-01</t>
  </si>
  <si>
    <t>R-02</t>
  </si>
  <si>
    <t>R-03</t>
  </si>
  <si>
    <t>R-04</t>
  </si>
  <si>
    <t>R-05</t>
  </si>
  <si>
    <t>Total Road Length:25230m</t>
  </si>
  <si>
    <t>Machine filling of all types of ground 
(with proper compacting)</t>
  </si>
  <si>
    <t>HS-01</t>
  </si>
  <si>
    <t>HS-02</t>
  </si>
  <si>
    <t>HS-03</t>
  </si>
  <si>
    <t>HS-04</t>
  </si>
  <si>
    <t>HS-05</t>
  </si>
  <si>
    <t>HS-06</t>
  </si>
  <si>
    <t>F-01</t>
  </si>
  <si>
    <t>F-02</t>
  </si>
  <si>
    <t>F-03</t>
  </si>
  <si>
    <t>F-04</t>
  </si>
  <si>
    <t>F-05</t>
  </si>
  <si>
    <t>F-06</t>
  </si>
  <si>
    <t>F-07</t>
  </si>
  <si>
    <t>F-08</t>
  </si>
  <si>
    <t>F-09</t>
  </si>
  <si>
    <t>F-10</t>
  </si>
  <si>
    <t>F-11</t>
  </si>
  <si>
    <t>F-12</t>
  </si>
  <si>
    <t>F-13</t>
  </si>
  <si>
    <t>TR-01</t>
  </si>
  <si>
    <t>TR-02</t>
  </si>
  <si>
    <t>TR-03</t>
  </si>
  <si>
    <t>TR-04</t>
  </si>
  <si>
    <t>TR-05</t>
  </si>
  <si>
    <t>OPT-1</t>
  </si>
  <si>
    <t>OPT-2</t>
  </si>
  <si>
    <t>OPT-3</t>
  </si>
  <si>
    <t>OPT-4</t>
  </si>
  <si>
    <t>Cumulative 
Percentage %</t>
  </si>
  <si>
    <t>Identification and Design of Vertical Traffic Markings on Project Roads According to the Standards  Supply of Traffic Signs in Compliance with Highway Technical Specifications, Installation, Maintenance During Construction, and Handover to the Employer upon Completion.</t>
  </si>
  <si>
    <t>Construction of reinforced concrete retaining wall with variable thickness (20–50 cm), including excavation, formwork, reinforcement, concrete works, backfilling, drainage provisions, and all associated works.</t>
  </si>
  <si>
    <t>Construction of gabion retaining wall, including supply and installation of gabion baskets, filling with approved stone material, foundation preparation, geotextile (if required), and all associated works.</t>
  </si>
  <si>
    <t>Construction of modular concrete block (lego-type) retaining wall, including supply, placement, leveling, and all necessary stabilization works.</t>
  </si>
  <si>
    <t>Construction of reinforced concrete road pavement, including subgrade preparation, formwork, reinforcement, concrete casting, curing, joints, and finishing works.</t>
  </si>
  <si>
    <t>Construction of site compound area including installation of containers (office, storage, sanitary), internal roads, parking areas, fencing, lighting, and provision of utilities (water supply, wastewater system, electricity), all in accordance with approved design.</t>
  </si>
  <si>
    <t>Supply and installation of Ø1000 mm steel pipe for drainage purposes, including excavation, bedding, installation, welding/jointing, backfilling, and all associated works.</t>
  </si>
  <si>
    <t>OPT-5</t>
  </si>
  <si>
    <t>OPT-6</t>
  </si>
  <si>
    <t>OPT-7</t>
  </si>
  <si>
    <t>OPT-8</t>
  </si>
  <si>
    <t>OPT-9</t>
  </si>
  <si>
    <t>OPT-10</t>
  </si>
  <si>
    <t>OPT-11</t>
  </si>
  <si>
    <t>OPT-12</t>
  </si>
  <si>
    <t>OPT-13</t>
  </si>
  <si>
    <t>OPT-14</t>
  </si>
  <si>
    <t>OPT-15</t>
  </si>
  <si>
    <t>m2</t>
  </si>
  <si>
    <t>Implentation of geotextile to separate different soil layers and maintain water filltration (passage) 500gr/sq.m</t>
  </si>
  <si>
    <t>RA-01</t>
  </si>
  <si>
    <t>RA-02</t>
  </si>
  <si>
    <t>RA-03</t>
  </si>
  <si>
    <t>RA-04</t>
  </si>
  <si>
    <t>RA-05</t>
  </si>
  <si>
    <t>Gogni WPP - Blade Reloading Area - BoQ</t>
  </si>
  <si>
    <t>RS12-1-2</t>
  </si>
  <si>
    <t>RS12-3</t>
  </si>
  <si>
    <t>Intersection-1</t>
  </si>
  <si>
    <t>Intersection-2</t>
  </si>
  <si>
    <t>Intersection-3</t>
  </si>
  <si>
    <t>Intersection-4</t>
  </si>
  <si>
    <t>Intersection-5</t>
  </si>
  <si>
    <t>Intersection-6</t>
  </si>
  <si>
    <t>Reloading Platform Volume</t>
  </si>
  <si>
    <t xml:space="preserve">Reloading Platform  </t>
  </si>
  <si>
    <t>Gogni WPP - Switchyard and Storage Area - BoQ</t>
  </si>
  <si>
    <t>RELOADING AREA</t>
  </si>
  <si>
    <t>SWITCHYARD AND STORAGE AREA</t>
  </si>
  <si>
    <t>Cutting, filling, grading, and compaction of storage or working areas in accordance with approved design, including disposal of excess material and import of suitable fill where required. (For Site Compound Area)</t>
  </si>
  <si>
    <t>OPT-16</t>
  </si>
  <si>
    <t>Implementing Geogrid for slope stabilization 200 gr/sq.m</t>
  </si>
  <si>
    <t>Implentation of triaxial geogrid to separate different soil layers and maintain water filltration (passage) with minimumtensile strength 40 KN/m</t>
  </si>
  <si>
    <t>Excavation of 5-6th category soil according to SNiP (СНиП) norms</t>
  </si>
  <si>
    <t>Excavation of 7th and higher category soil according to SNiP (СНиП) norms</t>
  </si>
  <si>
    <t>BASF-Masterseal 550 (seal) İzolasyon + UV dayanimli membran</t>
  </si>
  <si>
    <t>Foundation total surface insulation with bitumen-based liquid insulation material.</t>
  </si>
  <si>
    <t>Insulation of Foundation's Pedestal area using BASF-Masterseal 550 (seal) isolation + UV protected membrane or with similar approved material and technology</t>
  </si>
  <si>
    <t>F-14</t>
  </si>
  <si>
    <t>Foundation Earthing  Works according to Gogni WPP Earthing Project</t>
  </si>
  <si>
    <t>Pad-mounted transformer foundation (including materials, transportation, labor, etc.) according to Gogni WPP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</si>
</sst>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0.00"/>
  </numFmts>
  <fonts count="21">
    <font>
      <sz val="11"/>
      <color theme="1"/>
      <name val="Aptos Narrow"/>
      <family val="2"/>
      <charset val="162"/>
      <scheme val="minor"/>
    </font>
    <font>
      <sz val="11"/>
      <color theme="1"/>
      <name val="Aptos Narrow"/>
      <family val="2"/>
      <scheme val="minor"/>
    </font>
    <font>
      <sz val="11"/>
      <color theme="0"/>
      <name val="Aptos Narrow"/>
      <family val="2"/>
      <charset val="162"/>
      <scheme val="minor"/>
    </font>
    <font>
      <b/>
      <sz val="11"/>
      <color theme="0"/>
      <name val="Aptos Narrow"/>
      <family val="2"/>
      <scheme val="minor"/>
    </font>
    <font>
      <sz val="11"/>
      <color theme="1"/>
      <name val="Aptos Narrow"/>
      <family val="2"/>
    </font>
    <font>
      <b/>
      <sz val="11"/>
      <color rgb="FFFF0000"/>
      <name val="Aptos Narrow"/>
      <family val="2"/>
      <scheme val="minor"/>
    </font>
    <font>
      <sz val="8"/>
      <name val="Aptos Narrow"/>
      <family val="2"/>
      <charset val="162"/>
      <scheme val="minor"/>
    </font>
    <font>
      <b/>
      <sz val="11"/>
      <color theme="1"/>
      <name val="Aptos Narrow"/>
      <family val="2"/>
      <scheme val="minor"/>
    </font>
    <font>
      <b/>
      <sz val="11"/>
      <color rgb="FF002060"/>
      <name val="Aptos Narrow"/>
      <family val="2"/>
      <scheme val="minor"/>
    </font>
    <font>
      <sz val="11"/>
      <color theme="1"/>
      <name val="Aptos Narrow"/>
      <family val="2"/>
      <scheme val="minor"/>
    </font>
    <font>
      <sz val="11"/>
      <color theme="1"/>
      <name val="Aptos Narrow"/>
      <family val="2"/>
      <charset val="162"/>
      <scheme val="minor"/>
    </font>
    <font>
      <sz val="10"/>
      <name val="Arial"/>
      <family val="2"/>
      <charset val="162"/>
    </font>
    <font>
      <b/>
      <sz val="11"/>
      <color theme="1"/>
      <name val="Aptos Narrow"/>
      <family val="2"/>
      <charset val="162"/>
      <scheme val="minor"/>
    </font>
    <font>
      <b/>
      <sz val="12"/>
      <color theme="1"/>
      <name val="Aptos Narrow"/>
      <family val="2"/>
      <charset val="162"/>
      <scheme val="minor"/>
    </font>
    <font>
      <b/>
      <i/>
      <sz val="11"/>
      <color rgb="FFFF0000"/>
      <name val="Aptos Narrow"/>
      <family val="2"/>
      <scheme val="minor"/>
    </font>
    <font>
      <sz val="11"/>
      <color rgb="FFFF0000"/>
      <name val="Aptos Narrow"/>
      <family val="2"/>
      <charset val="162"/>
      <scheme val="minor"/>
    </font>
    <font>
      <sz val="11"/>
      <name val="Aptos Narrow"/>
      <family val="2"/>
      <scheme val="minor"/>
    </font>
    <font>
      <b/>
      <sz val="12"/>
      <color rgb="FFFF0000"/>
      <name val="Arial"/>
      <family val="2"/>
    </font>
    <font>
      <sz val="11"/>
      <color theme="1"/>
      <name val="Arial"/>
      <family val="2"/>
    </font>
    <font>
      <b/>
      <sz val="11"/>
      <color theme="1"/>
      <name val="Arial"/>
      <family val="2"/>
    </font>
    <font>
      <b/>
      <sz val="11"/>
      <color rgb="FFFF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1"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diagonal/>
    </border>
  </borders>
  <cellStyleXfs count="5">
    <xf numFmtId="0" fontId="0" fillId="0" borderId="0"/>
    <xf numFmtId="0" fontId="10" fillId="0" borderId="0"/>
    <xf numFmtId="0" fontId="9" fillId="0" borderId="0"/>
    <xf numFmtId="0" fontId="11" fillId="0" borderId="0"/>
    <xf numFmtId="9" fontId="10" fillId="0" borderId="0" applyFont="0" applyFill="0" applyBorder="0" applyAlignment="0" applyProtection="0"/>
  </cellStyleXfs>
  <cellXfs count="151">
    <xf numFmtId="0" fontId="0" fillId="0" borderId="0" xfId="0"/>
    <xf numFmtId="0" fontId="0" fillId="2" borderId="1" xfId="0" applyFill="1" applyBorder="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1" xfId="0" applyBorder="1" applyAlignment="1">
      <alignment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7" fillId="0" borderId="1" xfId="0" applyFont="1" applyBorder="1"/>
    <xf numFmtId="0" fontId="0" fillId="0" borderId="1" xfId="0" applyBorder="1" applyAlignment="1">
      <alignment horizontal="center" vertical="center"/>
    </xf>
    <xf numFmtId="0" fontId="0" fillId="0" borderId="3" xfId="0" applyBorder="1"/>
    <xf numFmtId="0" fontId="0" fillId="0" borderId="4" xfId="0" applyBorder="1"/>
    <xf numFmtId="0" fontId="0" fillId="0" borderId="6" xfId="0" applyBorder="1"/>
    <xf numFmtId="0" fontId="0" fillId="0" borderId="5" xfId="0" applyBorder="1"/>
    <xf numFmtId="0" fontId="0" fillId="0" borderId="1" xfId="0" applyBorder="1" applyAlignment="1">
      <alignment vertical="center" wrapText="1"/>
    </xf>
    <xf numFmtId="4" fontId="10" fillId="0" borderId="1" xfId="1" applyNumberFormat="1" applyBorder="1"/>
    <xf numFmtId="0" fontId="3" fillId="4" borderId="1" xfId="0" applyFont="1" applyFill="1" applyBorder="1" applyAlignment="1">
      <alignment horizontal="center"/>
    </xf>
    <xf numFmtId="0" fontId="2" fillId="4" borderId="1" xfId="0" applyFont="1" applyFill="1" applyBorder="1" applyAlignment="1">
      <alignment horizontal="center" vertical="center"/>
    </xf>
    <xf numFmtId="3" fontId="7" fillId="0" borderId="1" xfId="0" applyNumberFormat="1" applyFont="1" applyBorder="1"/>
    <xf numFmtId="0" fontId="0" fillId="0" borderId="1" xfId="0" applyBorder="1" applyAlignment="1">
      <alignment horizontal="center" vertical="center" wrapText="1"/>
    </xf>
    <xf numFmtId="0" fontId="7" fillId="0" borderId="0" xfId="0" applyFont="1"/>
    <xf numFmtId="0" fontId="9" fillId="0" borderId="0" xfId="2"/>
    <xf numFmtId="0" fontId="12" fillId="7" borderId="10" xfId="2" applyFont="1" applyFill="1" applyBorder="1" applyAlignment="1">
      <alignment horizontal="center" vertical="center"/>
    </xf>
    <xf numFmtId="0" fontId="12" fillId="8" borderId="1" xfId="2" applyFont="1" applyFill="1" applyBorder="1" applyAlignment="1">
      <alignment horizontal="center" vertical="center"/>
    </xf>
    <xf numFmtId="0" fontId="12" fillId="6" borderId="10" xfId="2" applyFont="1" applyFill="1" applyBorder="1" applyAlignment="1">
      <alignment horizontal="center" vertical="center"/>
    </xf>
    <xf numFmtId="0" fontId="12" fillId="6" borderId="10" xfId="2" applyFont="1" applyFill="1" applyBorder="1" applyAlignment="1">
      <alignment horizontal="center" vertical="center" wrapText="1"/>
    </xf>
    <xf numFmtId="0" fontId="9" fillId="0" borderId="1" xfId="2" applyBorder="1" applyAlignment="1">
      <alignment horizontal="center" vertical="center"/>
    </xf>
    <xf numFmtId="0" fontId="12" fillId="6" borderId="1" xfId="2" applyFont="1" applyFill="1" applyBorder="1" applyAlignment="1">
      <alignment horizontal="center" vertical="center"/>
    </xf>
    <xf numFmtId="0" fontId="12" fillId="9" borderId="1" xfId="2" applyFont="1" applyFill="1" applyBorder="1"/>
    <xf numFmtId="0" fontId="9" fillId="0" borderId="0" xfId="2" applyAlignment="1">
      <alignment horizontal="center" vertical="center"/>
    </xf>
    <xf numFmtId="0" fontId="12" fillId="0" borderId="0" xfId="2" applyFont="1" applyAlignment="1">
      <alignment horizontal="center" vertical="center"/>
    </xf>
    <xf numFmtId="165" fontId="0" fillId="0" borderId="1" xfId="0" applyNumberFormat="1" applyBorder="1"/>
    <xf numFmtId="165" fontId="5" fillId="0" borderId="1" xfId="0" applyNumberFormat="1" applyFont="1" applyBorder="1"/>
    <xf numFmtId="165" fontId="8" fillId="0" borderId="1" xfId="0" applyNumberFormat="1" applyFont="1" applyBorder="1"/>
    <xf numFmtId="165" fontId="5" fillId="0" borderId="1" xfId="0" applyNumberFormat="1" applyFont="1" applyBorder="1" applyAlignment="1">
      <alignment wrapText="1"/>
    </xf>
    <xf numFmtId="165" fontId="5" fillId="0" borderId="1" xfId="0" applyNumberFormat="1" applyFont="1" applyBorder="1" applyAlignment="1">
      <alignment horizontal="center" vertical="center"/>
    </xf>
    <xf numFmtId="4" fontId="0" fillId="0" borderId="0" xfId="0" applyNumberFormat="1"/>
    <xf numFmtId="0" fontId="15" fillId="0" borderId="1" xfId="0" applyFont="1" applyBorder="1" applyAlignment="1">
      <alignment horizontal="center" vertical="center"/>
    </xf>
    <xf numFmtId="0" fontId="15" fillId="0" borderId="0" xfId="0" applyFont="1"/>
    <xf numFmtId="0" fontId="0" fillId="10" borderId="1" xfId="0" applyFill="1" applyBorder="1" applyAlignment="1">
      <alignment horizontal="center"/>
    </xf>
    <xf numFmtId="0" fontId="7" fillId="0" borderId="1" xfId="0" applyFont="1" applyBorder="1" applyAlignment="1">
      <alignment horizontal="center" vertical="center" wrapText="1"/>
    </xf>
    <xf numFmtId="4" fontId="0" fillId="0" borderId="1" xfId="0" applyNumberFormat="1" applyBorder="1" applyAlignment="1">
      <alignment vertical="center"/>
    </xf>
    <xf numFmtId="0" fontId="0" fillId="10" borderId="1" xfId="0" applyFill="1" applyBorder="1" applyAlignment="1">
      <alignment horizontal="center" vertical="center"/>
    </xf>
    <xf numFmtId="3" fontId="15" fillId="10" borderId="1" xfId="0" applyNumberFormat="1" applyFont="1" applyFill="1" applyBorder="1" applyAlignment="1">
      <alignment horizontal="center" vertical="center"/>
    </xf>
    <xf numFmtId="3" fontId="0" fillId="0" borderId="1" xfId="0" applyNumberFormat="1" applyBorder="1" applyAlignment="1">
      <alignment horizontal="center" vertical="center"/>
    </xf>
    <xf numFmtId="3" fontId="0" fillId="10" borderId="1" xfId="0" applyNumberFormat="1" applyFill="1" applyBorder="1" applyAlignment="1">
      <alignment horizontal="center" vertical="center"/>
    </xf>
    <xf numFmtId="0" fontId="0" fillId="10" borderId="1" xfId="0" applyFill="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vertical="center"/>
    </xf>
    <xf numFmtId="0" fontId="4" fillId="0" borderId="1" xfId="0" applyFont="1" applyBorder="1" applyAlignment="1">
      <alignment vertical="center" wrapText="1"/>
    </xf>
    <xf numFmtId="0" fontId="16" fillId="0" borderId="1" xfId="0" applyFont="1" applyBorder="1" applyAlignment="1">
      <alignment horizontal="center" vertical="center"/>
    </xf>
    <xf numFmtId="0" fontId="15" fillId="0" borderId="1" xfId="0" applyFont="1" applyBorder="1" applyAlignment="1">
      <alignment horizontal="left" vertical="center" wrapText="1"/>
    </xf>
    <xf numFmtId="4" fontId="0" fillId="0" borderId="1" xfId="0" applyNumberFormat="1" applyBorder="1" applyAlignment="1">
      <alignment horizontal="center" vertical="center"/>
    </xf>
    <xf numFmtId="165" fontId="0" fillId="0" borderId="1" xfId="0" applyNumberFormat="1" applyBorder="1" applyAlignment="1">
      <alignment horizontal="right" vertical="center"/>
    </xf>
    <xf numFmtId="165" fontId="0" fillId="10" borderId="1" xfId="0" applyNumberFormat="1" applyFill="1" applyBorder="1" applyAlignment="1">
      <alignment horizontal="right" vertical="center"/>
    </xf>
    <xf numFmtId="4" fontId="15" fillId="0" borderId="1" xfId="0" applyNumberFormat="1" applyFont="1" applyBorder="1" applyAlignment="1">
      <alignment horizontal="center" vertical="center"/>
    </xf>
    <xf numFmtId="4" fontId="16" fillId="0" borderId="1" xfId="0" applyNumberFormat="1" applyFont="1" applyBorder="1" applyAlignment="1">
      <alignment horizontal="center" vertical="center"/>
    </xf>
    <xf numFmtId="165" fontId="16" fillId="0" borderId="1" xfId="0" applyNumberFormat="1" applyFont="1" applyBorder="1" applyAlignment="1">
      <alignment horizontal="right" vertical="center"/>
    </xf>
    <xf numFmtId="165" fontId="15" fillId="0" borderId="1" xfId="0" applyNumberFormat="1" applyFont="1" applyBorder="1" applyAlignment="1">
      <alignment horizontal="right" vertical="center"/>
    </xf>
    <xf numFmtId="165" fontId="0" fillId="0" borderId="1" xfId="0" applyNumberFormat="1" applyBorder="1" applyAlignment="1">
      <alignment horizontal="right"/>
    </xf>
    <xf numFmtId="0" fontId="19" fillId="0" borderId="1" xfId="0" applyFont="1" applyBorder="1" applyAlignment="1">
      <alignment horizontal="center"/>
    </xf>
    <xf numFmtId="0" fontId="18" fillId="0" borderId="1" xfId="0" applyFont="1" applyBorder="1"/>
    <xf numFmtId="4"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165" fontId="18" fillId="0" borderId="1" xfId="0" applyNumberFormat="1" applyFont="1" applyBorder="1" applyAlignment="1">
      <alignment horizontal="right" vertical="center"/>
    </xf>
    <xf numFmtId="10" fontId="18" fillId="0" borderId="1" xfId="4" applyNumberFormat="1" applyFont="1" applyBorder="1" applyAlignment="1">
      <alignment horizontal="right"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0" fillId="10" borderId="1" xfId="0" applyFill="1" applyBorder="1" applyAlignment="1">
      <alignment vertical="center" wrapText="1"/>
    </xf>
    <xf numFmtId="4" fontId="0" fillId="10" borderId="1" xfId="0" applyNumberFormat="1" applyFill="1" applyBorder="1" applyAlignment="1">
      <alignment vertical="center"/>
    </xf>
    <xf numFmtId="0" fontId="0" fillId="0" borderId="0" xfId="0" applyBorder="1" applyAlignment="1">
      <alignment wrapText="1"/>
    </xf>
    <xf numFmtId="4" fontId="0" fillId="0" borderId="0" xfId="0" applyNumberFormat="1" applyBorder="1" applyAlignment="1">
      <alignment horizontal="center" vertical="center"/>
    </xf>
    <xf numFmtId="165" fontId="0" fillId="0" borderId="10" xfId="0" applyNumberFormat="1" applyBorder="1" applyAlignment="1">
      <alignment horizontal="right"/>
    </xf>
    <xf numFmtId="0" fontId="12" fillId="7"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0" xfId="0" applyBorder="1"/>
    <xf numFmtId="0" fontId="7" fillId="0" borderId="0" xfId="0" applyFont="1" applyFill="1" applyBorder="1"/>
    <xf numFmtId="0" fontId="7" fillId="0" borderId="1" xfId="0" applyFont="1" applyFill="1" applyBorder="1"/>
    <xf numFmtId="0" fontId="0" fillId="0" borderId="1" xfId="0" applyFill="1" applyBorder="1" applyAlignment="1">
      <alignment horizontal="center" vertical="center" wrapText="1"/>
    </xf>
    <xf numFmtId="0" fontId="0" fillId="0" borderId="0" xfId="0" applyFill="1" applyBorder="1"/>
    <xf numFmtId="0" fontId="12" fillId="0" borderId="0" xfId="0" applyFont="1" applyFill="1" applyBorder="1" applyAlignment="1">
      <alignment horizontal="center" vertical="center"/>
    </xf>
    <xf numFmtId="0" fontId="12" fillId="8" borderId="1" xfId="0" applyFont="1" applyFill="1" applyBorder="1" applyAlignment="1">
      <alignment horizontal="center" vertical="center"/>
    </xf>
    <xf numFmtId="0" fontId="9" fillId="0" borderId="0" xfId="2" applyFill="1" applyAlignment="1">
      <alignment horizontal="center" vertical="center"/>
    </xf>
    <xf numFmtId="0" fontId="9" fillId="0" borderId="0" xfId="2" applyFill="1"/>
    <xf numFmtId="0" fontId="9" fillId="0" borderId="1" xfId="2" applyFill="1" applyBorder="1" applyAlignment="1">
      <alignment horizontal="center" vertical="center"/>
    </xf>
    <xf numFmtId="0" fontId="1" fillId="0" borderId="0" xfId="2" applyFont="1" applyFill="1"/>
    <xf numFmtId="0" fontId="12" fillId="8" borderId="1" xfId="0" applyFont="1" applyFill="1" applyBorder="1" applyAlignment="1">
      <alignment horizontal="center" vertical="center" wrapText="1"/>
    </xf>
    <xf numFmtId="0" fontId="12" fillId="7" borderId="7" xfId="2" applyFont="1" applyFill="1" applyBorder="1" applyAlignment="1">
      <alignment horizontal="center" vertical="center"/>
    </xf>
    <xf numFmtId="0" fontId="12" fillId="7" borderId="8" xfId="2" applyFont="1" applyFill="1" applyBorder="1" applyAlignment="1">
      <alignment horizontal="center" vertical="center"/>
    </xf>
    <xf numFmtId="0" fontId="12" fillId="7" borderId="9" xfId="2" applyFont="1" applyFill="1" applyBorder="1" applyAlignment="1">
      <alignment horizontal="center" vertical="center"/>
    </xf>
    <xf numFmtId="0" fontId="12" fillId="8" borderId="7" xfId="2" applyFont="1" applyFill="1" applyBorder="1" applyAlignment="1">
      <alignment horizontal="center" vertical="center"/>
    </xf>
    <xf numFmtId="0" fontId="12" fillId="8" borderId="8" xfId="2" applyFont="1" applyFill="1" applyBorder="1" applyAlignment="1">
      <alignment horizontal="center" vertical="center"/>
    </xf>
    <xf numFmtId="0" fontId="12" fillId="8" borderId="9" xfId="2" applyFont="1" applyFill="1" applyBorder="1" applyAlignment="1">
      <alignment horizontal="center" vertical="center"/>
    </xf>
    <xf numFmtId="0" fontId="9" fillId="0" borderId="2" xfId="2" applyBorder="1" applyAlignment="1">
      <alignment horizontal="center"/>
    </xf>
    <xf numFmtId="0" fontId="9" fillId="0" borderId="3" xfId="2" applyBorder="1" applyAlignment="1">
      <alignment horizontal="center"/>
    </xf>
    <xf numFmtId="0" fontId="9" fillId="0" borderId="4" xfId="2" applyBorder="1" applyAlignment="1">
      <alignment horizontal="center"/>
    </xf>
    <xf numFmtId="0" fontId="13" fillId="6" borderId="7" xfId="2" applyFont="1" applyFill="1" applyBorder="1" applyAlignment="1">
      <alignment horizontal="center"/>
    </xf>
    <xf numFmtId="0" fontId="13" fillId="6" borderId="8" xfId="2" applyFont="1" applyFill="1" applyBorder="1" applyAlignment="1">
      <alignment horizontal="center"/>
    </xf>
    <xf numFmtId="0" fontId="13" fillId="6" borderId="9" xfId="2" applyFont="1" applyFill="1" applyBorder="1" applyAlignment="1">
      <alignment horizontal="center"/>
    </xf>
    <xf numFmtId="0" fontId="12" fillId="9" borderId="11" xfId="2" applyFont="1" applyFill="1" applyBorder="1" applyAlignment="1">
      <alignment horizontal="center"/>
    </xf>
    <xf numFmtId="0" fontId="12" fillId="9" borderId="12" xfId="2" applyFont="1" applyFill="1" applyBorder="1" applyAlignment="1">
      <alignment horizontal="center"/>
    </xf>
    <xf numFmtId="0" fontId="12" fillId="9" borderId="13" xfId="2" applyFont="1" applyFill="1" applyBorder="1" applyAlignment="1">
      <alignment horizontal="center"/>
    </xf>
    <xf numFmtId="164" fontId="9" fillId="0" borderId="2" xfId="2" applyNumberFormat="1" applyBorder="1" applyAlignment="1">
      <alignment horizontal="center"/>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7" fillId="0" borderId="2" xfId="0" applyFont="1" applyBorder="1" applyAlignment="1">
      <alignment horizontal="right" wrapText="1"/>
    </xf>
    <xf numFmtId="0" fontId="7" fillId="0" borderId="4" xfId="0" applyFont="1" applyBorder="1" applyAlignment="1">
      <alignment horizontal="right" wrapText="1"/>
    </xf>
    <xf numFmtId="0" fontId="17" fillId="11" borderId="2" xfId="0" applyFont="1" applyFill="1" applyBorder="1" applyAlignment="1">
      <alignment horizontal="center" wrapText="1"/>
    </xf>
    <xf numFmtId="0" fontId="17" fillId="11" borderId="3" xfId="0" applyFont="1" applyFill="1" applyBorder="1" applyAlignment="1">
      <alignment horizontal="center" wrapText="1"/>
    </xf>
    <xf numFmtId="0" fontId="17" fillId="11" borderId="4" xfId="0" applyFont="1" applyFill="1" applyBorder="1" applyAlignment="1">
      <alignment horizontal="center" wrapText="1"/>
    </xf>
    <xf numFmtId="0" fontId="20" fillId="0" borderId="2" xfId="0" applyFont="1" applyBorder="1" applyAlignment="1">
      <alignment horizontal="right" wrapText="1"/>
    </xf>
    <xf numFmtId="0" fontId="20" fillId="0" borderId="3" xfId="0" applyFont="1" applyBorder="1" applyAlignment="1">
      <alignment horizontal="right" wrapText="1"/>
    </xf>
    <xf numFmtId="0" fontId="20" fillId="0" borderId="4" xfId="0" applyFont="1" applyBorder="1" applyAlignment="1">
      <alignment horizontal="right" wrapText="1"/>
    </xf>
    <xf numFmtId="165" fontId="20" fillId="0" borderId="2" xfId="0" applyNumberFormat="1" applyFont="1" applyBorder="1" applyAlignment="1">
      <alignment horizontal="left" wrapText="1"/>
    </xf>
    <xf numFmtId="165" fontId="20" fillId="0" borderId="4" xfId="0" applyNumberFormat="1" applyFont="1" applyBorder="1" applyAlignment="1">
      <alignment horizontal="left" wrapText="1"/>
    </xf>
    <xf numFmtId="0" fontId="19" fillId="2" borderId="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0" fillId="3" borderId="2" xfId="0" applyFill="1" applyBorder="1" applyAlignment="1">
      <alignment horizontal="right" wrapText="1"/>
    </xf>
    <xf numFmtId="0" fontId="0" fillId="3" borderId="3" xfId="0" applyFill="1" applyBorder="1" applyAlignment="1">
      <alignment horizontal="right" wrapText="1"/>
    </xf>
    <xf numFmtId="0" fontId="0" fillId="3" borderId="4" xfId="0" applyFill="1" applyBorder="1" applyAlignment="1">
      <alignment horizontal="right" wrapText="1"/>
    </xf>
    <xf numFmtId="0" fontId="8" fillId="0" borderId="2" xfId="0" applyFont="1" applyBorder="1" applyAlignment="1">
      <alignment horizontal="right" wrapText="1"/>
    </xf>
    <xf numFmtId="0" fontId="8" fillId="0" borderId="3" xfId="0" applyFont="1" applyBorder="1" applyAlignment="1">
      <alignment horizontal="right" wrapText="1"/>
    </xf>
    <xf numFmtId="0" fontId="8" fillId="0" borderId="4" xfId="0" applyFont="1" applyBorder="1" applyAlignment="1">
      <alignment horizontal="right" wrapText="1"/>
    </xf>
    <xf numFmtId="0" fontId="5" fillId="0" borderId="2" xfId="0" applyFont="1" applyBorder="1" applyAlignment="1">
      <alignment horizontal="right" wrapText="1"/>
    </xf>
    <xf numFmtId="0" fontId="5" fillId="0" borderId="3" xfId="0" applyFont="1" applyBorder="1" applyAlignment="1">
      <alignment horizontal="right" wrapText="1"/>
    </xf>
    <xf numFmtId="0" fontId="5" fillId="0" borderId="4" xfId="0" applyFont="1" applyBorder="1" applyAlignment="1">
      <alignment horizontal="right" wrapText="1"/>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5" fillId="0" borderId="1" xfId="0" applyFont="1" applyBorder="1" applyAlignment="1">
      <alignment horizontal="right" wrapText="1"/>
    </xf>
    <xf numFmtId="0" fontId="14" fillId="0" borderId="1" xfId="0" applyFont="1" applyBorder="1" applyAlignment="1">
      <alignment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14" xfId="0" applyBorder="1" applyAlignment="1">
      <alignment horizontal="center" vertical="center"/>
    </xf>
    <xf numFmtId="165" fontId="0" fillId="0" borderId="14" xfId="0" applyNumberFormat="1" applyBorder="1" applyAlignment="1">
      <alignment horizontal="right"/>
    </xf>
    <xf numFmtId="0" fontId="5" fillId="0" borderId="10" xfId="0" applyFont="1" applyBorder="1" applyAlignment="1">
      <alignment horizontal="right"/>
    </xf>
    <xf numFmtId="0" fontId="0" fillId="0" borderId="1" xfId="0" applyFill="1" applyBorder="1" applyAlignment="1">
      <alignment wrapText="1"/>
    </xf>
    <xf numFmtId="0" fontId="0" fillId="0" borderId="1" xfId="0" applyBorder="1"/>
    <xf numFmtId="0" fontId="0" fillId="0" borderId="0" xfId="0" applyFill="1"/>
    <xf numFmtId="0" fontId="0" fillId="0" borderId="1" xfId="0" applyFill="1" applyBorder="1" applyAlignment="1">
      <alignment horizontal="center"/>
    </xf>
    <xf numFmtId="0" fontId="0" fillId="0" borderId="1" xfId="0" applyFill="1" applyBorder="1" applyAlignment="1">
      <alignment horizontal="center" vertical="center"/>
    </xf>
    <xf numFmtId="0" fontId="0" fillId="0" borderId="0" xfId="0" applyAlignment="1">
      <alignment wrapText="1"/>
    </xf>
    <xf numFmtId="0" fontId="16" fillId="0" borderId="1" xfId="0" applyFont="1" applyFill="1" applyBorder="1" applyAlignment="1">
      <alignment vertical="center" wrapText="1"/>
    </xf>
    <xf numFmtId="0" fontId="16" fillId="0" borderId="0" xfId="0" applyFont="1" applyFill="1" applyAlignment="1">
      <alignment vertical="center" wrapText="1"/>
    </xf>
  </cellXfs>
  <cellStyles count="5">
    <cellStyle name="Normal" xfId="0" builtinId="0"/>
    <cellStyle name="Normal 10" xfId="3" xr:uid="{00000000-0005-0000-0000-000001000000}"/>
    <cellStyle name="Normal 2" xfId="1" xr:uid="{00000000-0005-0000-0000-000002000000}"/>
    <cellStyle name="Normal 3"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7CD9-C881-4EE2-A7FD-576FCAAF29BB}">
  <sheetPr>
    <tabColor rgb="FFFF0000"/>
  </sheetPr>
  <dimension ref="B1:V44"/>
  <sheetViews>
    <sheetView topLeftCell="D1" zoomScaleNormal="100" workbookViewId="0">
      <selection activeCell="T9" sqref="T9"/>
    </sheetView>
  </sheetViews>
  <sheetFormatPr defaultColWidth="8.9140625" defaultRowHeight="14"/>
  <cols>
    <col min="1" max="1" width="8.9140625" style="20"/>
    <col min="2" max="2" width="11.83203125" style="20" bestFit="1" customWidth="1"/>
    <col min="3" max="3" width="12.6640625" style="20" customWidth="1"/>
    <col min="4" max="4" width="13.83203125" style="20" customWidth="1"/>
    <col min="5" max="5" width="10.1640625" style="20" customWidth="1"/>
    <col min="6" max="6" width="9.83203125" style="20" bestFit="1" customWidth="1"/>
    <col min="7" max="7" width="9" style="20" customWidth="1"/>
    <col min="8" max="8" width="13.33203125" style="20" customWidth="1"/>
    <col min="9" max="9" width="13.1640625" style="20" customWidth="1"/>
    <col min="10" max="10" width="13.6640625" style="20" customWidth="1"/>
    <col min="11" max="11" width="11.83203125" style="20" bestFit="1" customWidth="1"/>
    <col min="12" max="12" width="11.83203125" style="20" customWidth="1"/>
    <col min="13" max="13" width="8.9140625" style="20"/>
    <col min="14" max="14" width="10.08203125" style="20" bestFit="1" customWidth="1"/>
    <col min="15" max="15" width="10.33203125" style="20" bestFit="1" customWidth="1"/>
    <col min="16" max="16" width="6.9140625" style="20" bestFit="1" customWidth="1"/>
    <col min="17" max="17" width="10.83203125" style="20" bestFit="1" customWidth="1"/>
    <col min="18" max="18" width="8.9140625" style="20"/>
    <col min="19" max="19" width="11.4140625" style="20" customWidth="1"/>
    <col min="20" max="21" width="8.9140625" style="20"/>
    <col min="22" max="22" width="11.9140625" style="20" customWidth="1"/>
    <col min="23" max="16384" width="8.9140625" style="20"/>
  </cols>
  <sheetData>
    <row r="1" spans="2:22" ht="5.75" customHeight="1" thickBot="1"/>
    <row r="2" spans="2:22" ht="16" thickBot="1">
      <c r="B2" s="86" t="s">
        <v>42</v>
      </c>
      <c r="C2" s="87"/>
      <c r="D2" s="87"/>
      <c r="E2" s="87"/>
      <c r="F2" s="88"/>
      <c r="H2" s="89" t="s">
        <v>43</v>
      </c>
      <c r="I2" s="90"/>
      <c r="J2" s="90"/>
      <c r="K2" s="91"/>
      <c r="L2" s="29"/>
      <c r="N2" s="95" t="s">
        <v>44</v>
      </c>
      <c r="O2" s="96"/>
      <c r="P2" s="96"/>
      <c r="Q2" s="97"/>
      <c r="S2" s="89" t="s">
        <v>224</v>
      </c>
      <c r="T2" s="90"/>
      <c r="U2" s="90"/>
      <c r="V2" s="91"/>
    </row>
    <row r="3" spans="2:22" ht="28">
      <c r="B3" s="21" t="s">
        <v>45</v>
      </c>
      <c r="C3" s="21" t="s">
        <v>90</v>
      </c>
      <c r="D3" s="21" t="s">
        <v>48</v>
      </c>
      <c r="E3" s="21" t="s">
        <v>91</v>
      </c>
      <c r="F3" s="21" t="s">
        <v>92</v>
      </c>
      <c r="H3" s="22" t="s">
        <v>46</v>
      </c>
      <c r="I3" s="22" t="s">
        <v>47</v>
      </c>
      <c r="J3" s="22" t="s">
        <v>48</v>
      </c>
      <c r="K3" s="22" t="s">
        <v>49</v>
      </c>
      <c r="L3" s="29"/>
      <c r="N3" s="23" t="s">
        <v>18</v>
      </c>
      <c r="O3" s="24" t="s">
        <v>50</v>
      </c>
      <c r="P3" s="23" t="s">
        <v>51</v>
      </c>
      <c r="Q3" s="23" t="s">
        <v>52</v>
      </c>
      <c r="S3" s="22" t="s">
        <v>46</v>
      </c>
      <c r="T3" s="22" t="s">
        <v>47</v>
      </c>
      <c r="U3" s="22" t="s">
        <v>48</v>
      </c>
      <c r="V3" s="22" t="s">
        <v>49</v>
      </c>
    </row>
    <row r="4" spans="2:22" ht="28">
      <c r="B4" s="72" t="s">
        <v>4</v>
      </c>
      <c r="C4" s="8">
        <v>2359</v>
      </c>
      <c r="D4" s="8">
        <v>7982</v>
      </c>
      <c r="E4" s="8">
        <v>475</v>
      </c>
      <c r="F4" s="73">
        <v>12.17</v>
      </c>
      <c r="H4" s="80" t="s">
        <v>53</v>
      </c>
      <c r="I4" s="8">
        <v>50651</v>
      </c>
      <c r="J4" s="8">
        <v>38630</v>
      </c>
      <c r="K4" s="8">
        <v>572</v>
      </c>
      <c r="L4" s="28"/>
      <c r="N4" s="26" t="s">
        <v>53</v>
      </c>
      <c r="O4" s="25">
        <v>600</v>
      </c>
      <c r="P4" s="25">
        <v>2130</v>
      </c>
      <c r="Q4" s="25">
        <v>1530</v>
      </c>
      <c r="S4" s="85" t="s">
        <v>225</v>
      </c>
      <c r="T4" s="8">
        <v>14000</v>
      </c>
      <c r="U4" s="8">
        <v>11500</v>
      </c>
      <c r="V4" s="8">
        <v>215</v>
      </c>
    </row>
    <row r="5" spans="2:22">
      <c r="B5" s="72" t="s">
        <v>5</v>
      </c>
      <c r="C5" s="8">
        <v>7647</v>
      </c>
      <c r="D5" s="8">
        <v>11665</v>
      </c>
      <c r="E5" s="8">
        <v>675</v>
      </c>
      <c r="F5" s="73">
        <v>11.04</v>
      </c>
      <c r="H5" s="80" t="s">
        <v>54</v>
      </c>
      <c r="I5" s="8">
        <v>16351</v>
      </c>
      <c r="J5" s="8">
        <v>50530</v>
      </c>
      <c r="K5" s="8">
        <v>630</v>
      </c>
      <c r="L5" s="28"/>
      <c r="N5" s="26" t="s">
        <v>54</v>
      </c>
      <c r="O5" s="25">
        <v>600</v>
      </c>
      <c r="P5" s="25">
        <v>2130</v>
      </c>
      <c r="Q5" s="25">
        <v>1530</v>
      </c>
    </row>
    <row r="6" spans="2:22">
      <c r="B6" s="72" t="s">
        <v>6</v>
      </c>
      <c r="C6" s="8">
        <v>1650</v>
      </c>
      <c r="D6" s="8">
        <v>6739</v>
      </c>
      <c r="E6" s="8">
        <v>175</v>
      </c>
      <c r="F6" s="73">
        <v>7.7</v>
      </c>
      <c r="H6" s="80" t="s">
        <v>55</v>
      </c>
      <c r="I6" s="8">
        <v>49522</v>
      </c>
      <c r="J6" s="8">
        <v>30720</v>
      </c>
      <c r="K6" s="8">
        <v>714</v>
      </c>
      <c r="L6" s="28"/>
      <c r="N6" s="26" t="s">
        <v>55</v>
      </c>
      <c r="O6" s="25">
        <v>600</v>
      </c>
      <c r="P6" s="25">
        <v>2130</v>
      </c>
      <c r="Q6" s="25">
        <v>1530</v>
      </c>
    </row>
    <row r="7" spans="2:22">
      <c r="B7" s="72" t="s">
        <v>7</v>
      </c>
      <c r="C7" s="8">
        <v>4171</v>
      </c>
      <c r="D7" s="8">
        <v>12804</v>
      </c>
      <c r="E7" s="8">
        <v>650</v>
      </c>
      <c r="F7" s="73">
        <v>12.56</v>
      </c>
      <c r="H7" s="80" t="s">
        <v>56</v>
      </c>
      <c r="I7" s="8">
        <v>12601</v>
      </c>
      <c r="J7" s="8">
        <v>27162</v>
      </c>
      <c r="K7" s="8">
        <v>756</v>
      </c>
      <c r="L7" s="28"/>
      <c r="N7" s="26" t="s">
        <v>56</v>
      </c>
      <c r="O7" s="25">
        <v>600</v>
      </c>
      <c r="P7" s="25">
        <v>2130</v>
      </c>
      <c r="Q7" s="25">
        <v>1530</v>
      </c>
    </row>
    <row r="8" spans="2:22">
      <c r="B8" s="72" t="s">
        <v>8</v>
      </c>
      <c r="C8" s="8">
        <v>3735</v>
      </c>
      <c r="D8" s="8">
        <v>1561</v>
      </c>
      <c r="E8" s="8">
        <v>575</v>
      </c>
      <c r="F8" s="73">
        <v>11.57</v>
      </c>
      <c r="H8" s="80" t="s">
        <v>57</v>
      </c>
      <c r="I8" s="8">
        <v>27881</v>
      </c>
      <c r="J8" s="8">
        <v>29264</v>
      </c>
      <c r="K8" s="8">
        <v>805</v>
      </c>
      <c r="L8" s="28"/>
      <c r="N8" s="26" t="s">
        <v>57</v>
      </c>
      <c r="O8" s="25">
        <v>600</v>
      </c>
      <c r="P8" s="25">
        <v>2130</v>
      </c>
      <c r="Q8" s="25">
        <v>1530</v>
      </c>
    </row>
    <row r="9" spans="2:22">
      <c r="B9" s="72" t="s">
        <v>9</v>
      </c>
      <c r="C9" s="8">
        <v>425</v>
      </c>
      <c r="D9" s="8">
        <v>6676</v>
      </c>
      <c r="E9" s="8">
        <v>550</v>
      </c>
      <c r="F9" s="73">
        <v>10.68</v>
      </c>
      <c r="H9" s="80" t="s">
        <v>58</v>
      </c>
      <c r="I9" s="8">
        <v>18660</v>
      </c>
      <c r="J9" s="8">
        <v>10468</v>
      </c>
      <c r="K9" s="8">
        <v>864</v>
      </c>
      <c r="L9" s="28"/>
      <c r="N9" s="26" t="s">
        <v>58</v>
      </c>
      <c r="O9" s="25">
        <v>600</v>
      </c>
      <c r="P9" s="25">
        <v>2130</v>
      </c>
      <c r="Q9" s="25">
        <v>1530</v>
      </c>
    </row>
    <row r="10" spans="2:22">
      <c r="B10" s="72" t="s">
        <v>10</v>
      </c>
      <c r="C10" s="8">
        <v>56</v>
      </c>
      <c r="D10" s="8">
        <v>20513</v>
      </c>
      <c r="E10" s="8">
        <v>750</v>
      </c>
      <c r="F10" s="73">
        <v>10.79</v>
      </c>
      <c r="H10" s="80" t="s">
        <v>59</v>
      </c>
      <c r="I10" s="8">
        <v>43186</v>
      </c>
      <c r="J10" s="8">
        <v>27877</v>
      </c>
      <c r="K10" s="8">
        <v>969</v>
      </c>
      <c r="L10" s="28"/>
      <c r="N10" s="26" t="s">
        <v>59</v>
      </c>
      <c r="O10" s="25">
        <v>600</v>
      </c>
      <c r="P10" s="25">
        <v>2130</v>
      </c>
      <c r="Q10" s="25">
        <v>1530</v>
      </c>
    </row>
    <row r="11" spans="2:22">
      <c r="B11" s="72" t="s">
        <v>19</v>
      </c>
      <c r="C11" s="8">
        <v>2370</v>
      </c>
      <c r="D11" s="8">
        <v>21890</v>
      </c>
      <c r="E11" s="8">
        <v>990</v>
      </c>
      <c r="F11" s="73">
        <v>12.04</v>
      </c>
      <c r="H11" s="80" t="s">
        <v>60</v>
      </c>
      <c r="I11" s="8">
        <v>38515</v>
      </c>
      <c r="J11" s="8">
        <v>37310</v>
      </c>
      <c r="K11" s="8">
        <v>975</v>
      </c>
      <c r="L11" s="28"/>
      <c r="N11" s="26" t="s">
        <v>60</v>
      </c>
      <c r="O11" s="25">
        <v>600</v>
      </c>
      <c r="P11" s="25">
        <v>2130</v>
      </c>
      <c r="Q11" s="25">
        <v>1530</v>
      </c>
    </row>
    <row r="12" spans="2:22">
      <c r="B12" s="72" t="s">
        <v>20</v>
      </c>
      <c r="C12" s="8">
        <v>4344</v>
      </c>
      <c r="D12" s="8">
        <v>21687</v>
      </c>
      <c r="E12" s="8">
        <v>740</v>
      </c>
      <c r="F12" s="73">
        <v>10.8</v>
      </c>
      <c r="H12" s="80" t="s">
        <v>61</v>
      </c>
      <c r="I12" s="8">
        <v>24353</v>
      </c>
      <c r="J12" s="8">
        <v>41322</v>
      </c>
      <c r="K12" s="8">
        <v>864</v>
      </c>
      <c r="L12" s="81"/>
      <c r="M12" s="82"/>
      <c r="N12" s="26" t="s">
        <v>61</v>
      </c>
      <c r="O12" s="83">
        <v>600</v>
      </c>
      <c r="P12" s="83">
        <v>2130</v>
      </c>
      <c r="Q12" s="83">
        <v>1530</v>
      </c>
      <c r="R12" s="82"/>
      <c r="S12" s="84"/>
    </row>
    <row r="13" spans="2:22">
      <c r="B13" s="72" t="s">
        <v>21</v>
      </c>
      <c r="C13" s="8">
        <v>6005</v>
      </c>
      <c r="D13" s="8">
        <v>6665</v>
      </c>
      <c r="E13" s="8">
        <v>825</v>
      </c>
      <c r="F13" s="73">
        <v>8.5</v>
      </c>
      <c r="H13" s="80" t="s">
        <v>62</v>
      </c>
      <c r="I13" s="8">
        <v>45209</v>
      </c>
      <c r="J13" s="8">
        <v>3705</v>
      </c>
      <c r="K13" s="8">
        <v>869</v>
      </c>
      <c r="L13" s="28"/>
      <c r="N13" s="26" t="s">
        <v>62</v>
      </c>
      <c r="O13" s="25">
        <v>600</v>
      </c>
      <c r="P13" s="25">
        <v>2130</v>
      </c>
      <c r="Q13" s="25">
        <v>1530</v>
      </c>
    </row>
    <row r="14" spans="2:22">
      <c r="B14" s="72" t="s">
        <v>22</v>
      </c>
      <c r="C14" s="8">
        <v>10006</v>
      </c>
      <c r="D14" s="8">
        <v>7295</v>
      </c>
      <c r="E14" s="8">
        <v>1500</v>
      </c>
      <c r="F14" s="73">
        <v>11.6</v>
      </c>
      <c r="H14" s="80" t="s">
        <v>63</v>
      </c>
      <c r="I14" s="8">
        <v>28995</v>
      </c>
      <c r="J14" s="8">
        <v>35023</v>
      </c>
      <c r="K14" s="8">
        <v>845</v>
      </c>
      <c r="L14" s="28"/>
      <c r="N14" s="26" t="s">
        <v>63</v>
      </c>
      <c r="O14" s="25">
        <v>600</v>
      </c>
      <c r="P14" s="25">
        <v>2130</v>
      </c>
      <c r="Q14" s="25">
        <v>1530</v>
      </c>
    </row>
    <row r="15" spans="2:22">
      <c r="B15" s="72" t="s">
        <v>216</v>
      </c>
      <c r="C15" s="8">
        <f>3159+1997</f>
        <v>5156</v>
      </c>
      <c r="D15" s="8">
        <f>46+485</f>
        <v>531</v>
      </c>
      <c r="E15" s="8">
        <v>125</v>
      </c>
      <c r="F15" s="73">
        <v>7.6</v>
      </c>
      <c r="H15" s="80" t="s">
        <v>64</v>
      </c>
      <c r="I15" s="8">
        <v>31715</v>
      </c>
      <c r="J15" s="8">
        <v>23305</v>
      </c>
      <c r="K15" s="8">
        <v>841</v>
      </c>
      <c r="L15" s="28"/>
      <c r="N15" s="26" t="s">
        <v>64</v>
      </c>
      <c r="O15" s="25">
        <v>600</v>
      </c>
      <c r="P15" s="25">
        <v>2130</v>
      </c>
      <c r="Q15" s="25">
        <v>1530</v>
      </c>
    </row>
    <row r="16" spans="2:22">
      <c r="B16" s="72" t="s">
        <v>217</v>
      </c>
      <c r="C16" s="8">
        <v>1250</v>
      </c>
      <c r="D16" s="8">
        <v>552</v>
      </c>
      <c r="E16" s="8">
        <v>60</v>
      </c>
      <c r="F16" s="73">
        <v>7.1</v>
      </c>
      <c r="H16" s="80" t="s">
        <v>65</v>
      </c>
      <c r="I16" s="8">
        <v>56021</v>
      </c>
      <c r="J16" s="8">
        <v>42595</v>
      </c>
      <c r="K16" s="8">
        <v>775</v>
      </c>
      <c r="L16" s="28"/>
      <c r="N16" s="26" t="s">
        <v>65</v>
      </c>
      <c r="O16" s="25">
        <v>600</v>
      </c>
      <c r="P16" s="25">
        <v>2130</v>
      </c>
      <c r="Q16" s="25">
        <v>1530</v>
      </c>
    </row>
    <row r="17" spans="2:17">
      <c r="B17" s="72" t="s">
        <v>23</v>
      </c>
      <c r="C17" s="8">
        <v>72</v>
      </c>
      <c r="D17" s="8">
        <v>18643</v>
      </c>
      <c r="E17" s="8">
        <v>250</v>
      </c>
      <c r="F17" s="73">
        <v>6.18</v>
      </c>
      <c r="H17" s="80" t="s">
        <v>66</v>
      </c>
      <c r="I17" s="8">
        <v>19847</v>
      </c>
      <c r="J17" s="8">
        <v>24642</v>
      </c>
      <c r="K17" s="8">
        <v>920</v>
      </c>
      <c r="L17" s="28"/>
      <c r="N17" s="26" t="s">
        <v>66</v>
      </c>
      <c r="O17" s="25">
        <v>600</v>
      </c>
      <c r="P17" s="25">
        <v>2130</v>
      </c>
      <c r="Q17" s="25">
        <v>1530</v>
      </c>
    </row>
    <row r="18" spans="2:17">
      <c r="B18" s="72" t="s">
        <v>24</v>
      </c>
      <c r="C18" s="8">
        <v>1243</v>
      </c>
      <c r="D18" s="8">
        <v>9283</v>
      </c>
      <c r="E18" s="8">
        <v>650</v>
      </c>
      <c r="F18" s="73">
        <v>10.95</v>
      </c>
      <c r="H18" s="80" t="s">
        <v>67</v>
      </c>
      <c r="I18" s="8">
        <v>29808</v>
      </c>
      <c r="J18" s="8">
        <v>18622</v>
      </c>
      <c r="K18" s="8">
        <v>938</v>
      </c>
      <c r="L18" s="28"/>
      <c r="N18" s="26" t="s">
        <v>67</v>
      </c>
      <c r="O18" s="25">
        <v>600</v>
      </c>
      <c r="P18" s="25">
        <v>2130</v>
      </c>
      <c r="Q18" s="25">
        <v>1530</v>
      </c>
    </row>
    <row r="19" spans="2:17">
      <c r="B19" s="72" t="s">
        <v>25</v>
      </c>
      <c r="C19" s="8">
        <v>799</v>
      </c>
      <c r="D19" s="8">
        <v>15820</v>
      </c>
      <c r="E19" s="8">
        <v>175</v>
      </c>
      <c r="F19" s="73">
        <v>7.94</v>
      </c>
      <c r="H19" s="80" t="s">
        <v>11</v>
      </c>
      <c r="I19" s="8">
        <v>14523</v>
      </c>
      <c r="J19" s="8">
        <v>11714</v>
      </c>
      <c r="K19" s="8">
        <v>994</v>
      </c>
      <c r="L19" s="28"/>
      <c r="N19" s="26" t="s">
        <v>11</v>
      </c>
      <c r="O19" s="25">
        <v>600</v>
      </c>
      <c r="P19" s="25">
        <v>2130</v>
      </c>
      <c r="Q19" s="25">
        <v>1530</v>
      </c>
    </row>
    <row r="20" spans="2:17">
      <c r="B20" s="72" t="s">
        <v>26</v>
      </c>
      <c r="C20" s="8">
        <v>20217</v>
      </c>
      <c r="D20" s="8">
        <v>16879</v>
      </c>
      <c r="E20" s="8">
        <v>525</v>
      </c>
      <c r="F20" s="73">
        <v>12.2</v>
      </c>
      <c r="H20" s="80" t="s">
        <v>12</v>
      </c>
      <c r="I20" s="8">
        <v>21318</v>
      </c>
      <c r="J20" s="8">
        <v>61502</v>
      </c>
      <c r="K20" s="8">
        <v>1073</v>
      </c>
      <c r="L20" s="28"/>
      <c r="N20" s="26" t="s">
        <v>12</v>
      </c>
      <c r="O20" s="25">
        <v>600</v>
      </c>
      <c r="P20" s="25">
        <v>2130</v>
      </c>
      <c r="Q20" s="25">
        <v>1530</v>
      </c>
    </row>
    <row r="21" spans="2:17">
      <c r="B21" s="72" t="s">
        <v>27</v>
      </c>
      <c r="C21" s="8">
        <v>3158</v>
      </c>
      <c r="D21" s="8">
        <v>3057</v>
      </c>
      <c r="E21" s="8">
        <v>400</v>
      </c>
      <c r="F21" s="73">
        <v>11.51</v>
      </c>
      <c r="H21" s="80" t="s">
        <v>13</v>
      </c>
      <c r="I21" s="8">
        <v>56512</v>
      </c>
      <c r="J21" s="8">
        <v>46862</v>
      </c>
      <c r="K21" s="8">
        <v>1072</v>
      </c>
      <c r="L21" s="28"/>
      <c r="N21" s="26" t="s">
        <v>13</v>
      </c>
      <c r="O21" s="25">
        <v>600</v>
      </c>
      <c r="P21" s="25">
        <v>2130</v>
      </c>
      <c r="Q21" s="25">
        <v>1530</v>
      </c>
    </row>
    <row r="22" spans="2:17">
      <c r="B22" s="72" t="s">
        <v>28</v>
      </c>
      <c r="C22" s="8">
        <v>991</v>
      </c>
      <c r="D22" s="8">
        <v>19214</v>
      </c>
      <c r="E22" s="8">
        <v>400</v>
      </c>
      <c r="F22" s="73">
        <v>9.64</v>
      </c>
      <c r="H22" s="80" t="s">
        <v>14</v>
      </c>
      <c r="I22" s="8">
        <v>17639</v>
      </c>
      <c r="J22" s="8">
        <v>22627</v>
      </c>
      <c r="K22" s="8">
        <v>1155</v>
      </c>
      <c r="L22" s="28"/>
      <c r="N22" s="26" t="s">
        <v>14</v>
      </c>
      <c r="O22" s="25">
        <v>600</v>
      </c>
      <c r="P22" s="25">
        <v>2130</v>
      </c>
      <c r="Q22" s="25">
        <v>1530</v>
      </c>
    </row>
    <row r="23" spans="2:17">
      <c r="B23" s="72" t="s">
        <v>29</v>
      </c>
      <c r="C23" s="8">
        <v>10597</v>
      </c>
      <c r="D23" s="8">
        <v>11755</v>
      </c>
      <c r="E23" s="8">
        <v>1000</v>
      </c>
      <c r="F23" s="73">
        <v>8.3800000000000008</v>
      </c>
      <c r="H23" s="80" t="s">
        <v>15</v>
      </c>
      <c r="I23" s="8">
        <v>32219</v>
      </c>
      <c r="J23" s="8">
        <v>29707</v>
      </c>
      <c r="K23" s="8">
        <v>1155</v>
      </c>
      <c r="L23" s="28"/>
      <c r="N23" s="26" t="s">
        <v>15</v>
      </c>
      <c r="O23" s="25">
        <v>600</v>
      </c>
      <c r="P23" s="25">
        <v>2130</v>
      </c>
      <c r="Q23" s="25">
        <v>1530</v>
      </c>
    </row>
    <row r="24" spans="2:17">
      <c r="B24" s="72" t="s">
        <v>30</v>
      </c>
      <c r="C24" s="8">
        <v>6455</v>
      </c>
      <c r="D24" s="8">
        <v>10221</v>
      </c>
      <c r="E24" s="8">
        <v>700</v>
      </c>
      <c r="F24" s="73">
        <v>11.52</v>
      </c>
      <c r="H24" s="80" t="s">
        <v>68</v>
      </c>
      <c r="I24" s="8">
        <v>21041</v>
      </c>
      <c r="J24" s="8">
        <v>9513</v>
      </c>
      <c r="K24" s="8">
        <v>1201</v>
      </c>
      <c r="L24" s="28"/>
      <c r="N24" s="26" t="s">
        <v>68</v>
      </c>
      <c r="O24" s="25">
        <v>600</v>
      </c>
      <c r="P24" s="25">
        <v>2130</v>
      </c>
      <c r="Q24" s="25">
        <v>1530</v>
      </c>
    </row>
    <row r="25" spans="2:17">
      <c r="B25" s="72" t="s">
        <v>31</v>
      </c>
      <c r="C25" s="8">
        <v>25119</v>
      </c>
      <c r="D25" s="8">
        <v>23018</v>
      </c>
      <c r="E25" s="8">
        <v>1490</v>
      </c>
      <c r="F25" s="73">
        <v>10.68</v>
      </c>
      <c r="H25" s="80" t="s">
        <v>69</v>
      </c>
      <c r="I25" s="8">
        <v>17461</v>
      </c>
      <c r="J25" s="8">
        <v>9376</v>
      </c>
      <c r="K25" s="8">
        <v>1251</v>
      </c>
      <c r="L25" s="28"/>
      <c r="N25" s="26" t="s">
        <v>69</v>
      </c>
      <c r="O25" s="25">
        <v>600</v>
      </c>
      <c r="P25" s="25">
        <v>2130</v>
      </c>
      <c r="Q25" s="25">
        <v>1530</v>
      </c>
    </row>
    <row r="26" spans="2:17">
      <c r="B26" s="72" t="s">
        <v>32</v>
      </c>
      <c r="C26" s="8">
        <v>23924</v>
      </c>
      <c r="D26" s="8">
        <v>60161</v>
      </c>
      <c r="E26" s="8">
        <v>1260</v>
      </c>
      <c r="F26" s="73">
        <v>12.02</v>
      </c>
      <c r="H26" s="80" t="s">
        <v>70</v>
      </c>
      <c r="I26" s="8">
        <v>10494</v>
      </c>
      <c r="J26" s="8">
        <v>8454</v>
      </c>
      <c r="K26" s="8">
        <v>1227.5</v>
      </c>
      <c r="L26" s="28"/>
      <c r="N26" s="26" t="s">
        <v>70</v>
      </c>
      <c r="O26" s="25">
        <v>600</v>
      </c>
      <c r="P26" s="25">
        <v>2130</v>
      </c>
      <c r="Q26" s="25">
        <v>1530</v>
      </c>
    </row>
    <row r="27" spans="2:17">
      <c r="B27" s="72" t="s">
        <v>33</v>
      </c>
      <c r="C27" s="8">
        <v>5795</v>
      </c>
      <c r="D27" s="8">
        <v>46455</v>
      </c>
      <c r="E27" s="8">
        <v>500</v>
      </c>
      <c r="F27" s="73">
        <v>11.06</v>
      </c>
      <c r="H27" s="80" t="s">
        <v>71</v>
      </c>
      <c r="I27" s="8">
        <v>9761</v>
      </c>
      <c r="J27" s="8">
        <v>8564</v>
      </c>
      <c r="K27" s="8">
        <v>1215</v>
      </c>
      <c r="L27" s="28"/>
      <c r="N27" s="26" t="s">
        <v>71</v>
      </c>
      <c r="O27" s="25">
        <v>600</v>
      </c>
      <c r="P27" s="25">
        <v>2130</v>
      </c>
      <c r="Q27" s="25">
        <v>1530</v>
      </c>
    </row>
    <row r="28" spans="2:17">
      <c r="B28" s="72" t="s">
        <v>34</v>
      </c>
      <c r="C28" s="8">
        <v>65949</v>
      </c>
      <c r="D28" s="8">
        <v>29044</v>
      </c>
      <c r="E28" s="8">
        <v>3030</v>
      </c>
      <c r="F28" s="73">
        <v>11.86</v>
      </c>
      <c r="H28" s="80" t="s">
        <v>93</v>
      </c>
      <c r="I28" s="8">
        <v>61719</v>
      </c>
      <c r="J28" s="8">
        <v>39181</v>
      </c>
      <c r="K28" s="8">
        <v>1075</v>
      </c>
      <c r="L28" s="28"/>
      <c r="N28" s="26" t="s">
        <v>93</v>
      </c>
      <c r="O28" s="25">
        <v>600</v>
      </c>
      <c r="P28" s="25">
        <v>2130</v>
      </c>
      <c r="Q28" s="25">
        <v>1530</v>
      </c>
    </row>
    <row r="29" spans="2:17">
      <c r="B29" s="72" t="s">
        <v>35</v>
      </c>
      <c r="C29" s="8">
        <v>9963</v>
      </c>
      <c r="D29" s="8">
        <v>27447</v>
      </c>
      <c r="E29" s="8">
        <v>950</v>
      </c>
      <c r="F29" s="73">
        <v>11.47</v>
      </c>
      <c r="H29" s="80" t="s">
        <v>72</v>
      </c>
      <c r="I29" s="8">
        <v>65057</v>
      </c>
      <c r="J29" s="8">
        <v>10746</v>
      </c>
      <c r="K29" s="8">
        <v>900</v>
      </c>
      <c r="L29" s="28"/>
      <c r="N29" s="26" t="s">
        <v>17</v>
      </c>
      <c r="O29" s="25">
        <f>SUM(O4:O28)</f>
        <v>15000</v>
      </c>
      <c r="P29" s="25">
        <f>SUM(P4:P28)</f>
        <v>53250</v>
      </c>
      <c r="Q29" s="25">
        <f>SUM(Q4:Q28)</f>
        <v>38250</v>
      </c>
    </row>
    <row r="30" spans="2:17">
      <c r="B30" s="72" t="s">
        <v>36</v>
      </c>
      <c r="C30" s="8">
        <v>30818</v>
      </c>
      <c r="D30" s="8">
        <v>12342</v>
      </c>
      <c r="E30" s="8">
        <v>1525</v>
      </c>
      <c r="F30" s="73">
        <v>11.83</v>
      </c>
      <c r="H30" s="80" t="s">
        <v>73</v>
      </c>
      <c r="I30" s="8">
        <v>917</v>
      </c>
      <c r="J30" s="8">
        <v>1878</v>
      </c>
      <c r="K30" s="8">
        <v>891</v>
      </c>
      <c r="L30" s="28"/>
    </row>
    <row r="31" spans="2:17">
      <c r="B31" s="72" t="s">
        <v>37</v>
      </c>
      <c r="C31" s="8">
        <v>4448</v>
      </c>
      <c r="D31" s="8">
        <v>17476</v>
      </c>
      <c r="E31" s="8">
        <v>550</v>
      </c>
      <c r="F31" s="73">
        <v>11.87</v>
      </c>
      <c r="H31" s="80" t="s">
        <v>17</v>
      </c>
      <c r="I31" s="8">
        <f>SUM(I4:I30)</f>
        <v>821976</v>
      </c>
      <c r="J31" s="8">
        <f>SUM(J4:J30)</f>
        <v>701299</v>
      </c>
      <c r="K31"/>
    </row>
    <row r="32" spans="2:17">
      <c r="B32" s="72" t="s">
        <v>38</v>
      </c>
      <c r="C32" s="8">
        <v>2677</v>
      </c>
      <c r="D32" s="8">
        <v>10518</v>
      </c>
      <c r="E32" s="8">
        <v>650</v>
      </c>
      <c r="F32" s="73">
        <v>6.98</v>
      </c>
    </row>
    <row r="33" spans="2:14">
      <c r="B33" s="72" t="s">
        <v>39</v>
      </c>
      <c r="C33" s="8">
        <v>3450</v>
      </c>
      <c r="D33" s="8">
        <v>5435</v>
      </c>
      <c r="E33" s="8">
        <v>520</v>
      </c>
      <c r="F33" s="73">
        <v>11.55</v>
      </c>
    </row>
    <row r="34" spans="2:14">
      <c r="B34" s="72" t="s">
        <v>40</v>
      </c>
      <c r="C34" s="8">
        <v>1161</v>
      </c>
      <c r="D34" s="8">
        <v>6684</v>
      </c>
      <c r="E34" s="8">
        <v>315</v>
      </c>
      <c r="F34" s="73">
        <v>11.79</v>
      </c>
    </row>
    <row r="35" spans="2:14" ht="15" customHeight="1" thickBot="1">
      <c r="B35" s="72" t="s">
        <v>88</v>
      </c>
      <c r="C35" s="8">
        <v>37789</v>
      </c>
      <c r="D35" s="8">
        <v>12071</v>
      </c>
      <c r="E35" s="8">
        <v>1350</v>
      </c>
      <c r="F35" s="73">
        <v>12.51</v>
      </c>
    </row>
    <row r="36" spans="2:14">
      <c r="B36" s="72" t="s">
        <v>89</v>
      </c>
      <c r="C36" s="8">
        <v>981</v>
      </c>
      <c r="D36" s="8">
        <v>4929</v>
      </c>
      <c r="E36" s="8">
        <v>825</v>
      </c>
      <c r="F36" s="73">
        <v>12.49</v>
      </c>
      <c r="J36" s="98" t="s">
        <v>74</v>
      </c>
      <c r="K36" s="99"/>
      <c r="L36" s="99"/>
      <c r="M36" s="99"/>
      <c r="N36" s="100"/>
    </row>
    <row r="37" spans="2:14">
      <c r="B37" s="72" t="s">
        <v>218</v>
      </c>
      <c r="C37" s="73">
        <v>56</v>
      </c>
      <c r="D37" s="73">
        <v>76</v>
      </c>
      <c r="E37" s="73">
        <v>40</v>
      </c>
      <c r="F37" s="73">
        <v>16.37</v>
      </c>
      <c r="J37" s="27" t="s">
        <v>75</v>
      </c>
      <c r="K37" s="101">
        <f>C43+I31+P29</f>
        <v>1182261</v>
      </c>
      <c r="L37" s="93"/>
      <c r="M37" s="93"/>
      <c r="N37" s="94"/>
    </row>
    <row r="38" spans="2:14">
      <c r="B38" s="72" t="s">
        <v>219</v>
      </c>
      <c r="C38" s="73">
        <v>72</v>
      </c>
      <c r="D38" s="73">
        <v>106</v>
      </c>
      <c r="E38" s="73">
        <v>60</v>
      </c>
      <c r="F38" s="73">
        <v>14.02</v>
      </c>
      <c r="J38" s="27" t="s">
        <v>76</v>
      </c>
      <c r="K38" s="92">
        <f>+K37</f>
        <v>1182261</v>
      </c>
      <c r="L38" s="93"/>
      <c r="M38" s="93"/>
      <c r="N38" s="94"/>
    </row>
    <row r="39" spans="2:14">
      <c r="B39" s="72" t="s">
        <v>220</v>
      </c>
      <c r="C39" s="73">
        <v>36</v>
      </c>
      <c r="D39" s="73">
        <v>539</v>
      </c>
      <c r="E39" s="73">
        <v>60</v>
      </c>
      <c r="F39" s="73">
        <v>8.49</v>
      </c>
    </row>
    <row r="40" spans="2:14">
      <c r="B40" s="72" t="s">
        <v>221</v>
      </c>
      <c r="C40" s="73">
        <v>4</v>
      </c>
      <c r="D40" s="73">
        <v>1363</v>
      </c>
      <c r="E40" s="73">
        <v>50</v>
      </c>
      <c r="F40" s="73">
        <v>17.760000000000002</v>
      </c>
    </row>
    <row r="41" spans="2:14">
      <c r="B41" s="72" t="s">
        <v>222</v>
      </c>
      <c r="C41" s="73">
        <v>37</v>
      </c>
      <c r="D41" s="73">
        <v>1062</v>
      </c>
      <c r="E41" s="73">
        <v>140</v>
      </c>
      <c r="F41" s="73">
        <v>11.75</v>
      </c>
    </row>
    <row r="42" spans="2:14">
      <c r="B42" s="72" t="s">
        <v>223</v>
      </c>
      <c r="C42" s="73">
        <v>2050</v>
      </c>
      <c r="D42" s="73">
        <v>1888</v>
      </c>
      <c r="E42" s="73">
        <v>400</v>
      </c>
      <c r="F42" s="73">
        <v>15.45</v>
      </c>
    </row>
    <row r="43" spans="2:14">
      <c r="B43" s="72" t="s">
        <v>17</v>
      </c>
      <c r="C43" s="73">
        <f>SUM(C4:C42)</f>
        <v>307035</v>
      </c>
      <c r="D43" s="73">
        <f>SUM(D4:D42)</f>
        <v>492046</v>
      </c>
      <c r="E43"/>
      <c r="F43"/>
    </row>
    <row r="44" spans="2:14">
      <c r="B44"/>
      <c r="C44"/>
      <c r="D44"/>
      <c r="E44"/>
      <c r="F44"/>
    </row>
  </sheetData>
  <mergeCells count="7">
    <mergeCell ref="B2:F2"/>
    <mergeCell ref="S2:V2"/>
    <mergeCell ref="K38:N38"/>
    <mergeCell ref="H2:K2"/>
    <mergeCell ref="N2:Q2"/>
    <mergeCell ref="J36:N36"/>
    <mergeCell ref="K37:N3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0"/>
  <sheetViews>
    <sheetView zoomScale="145" zoomScaleNormal="145" zoomScaleSheetLayoutView="130" workbookViewId="0">
      <selection activeCell="C15" sqref="C15"/>
    </sheetView>
  </sheetViews>
  <sheetFormatPr defaultRowHeight="14"/>
  <cols>
    <col min="1" max="1" width="22.33203125" style="145" customWidth="1"/>
    <col min="2" max="2" width="68.4140625" bestFit="1" customWidth="1"/>
    <col min="3" max="3" width="6.33203125" bestFit="1" customWidth="1"/>
    <col min="4" max="4" width="7.6640625" bestFit="1" customWidth="1"/>
    <col min="5" max="5" width="15.08203125" bestFit="1" customWidth="1"/>
    <col min="6" max="6" width="18.4140625" customWidth="1"/>
  </cols>
  <sheetData>
    <row r="1" spans="1:6" ht="8.15" customHeight="1"/>
    <row r="2" spans="1:6" s="2" customFormat="1">
      <c r="A2" s="129" t="s">
        <v>149</v>
      </c>
      <c r="B2" s="130"/>
      <c r="C2" s="130"/>
      <c r="D2" s="130"/>
      <c r="E2" s="130"/>
      <c r="F2" s="131"/>
    </row>
    <row r="3" spans="1:6">
      <c r="A3" s="146" t="s">
        <v>103</v>
      </c>
      <c r="B3" s="1" t="s">
        <v>104</v>
      </c>
      <c r="C3" s="1" t="s">
        <v>86</v>
      </c>
      <c r="D3" s="1" t="s">
        <v>87</v>
      </c>
      <c r="E3" s="1" t="s">
        <v>105</v>
      </c>
      <c r="F3" s="1" t="s">
        <v>101</v>
      </c>
    </row>
    <row r="4" spans="1:6" ht="42">
      <c r="A4" s="147" t="s">
        <v>185</v>
      </c>
      <c r="B4" s="4" t="s">
        <v>132</v>
      </c>
      <c r="C4" s="8" t="s">
        <v>16</v>
      </c>
      <c r="D4" s="51">
        <v>1</v>
      </c>
      <c r="E4" s="58"/>
      <c r="F4" s="58">
        <f t="shared" ref="F4:F17" si="0">D4*E4</f>
        <v>0</v>
      </c>
    </row>
    <row r="5" spans="1:6" ht="42">
      <c r="A5" s="147" t="s">
        <v>186</v>
      </c>
      <c r="B5" s="4" t="s">
        <v>133</v>
      </c>
      <c r="C5" s="8" t="s">
        <v>16</v>
      </c>
      <c r="D5" s="51">
        <v>1</v>
      </c>
      <c r="E5" s="58"/>
      <c r="F5" s="58">
        <f t="shared" si="0"/>
        <v>0</v>
      </c>
    </row>
    <row r="6" spans="1:6" ht="42">
      <c r="A6" s="147" t="s">
        <v>187</v>
      </c>
      <c r="B6" s="4" t="s">
        <v>134</v>
      </c>
      <c r="C6" s="8" t="s">
        <v>16</v>
      </c>
      <c r="D6" s="51">
        <v>1</v>
      </c>
      <c r="E6" s="58"/>
      <c r="F6" s="58">
        <f t="shared" si="0"/>
        <v>0</v>
      </c>
    </row>
    <row r="7" spans="1:6" ht="42">
      <c r="A7" s="147" t="s">
        <v>188</v>
      </c>
      <c r="B7" s="4" t="s">
        <v>135</v>
      </c>
      <c r="C7" s="8" t="s">
        <v>16</v>
      </c>
      <c r="D7" s="51">
        <v>1</v>
      </c>
      <c r="E7" s="58"/>
      <c r="F7" s="58">
        <f t="shared" si="0"/>
        <v>0</v>
      </c>
    </row>
    <row r="8" spans="1:6" ht="42">
      <c r="A8" s="147" t="s">
        <v>197</v>
      </c>
      <c r="B8" s="4" t="s">
        <v>196</v>
      </c>
      <c r="C8" s="8" t="s">
        <v>16</v>
      </c>
      <c r="D8" s="51">
        <v>1</v>
      </c>
      <c r="E8" s="58"/>
      <c r="F8" s="58">
        <f t="shared" si="0"/>
        <v>0</v>
      </c>
    </row>
    <row r="9" spans="1:6" ht="42">
      <c r="A9" s="147" t="s">
        <v>198</v>
      </c>
      <c r="B9" s="4" t="s">
        <v>191</v>
      </c>
      <c r="C9" s="8" t="s">
        <v>2</v>
      </c>
      <c r="D9" s="51">
        <v>1</v>
      </c>
      <c r="E9" s="58"/>
      <c r="F9" s="58">
        <f t="shared" si="0"/>
        <v>0</v>
      </c>
    </row>
    <row r="10" spans="1:6" ht="42">
      <c r="A10" s="147" t="s">
        <v>199</v>
      </c>
      <c r="B10" s="4" t="s">
        <v>192</v>
      </c>
      <c r="C10" s="8" t="s">
        <v>2</v>
      </c>
      <c r="D10" s="51">
        <v>1</v>
      </c>
      <c r="E10" s="58"/>
      <c r="F10" s="58">
        <f t="shared" si="0"/>
        <v>0</v>
      </c>
    </row>
    <row r="11" spans="1:6" ht="28">
      <c r="A11" s="147" t="s">
        <v>200</v>
      </c>
      <c r="B11" s="4" t="s">
        <v>193</v>
      </c>
      <c r="C11" s="8" t="s">
        <v>2</v>
      </c>
      <c r="D11" s="51">
        <v>1</v>
      </c>
      <c r="E11" s="58"/>
      <c r="F11" s="58">
        <f t="shared" si="0"/>
        <v>0</v>
      </c>
    </row>
    <row r="12" spans="1:6" ht="44" customHeight="1">
      <c r="A12" s="147" t="s">
        <v>201</v>
      </c>
      <c r="B12" s="4" t="s">
        <v>194</v>
      </c>
      <c r="C12" s="8" t="s">
        <v>2</v>
      </c>
      <c r="D12" s="51">
        <v>1</v>
      </c>
      <c r="E12" s="58"/>
      <c r="F12" s="58">
        <f t="shared" si="0"/>
        <v>0</v>
      </c>
    </row>
    <row r="13" spans="1:6" ht="42">
      <c r="A13" s="147" t="s">
        <v>202</v>
      </c>
      <c r="B13" s="4" t="s">
        <v>229</v>
      </c>
      <c r="C13" s="8" t="s">
        <v>2</v>
      </c>
      <c r="D13" s="51">
        <v>1</v>
      </c>
      <c r="E13" s="58"/>
      <c r="F13" s="58">
        <f t="shared" si="0"/>
        <v>0</v>
      </c>
    </row>
    <row r="14" spans="1:6" ht="56">
      <c r="A14" s="147" t="s">
        <v>203</v>
      </c>
      <c r="B14" s="4" t="s">
        <v>195</v>
      </c>
      <c r="C14" s="8" t="s">
        <v>86</v>
      </c>
      <c r="D14" s="51">
        <v>1</v>
      </c>
      <c r="E14" s="58"/>
      <c r="F14" s="58">
        <f t="shared" si="0"/>
        <v>0</v>
      </c>
    </row>
    <row r="15" spans="1:6">
      <c r="A15" s="147" t="s">
        <v>204</v>
      </c>
      <c r="B15" s="4" t="s">
        <v>233</v>
      </c>
      <c r="C15" s="8" t="s">
        <v>2</v>
      </c>
      <c r="D15" s="51">
        <v>1</v>
      </c>
      <c r="E15" s="58"/>
      <c r="F15" s="58">
        <f>D15*E15</f>
        <v>0</v>
      </c>
    </row>
    <row r="16" spans="1:6">
      <c r="A16" s="147" t="s">
        <v>205</v>
      </c>
      <c r="B16" s="46" t="s">
        <v>234</v>
      </c>
      <c r="C16" s="8" t="s">
        <v>2</v>
      </c>
      <c r="D16" s="70">
        <v>1</v>
      </c>
      <c r="E16" s="71"/>
      <c r="F16" s="71">
        <f>D16*E16</f>
        <v>0</v>
      </c>
    </row>
    <row r="17" spans="1:6" ht="28">
      <c r="A17" s="147" t="s">
        <v>206</v>
      </c>
      <c r="B17" s="4" t="s">
        <v>209</v>
      </c>
      <c r="C17" s="140" t="s">
        <v>208</v>
      </c>
      <c r="D17" s="70">
        <v>1</v>
      </c>
      <c r="E17" s="141"/>
      <c r="F17" s="141"/>
    </row>
    <row r="18" spans="1:6" ht="31.5" customHeight="1">
      <c r="A18" s="147" t="s">
        <v>207</v>
      </c>
      <c r="B18" s="69" t="s">
        <v>232</v>
      </c>
      <c r="C18" s="8" t="s">
        <v>208</v>
      </c>
      <c r="D18" s="51">
        <v>1</v>
      </c>
      <c r="E18" s="144"/>
      <c r="F18" s="30">
        <f>SUM(F4:F16)</f>
        <v>0</v>
      </c>
    </row>
    <row r="19" spans="1:6" ht="23.5" customHeight="1">
      <c r="A19" s="147" t="s">
        <v>230</v>
      </c>
      <c r="B19" s="143" t="s">
        <v>231</v>
      </c>
      <c r="C19" s="8" t="s">
        <v>208</v>
      </c>
      <c r="D19" s="51">
        <v>1</v>
      </c>
      <c r="E19" s="144"/>
      <c r="F19" s="30">
        <f>SUM(F5:F17)</f>
        <v>0</v>
      </c>
    </row>
    <row r="20" spans="1:6">
      <c r="E20" s="142" t="s">
        <v>131</v>
      </c>
    </row>
  </sheetData>
  <mergeCells count="1">
    <mergeCell ref="A2:F2"/>
  </mergeCells>
  <phoneticPr fontId="6" type="noConversion"/>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49"/>
  <sheetViews>
    <sheetView topLeftCell="A13" zoomScale="115" zoomScaleNormal="115" zoomScaleSheetLayoutView="115" workbookViewId="0">
      <selection activeCell="A36" sqref="A36:XFD36"/>
    </sheetView>
  </sheetViews>
  <sheetFormatPr defaultRowHeight="14"/>
  <cols>
    <col min="1" max="1" width="4.4140625" bestFit="1" customWidth="1"/>
    <col min="2" max="2" width="12.58203125" bestFit="1" customWidth="1"/>
    <col min="3" max="3" width="12.33203125" bestFit="1" customWidth="1"/>
    <col min="4" max="4" width="11.4140625" customWidth="1"/>
    <col min="5" max="5" width="10.6640625" bestFit="1" customWidth="1"/>
    <col min="6" max="6" width="18.6640625" hidden="1" customWidth="1"/>
    <col min="7" max="7" width="17.6640625" bestFit="1" customWidth="1"/>
    <col min="8" max="8" width="15.9140625" customWidth="1"/>
    <col min="10" max="10" width="14.33203125" customWidth="1"/>
    <col min="11" max="11" width="20.9140625" style="78" customWidth="1"/>
    <col min="12" max="12" width="17.1640625" customWidth="1"/>
  </cols>
  <sheetData>
    <row r="1" spans="1:12" ht="8.4" customHeight="1">
      <c r="J1" s="19"/>
      <c r="K1" s="75"/>
      <c r="L1" s="19"/>
    </row>
    <row r="2" spans="1:12">
      <c r="A2" s="102" t="s">
        <v>107</v>
      </c>
      <c r="B2" s="103"/>
      <c r="C2" s="103"/>
      <c r="D2" s="103"/>
      <c r="E2" s="103"/>
      <c r="F2" s="103"/>
      <c r="G2" s="103"/>
      <c r="H2" s="104"/>
      <c r="J2" s="7" t="s">
        <v>108</v>
      </c>
      <c r="K2" s="76" t="s">
        <v>109</v>
      </c>
      <c r="L2" s="7" t="s">
        <v>110</v>
      </c>
    </row>
    <row r="3" spans="1:12" s="6" customFormat="1" ht="28">
      <c r="A3" s="5" t="s">
        <v>97</v>
      </c>
      <c r="B3" s="5" t="s">
        <v>111</v>
      </c>
      <c r="C3" s="5" t="s">
        <v>112</v>
      </c>
      <c r="D3" s="5" t="s">
        <v>113</v>
      </c>
      <c r="E3" s="5" t="s">
        <v>114</v>
      </c>
      <c r="F3" s="5" t="s">
        <v>144</v>
      </c>
      <c r="G3" s="5" t="s">
        <v>115</v>
      </c>
      <c r="H3" s="5" t="s">
        <v>116</v>
      </c>
      <c r="J3" s="18">
        <v>8</v>
      </c>
      <c r="K3" s="77">
        <v>0.3</v>
      </c>
      <c r="L3" s="18">
        <v>0.2</v>
      </c>
    </row>
    <row r="4" spans="1:12">
      <c r="A4" s="3">
        <v>1</v>
      </c>
      <c r="B4" s="72" t="s">
        <v>4</v>
      </c>
      <c r="C4" s="8">
        <v>475</v>
      </c>
      <c r="D4" s="8">
        <v>2359</v>
      </c>
      <c r="E4" s="8">
        <v>7982</v>
      </c>
      <c r="F4" s="38"/>
      <c r="G4" s="14">
        <f>C4*$J$3*$K$3</f>
        <v>1140</v>
      </c>
      <c r="H4" s="14">
        <f>C4*$J$3*$L$3</f>
        <v>760</v>
      </c>
    </row>
    <row r="5" spans="1:12">
      <c r="A5" s="3">
        <v>2</v>
      </c>
      <c r="B5" s="72" t="s">
        <v>5</v>
      </c>
      <c r="C5" s="8">
        <v>675</v>
      </c>
      <c r="D5" s="8">
        <v>7647</v>
      </c>
      <c r="E5" s="8">
        <v>11665</v>
      </c>
      <c r="F5" s="38"/>
      <c r="G5" s="14">
        <f t="shared" ref="G5:G42" si="0">C5*$J$3*$K$3</f>
        <v>1620</v>
      </c>
      <c r="H5" s="14">
        <f t="shared" ref="H5:H42" si="1">C5*$J$3*$L$3</f>
        <v>1080</v>
      </c>
      <c r="J5" s="74"/>
      <c r="L5" s="74"/>
    </row>
    <row r="6" spans="1:12">
      <c r="A6" s="3">
        <v>3</v>
      </c>
      <c r="B6" s="72" t="s">
        <v>6</v>
      </c>
      <c r="C6" s="8">
        <v>175</v>
      </c>
      <c r="D6" s="8">
        <v>1650</v>
      </c>
      <c r="E6" s="8">
        <v>6739</v>
      </c>
      <c r="F6" s="38"/>
      <c r="G6" s="14">
        <f t="shared" si="0"/>
        <v>420</v>
      </c>
      <c r="H6" s="14">
        <f t="shared" si="1"/>
        <v>280</v>
      </c>
      <c r="J6" s="74"/>
      <c r="K6" s="79"/>
      <c r="L6" s="74"/>
    </row>
    <row r="7" spans="1:12">
      <c r="A7" s="3">
        <v>4</v>
      </c>
      <c r="B7" s="72" t="s">
        <v>7</v>
      </c>
      <c r="C7" s="8">
        <v>650</v>
      </c>
      <c r="D7" s="8">
        <v>4171</v>
      </c>
      <c r="E7" s="8">
        <v>12804</v>
      </c>
      <c r="F7" s="38"/>
      <c r="G7" s="14">
        <f t="shared" si="0"/>
        <v>1560</v>
      </c>
      <c r="H7" s="14">
        <f t="shared" si="1"/>
        <v>1040</v>
      </c>
      <c r="J7" s="74"/>
      <c r="K7" s="79"/>
      <c r="L7" s="74"/>
    </row>
    <row r="8" spans="1:12">
      <c r="A8" s="3">
        <v>5</v>
      </c>
      <c r="B8" s="72" t="s">
        <v>8</v>
      </c>
      <c r="C8" s="8">
        <v>575</v>
      </c>
      <c r="D8" s="8">
        <v>3735</v>
      </c>
      <c r="E8" s="8">
        <v>1561</v>
      </c>
      <c r="F8" s="38"/>
      <c r="G8" s="14">
        <f t="shared" si="0"/>
        <v>1380</v>
      </c>
      <c r="H8" s="14">
        <f t="shared" si="1"/>
        <v>920</v>
      </c>
      <c r="J8" s="74"/>
      <c r="K8" s="79"/>
      <c r="L8" s="74"/>
    </row>
    <row r="9" spans="1:12">
      <c r="A9" s="3">
        <v>6</v>
      </c>
      <c r="B9" s="72" t="s">
        <v>9</v>
      </c>
      <c r="C9" s="8">
        <v>550</v>
      </c>
      <c r="D9" s="8">
        <v>425</v>
      </c>
      <c r="E9" s="8">
        <v>6676</v>
      </c>
      <c r="F9" s="38"/>
      <c r="G9" s="14">
        <f t="shared" si="0"/>
        <v>1320</v>
      </c>
      <c r="H9" s="14">
        <f t="shared" si="1"/>
        <v>880</v>
      </c>
      <c r="J9" s="74"/>
      <c r="K9" s="79"/>
      <c r="L9" s="74"/>
    </row>
    <row r="10" spans="1:12">
      <c r="A10" s="3">
        <v>7</v>
      </c>
      <c r="B10" s="72" t="s">
        <v>10</v>
      </c>
      <c r="C10" s="8">
        <v>750</v>
      </c>
      <c r="D10" s="8">
        <v>56</v>
      </c>
      <c r="E10" s="8">
        <v>20513</v>
      </c>
      <c r="F10" s="38"/>
      <c r="G10" s="14">
        <f t="shared" si="0"/>
        <v>1800</v>
      </c>
      <c r="H10" s="14">
        <f t="shared" si="1"/>
        <v>1200</v>
      </c>
      <c r="J10" s="74"/>
      <c r="K10" s="79"/>
      <c r="L10" s="74"/>
    </row>
    <row r="11" spans="1:12">
      <c r="A11" s="3">
        <v>8</v>
      </c>
      <c r="B11" s="72" t="s">
        <v>19</v>
      </c>
      <c r="C11" s="8">
        <v>990</v>
      </c>
      <c r="D11" s="8">
        <v>2370</v>
      </c>
      <c r="E11" s="8">
        <v>21890</v>
      </c>
      <c r="F11" s="38"/>
      <c r="G11" s="14">
        <f t="shared" si="0"/>
        <v>2376</v>
      </c>
      <c r="H11" s="14">
        <f t="shared" si="1"/>
        <v>1584</v>
      </c>
      <c r="J11" s="74"/>
      <c r="K11" s="79"/>
      <c r="L11" s="74"/>
    </row>
    <row r="12" spans="1:12">
      <c r="A12" s="3">
        <v>9</v>
      </c>
      <c r="B12" s="72" t="s">
        <v>20</v>
      </c>
      <c r="C12" s="8">
        <v>740</v>
      </c>
      <c r="D12" s="8">
        <v>4344</v>
      </c>
      <c r="E12" s="8">
        <v>21687</v>
      </c>
      <c r="F12" s="38"/>
      <c r="G12" s="14">
        <f t="shared" si="0"/>
        <v>1776</v>
      </c>
      <c r="H12" s="14">
        <f t="shared" si="1"/>
        <v>1184</v>
      </c>
      <c r="J12" s="74"/>
      <c r="K12" s="79"/>
      <c r="L12" s="74"/>
    </row>
    <row r="13" spans="1:12">
      <c r="A13" s="3">
        <v>10</v>
      </c>
      <c r="B13" s="72" t="s">
        <v>21</v>
      </c>
      <c r="C13" s="8">
        <v>825</v>
      </c>
      <c r="D13" s="8">
        <v>6005</v>
      </c>
      <c r="E13" s="8">
        <v>6665</v>
      </c>
      <c r="F13" s="38"/>
      <c r="G13" s="14">
        <f t="shared" si="0"/>
        <v>1980</v>
      </c>
      <c r="H13" s="14">
        <f t="shared" si="1"/>
        <v>1320</v>
      </c>
      <c r="J13" s="74"/>
      <c r="K13" s="79"/>
      <c r="L13" s="74"/>
    </row>
    <row r="14" spans="1:12">
      <c r="A14" s="3">
        <v>11</v>
      </c>
      <c r="B14" s="72" t="s">
        <v>22</v>
      </c>
      <c r="C14" s="8">
        <v>1500</v>
      </c>
      <c r="D14" s="8">
        <v>10006</v>
      </c>
      <c r="E14" s="8">
        <v>7295</v>
      </c>
      <c r="F14" s="38"/>
      <c r="G14" s="14">
        <f t="shared" si="0"/>
        <v>3600</v>
      </c>
      <c r="H14" s="14">
        <f t="shared" si="1"/>
        <v>2400</v>
      </c>
      <c r="J14" s="74"/>
      <c r="K14" s="79"/>
      <c r="L14" s="74"/>
    </row>
    <row r="15" spans="1:12">
      <c r="A15" s="3">
        <v>12</v>
      </c>
      <c r="B15" s="72" t="s">
        <v>216</v>
      </c>
      <c r="C15" s="8">
        <v>125</v>
      </c>
      <c r="D15" s="8">
        <f>3159+1997</f>
        <v>5156</v>
      </c>
      <c r="E15" s="8">
        <f>46+485</f>
        <v>531</v>
      </c>
      <c r="F15" s="38"/>
      <c r="G15" s="14">
        <f t="shared" si="0"/>
        <v>300</v>
      </c>
      <c r="H15" s="14">
        <f t="shared" si="1"/>
        <v>200</v>
      </c>
      <c r="J15" s="74"/>
      <c r="K15" s="79"/>
      <c r="L15" s="74"/>
    </row>
    <row r="16" spans="1:12">
      <c r="A16" s="3">
        <v>13</v>
      </c>
      <c r="B16" s="72" t="s">
        <v>217</v>
      </c>
      <c r="C16" s="8">
        <v>60</v>
      </c>
      <c r="D16" s="8">
        <v>1250</v>
      </c>
      <c r="E16" s="8">
        <v>552</v>
      </c>
      <c r="F16" s="38"/>
      <c r="G16" s="14">
        <f t="shared" si="0"/>
        <v>144</v>
      </c>
      <c r="H16" s="14">
        <f t="shared" si="1"/>
        <v>96</v>
      </c>
      <c r="J16" s="74"/>
      <c r="K16" s="79"/>
      <c r="L16" s="74"/>
    </row>
    <row r="17" spans="1:12">
      <c r="A17" s="3">
        <v>14</v>
      </c>
      <c r="B17" s="72" t="s">
        <v>23</v>
      </c>
      <c r="C17" s="8">
        <v>250</v>
      </c>
      <c r="D17" s="8">
        <v>72</v>
      </c>
      <c r="E17" s="8">
        <v>18643</v>
      </c>
      <c r="F17" s="38"/>
      <c r="G17" s="14">
        <f t="shared" si="0"/>
        <v>600</v>
      </c>
      <c r="H17" s="14">
        <f t="shared" si="1"/>
        <v>400</v>
      </c>
      <c r="J17" s="74"/>
      <c r="K17" s="79"/>
      <c r="L17" s="74"/>
    </row>
    <row r="18" spans="1:12">
      <c r="A18" s="3">
        <v>15</v>
      </c>
      <c r="B18" s="72" t="s">
        <v>24</v>
      </c>
      <c r="C18" s="8">
        <v>650</v>
      </c>
      <c r="D18" s="8">
        <v>1243</v>
      </c>
      <c r="E18" s="8">
        <v>9283</v>
      </c>
      <c r="F18" s="38"/>
      <c r="G18" s="14">
        <f t="shared" si="0"/>
        <v>1560</v>
      </c>
      <c r="H18" s="14">
        <f t="shared" si="1"/>
        <v>1040</v>
      </c>
      <c r="J18" s="74"/>
      <c r="K18" s="79"/>
      <c r="L18" s="74"/>
    </row>
    <row r="19" spans="1:12">
      <c r="A19" s="3">
        <v>16</v>
      </c>
      <c r="B19" s="72" t="s">
        <v>25</v>
      </c>
      <c r="C19" s="8">
        <v>175</v>
      </c>
      <c r="D19" s="8">
        <v>799</v>
      </c>
      <c r="E19" s="8">
        <v>15820</v>
      </c>
      <c r="F19" s="38"/>
      <c r="G19" s="14">
        <f t="shared" si="0"/>
        <v>420</v>
      </c>
      <c r="H19" s="14">
        <f t="shared" si="1"/>
        <v>280</v>
      </c>
      <c r="J19" s="74"/>
      <c r="K19" s="79"/>
      <c r="L19" s="74"/>
    </row>
    <row r="20" spans="1:12">
      <c r="A20" s="3">
        <v>17</v>
      </c>
      <c r="B20" s="72" t="s">
        <v>26</v>
      </c>
      <c r="C20" s="8">
        <v>525</v>
      </c>
      <c r="D20" s="8">
        <v>20217</v>
      </c>
      <c r="E20" s="8">
        <v>16879</v>
      </c>
      <c r="F20" s="38"/>
      <c r="G20" s="14">
        <f t="shared" si="0"/>
        <v>1260</v>
      </c>
      <c r="H20" s="14">
        <f t="shared" si="1"/>
        <v>840</v>
      </c>
      <c r="J20" s="74"/>
      <c r="K20" s="79"/>
      <c r="L20" s="74"/>
    </row>
    <row r="21" spans="1:12">
      <c r="A21" s="3">
        <v>18</v>
      </c>
      <c r="B21" s="72" t="s">
        <v>27</v>
      </c>
      <c r="C21" s="8">
        <v>400</v>
      </c>
      <c r="D21" s="8">
        <v>3158</v>
      </c>
      <c r="E21" s="8">
        <v>3057</v>
      </c>
      <c r="F21" s="38"/>
      <c r="G21" s="14">
        <f t="shared" si="0"/>
        <v>960</v>
      </c>
      <c r="H21" s="14">
        <f t="shared" si="1"/>
        <v>640</v>
      </c>
      <c r="J21" s="74"/>
      <c r="K21" s="79"/>
      <c r="L21" s="74"/>
    </row>
    <row r="22" spans="1:12">
      <c r="A22" s="3">
        <v>19</v>
      </c>
      <c r="B22" s="72" t="s">
        <v>28</v>
      </c>
      <c r="C22" s="8">
        <v>400</v>
      </c>
      <c r="D22" s="8">
        <v>991</v>
      </c>
      <c r="E22" s="8">
        <v>19214</v>
      </c>
      <c r="F22" s="38"/>
      <c r="G22" s="14">
        <f t="shared" si="0"/>
        <v>960</v>
      </c>
      <c r="H22" s="14">
        <f t="shared" si="1"/>
        <v>640</v>
      </c>
      <c r="J22" s="74"/>
      <c r="K22" s="79"/>
      <c r="L22" s="74"/>
    </row>
    <row r="23" spans="1:12">
      <c r="A23" s="3">
        <v>20</v>
      </c>
      <c r="B23" s="72" t="s">
        <v>29</v>
      </c>
      <c r="C23" s="8">
        <v>1000</v>
      </c>
      <c r="D23" s="8">
        <v>10597</v>
      </c>
      <c r="E23" s="8">
        <v>11755</v>
      </c>
      <c r="F23" s="38"/>
      <c r="G23" s="14">
        <f t="shared" si="0"/>
        <v>2400</v>
      </c>
      <c r="H23" s="14">
        <f t="shared" si="1"/>
        <v>1600</v>
      </c>
      <c r="J23" s="74"/>
      <c r="K23" s="79"/>
      <c r="L23" s="74"/>
    </row>
    <row r="24" spans="1:12">
      <c r="A24" s="3">
        <v>21</v>
      </c>
      <c r="B24" s="72" t="s">
        <v>30</v>
      </c>
      <c r="C24" s="8">
        <v>700</v>
      </c>
      <c r="D24" s="8">
        <v>6455</v>
      </c>
      <c r="E24" s="8">
        <v>10221</v>
      </c>
      <c r="F24" s="38"/>
      <c r="G24" s="14">
        <f t="shared" si="0"/>
        <v>1680</v>
      </c>
      <c r="H24" s="14">
        <f t="shared" si="1"/>
        <v>1120</v>
      </c>
      <c r="J24" s="74"/>
      <c r="K24" s="79"/>
      <c r="L24" s="74"/>
    </row>
    <row r="25" spans="1:12">
      <c r="A25" s="3"/>
      <c r="B25" s="72" t="s">
        <v>31</v>
      </c>
      <c r="C25" s="8">
        <v>1490</v>
      </c>
      <c r="D25" s="8">
        <v>25119</v>
      </c>
      <c r="E25" s="8">
        <v>23018</v>
      </c>
      <c r="F25" s="38"/>
      <c r="G25" s="14">
        <f t="shared" si="0"/>
        <v>3576</v>
      </c>
      <c r="H25" s="14">
        <f t="shared" si="1"/>
        <v>2384</v>
      </c>
      <c r="J25" s="74"/>
      <c r="K25" s="79"/>
      <c r="L25" s="74"/>
    </row>
    <row r="26" spans="1:12">
      <c r="A26" s="3"/>
      <c r="B26" s="72" t="s">
        <v>32</v>
      </c>
      <c r="C26" s="8">
        <v>1260</v>
      </c>
      <c r="D26" s="8">
        <v>23924</v>
      </c>
      <c r="E26" s="8">
        <v>60161</v>
      </c>
      <c r="F26" s="38"/>
      <c r="G26" s="14">
        <f t="shared" si="0"/>
        <v>3024</v>
      </c>
      <c r="H26" s="14">
        <f t="shared" si="1"/>
        <v>2016</v>
      </c>
      <c r="J26" s="74"/>
      <c r="K26" s="79"/>
      <c r="L26" s="74"/>
    </row>
    <row r="27" spans="1:12">
      <c r="A27" s="3"/>
      <c r="B27" s="72" t="s">
        <v>33</v>
      </c>
      <c r="C27" s="8">
        <v>500</v>
      </c>
      <c r="D27" s="8">
        <v>5795</v>
      </c>
      <c r="E27" s="8">
        <v>46455</v>
      </c>
      <c r="F27" s="38"/>
      <c r="G27" s="14">
        <f t="shared" si="0"/>
        <v>1200</v>
      </c>
      <c r="H27" s="14">
        <f t="shared" si="1"/>
        <v>800</v>
      </c>
      <c r="J27" s="74"/>
      <c r="K27" s="79"/>
      <c r="L27" s="74"/>
    </row>
    <row r="28" spans="1:12">
      <c r="A28" s="3"/>
      <c r="B28" s="72" t="s">
        <v>34</v>
      </c>
      <c r="C28" s="8">
        <v>3030</v>
      </c>
      <c r="D28" s="8">
        <v>65949</v>
      </c>
      <c r="E28" s="8">
        <v>29044</v>
      </c>
      <c r="F28" s="38"/>
      <c r="G28" s="14">
        <f t="shared" si="0"/>
        <v>7272</v>
      </c>
      <c r="H28" s="14">
        <f t="shared" si="1"/>
        <v>4848</v>
      </c>
      <c r="J28" s="74"/>
      <c r="K28" s="79"/>
      <c r="L28" s="74"/>
    </row>
    <row r="29" spans="1:12">
      <c r="A29" s="3"/>
      <c r="B29" s="72" t="s">
        <v>35</v>
      </c>
      <c r="C29" s="8">
        <v>950</v>
      </c>
      <c r="D29" s="8">
        <v>9963</v>
      </c>
      <c r="E29" s="8">
        <v>27447</v>
      </c>
      <c r="F29" s="38"/>
      <c r="G29" s="14">
        <f t="shared" si="0"/>
        <v>2280</v>
      </c>
      <c r="H29" s="14">
        <f t="shared" si="1"/>
        <v>1520</v>
      </c>
      <c r="J29" s="74"/>
      <c r="K29" s="79"/>
      <c r="L29" s="74"/>
    </row>
    <row r="30" spans="1:12">
      <c r="A30" s="3"/>
      <c r="B30" s="72" t="s">
        <v>36</v>
      </c>
      <c r="C30" s="8">
        <v>1525</v>
      </c>
      <c r="D30" s="8">
        <v>30818</v>
      </c>
      <c r="E30" s="8">
        <v>12342</v>
      </c>
      <c r="F30" s="38"/>
      <c r="G30" s="14">
        <f t="shared" si="0"/>
        <v>3660</v>
      </c>
      <c r="H30" s="14">
        <f t="shared" si="1"/>
        <v>2440</v>
      </c>
      <c r="J30" s="74"/>
      <c r="K30" s="79"/>
      <c r="L30" s="74"/>
    </row>
    <row r="31" spans="1:12">
      <c r="A31" s="3"/>
      <c r="B31" s="72" t="s">
        <v>37</v>
      </c>
      <c r="C31" s="8">
        <v>550</v>
      </c>
      <c r="D31" s="8">
        <v>4448</v>
      </c>
      <c r="E31" s="8">
        <v>17476</v>
      </c>
      <c r="F31" s="38"/>
      <c r="G31" s="14">
        <f t="shared" si="0"/>
        <v>1320</v>
      </c>
      <c r="H31" s="14">
        <f t="shared" si="1"/>
        <v>880</v>
      </c>
      <c r="J31" s="74"/>
      <c r="K31" s="79"/>
      <c r="L31" s="74"/>
    </row>
    <row r="32" spans="1:12">
      <c r="A32" s="3"/>
      <c r="B32" s="72" t="s">
        <v>38</v>
      </c>
      <c r="C32" s="8">
        <v>650</v>
      </c>
      <c r="D32" s="8">
        <v>2677</v>
      </c>
      <c r="E32" s="8">
        <v>10518</v>
      </c>
      <c r="F32" s="38"/>
      <c r="G32" s="14">
        <f t="shared" si="0"/>
        <v>1560</v>
      </c>
      <c r="H32" s="14">
        <f t="shared" si="1"/>
        <v>1040</v>
      </c>
      <c r="J32" s="74"/>
      <c r="K32" s="79"/>
      <c r="L32" s="74"/>
    </row>
    <row r="33" spans="1:12">
      <c r="A33" s="3"/>
      <c r="B33" s="72" t="s">
        <v>39</v>
      </c>
      <c r="C33" s="8">
        <v>520</v>
      </c>
      <c r="D33" s="8">
        <v>3450</v>
      </c>
      <c r="E33" s="8">
        <v>5435</v>
      </c>
      <c r="F33" s="38"/>
      <c r="G33" s="14">
        <f t="shared" si="0"/>
        <v>1248</v>
      </c>
      <c r="H33" s="14">
        <f t="shared" si="1"/>
        <v>832</v>
      </c>
      <c r="J33" s="74"/>
      <c r="K33" s="79"/>
      <c r="L33" s="74"/>
    </row>
    <row r="34" spans="1:12">
      <c r="A34" s="3"/>
      <c r="B34" s="72" t="s">
        <v>40</v>
      </c>
      <c r="C34" s="8">
        <v>315</v>
      </c>
      <c r="D34" s="8">
        <v>1161</v>
      </c>
      <c r="E34" s="8">
        <v>6684</v>
      </c>
      <c r="F34" s="38"/>
      <c r="G34" s="14">
        <f t="shared" si="0"/>
        <v>756</v>
      </c>
      <c r="H34" s="14">
        <f t="shared" si="1"/>
        <v>504</v>
      </c>
      <c r="J34" s="74"/>
      <c r="K34" s="79"/>
      <c r="L34" s="74"/>
    </row>
    <row r="35" spans="1:12">
      <c r="A35" s="3"/>
      <c r="B35" s="72" t="s">
        <v>88</v>
      </c>
      <c r="C35" s="8">
        <v>1350</v>
      </c>
      <c r="D35" s="8">
        <v>37789</v>
      </c>
      <c r="E35" s="8">
        <v>12071</v>
      </c>
      <c r="F35" s="38"/>
      <c r="G35" s="14">
        <f t="shared" si="0"/>
        <v>3240</v>
      </c>
      <c r="H35" s="14">
        <f t="shared" si="1"/>
        <v>2160</v>
      </c>
      <c r="J35" s="74"/>
      <c r="K35" s="79"/>
      <c r="L35" s="74"/>
    </row>
    <row r="36" spans="1:12">
      <c r="A36" s="3"/>
      <c r="B36" s="72" t="s">
        <v>89</v>
      </c>
      <c r="C36" s="8">
        <v>825</v>
      </c>
      <c r="D36" s="8">
        <v>981</v>
      </c>
      <c r="E36" s="8">
        <v>4929</v>
      </c>
      <c r="F36" s="38"/>
      <c r="G36" s="14">
        <f t="shared" si="0"/>
        <v>1980</v>
      </c>
      <c r="H36" s="14">
        <f t="shared" si="1"/>
        <v>1320</v>
      </c>
      <c r="J36" s="74"/>
      <c r="K36" s="79"/>
      <c r="L36" s="74"/>
    </row>
    <row r="37" spans="1:12">
      <c r="A37" s="3"/>
      <c r="B37" s="72" t="s">
        <v>218</v>
      </c>
      <c r="C37" s="73">
        <v>40</v>
      </c>
      <c r="D37" s="73">
        <v>56</v>
      </c>
      <c r="E37" s="73">
        <v>76</v>
      </c>
      <c r="F37" s="38"/>
      <c r="G37" s="14">
        <f t="shared" si="0"/>
        <v>96</v>
      </c>
      <c r="H37" s="14">
        <f t="shared" si="1"/>
        <v>64</v>
      </c>
      <c r="J37" s="74"/>
      <c r="K37" s="79"/>
      <c r="L37" s="74"/>
    </row>
    <row r="38" spans="1:12">
      <c r="A38" s="3"/>
      <c r="B38" s="72" t="s">
        <v>219</v>
      </c>
      <c r="C38" s="73">
        <v>60</v>
      </c>
      <c r="D38" s="73">
        <v>72</v>
      </c>
      <c r="E38" s="73">
        <v>106</v>
      </c>
      <c r="F38" s="38"/>
      <c r="G38" s="14">
        <f t="shared" si="0"/>
        <v>144</v>
      </c>
      <c r="H38" s="14">
        <f t="shared" si="1"/>
        <v>96</v>
      </c>
      <c r="J38" s="74"/>
      <c r="K38" s="79"/>
      <c r="L38" s="74"/>
    </row>
    <row r="39" spans="1:12">
      <c r="A39" s="3">
        <v>22</v>
      </c>
      <c r="B39" s="72" t="s">
        <v>220</v>
      </c>
      <c r="C39" s="73">
        <v>60</v>
      </c>
      <c r="D39" s="73">
        <v>36</v>
      </c>
      <c r="E39" s="73">
        <v>539</v>
      </c>
      <c r="F39" s="38"/>
      <c r="G39" s="14">
        <f t="shared" si="0"/>
        <v>144</v>
      </c>
      <c r="H39" s="14">
        <f t="shared" si="1"/>
        <v>96</v>
      </c>
      <c r="J39" s="74"/>
      <c r="K39" s="79"/>
      <c r="L39" s="74"/>
    </row>
    <row r="40" spans="1:12">
      <c r="A40" s="3">
        <v>23</v>
      </c>
      <c r="B40" s="72" t="s">
        <v>221</v>
      </c>
      <c r="C40" s="73">
        <v>50</v>
      </c>
      <c r="D40" s="73">
        <v>4</v>
      </c>
      <c r="E40" s="73">
        <v>1363</v>
      </c>
      <c r="F40" s="38"/>
      <c r="G40" s="14">
        <f t="shared" si="0"/>
        <v>120</v>
      </c>
      <c r="H40" s="14">
        <f t="shared" si="1"/>
        <v>80</v>
      </c>
      <c r="J40" s="74"/>
      <c r="K40" s="79"/>
      <c r="L40" s="74"/>
    </row>
    <row r="41" spans="1:12">
      <c r="A41" s="3">
        <v>24</v>
      </c>
      <c r="B41" s="72" t="s">
        <v>222</v>
      </c>
      <c r="C41" s="73">
        <v>140</v>
      </c>
      <c r="D41" s="73">
        <v>37</v>
      </c>
      <c r="E41" s="73">
        <v>1062</v>
      </c>
      <c r="F41" s="38"/>
      <c r="G41" s="14">
        <f t="shared" si="0"/>
        <v>336</v>
      </c>
      <c r="H41" s="14">
        <f t="shared" si="1"/>
        <v>224</v>
      </c>
      <c r="J41" s="74"/>
      <c r="K41" s="79"/>
      <c r="L41" s="74"/>
    </row>
    <row r="42" spans="1:12">
      <c r="A42" s="3">
        <v>25</v>
      </c>
      <c r="B42" s="72" t="s">
        <v>223</v>
      </c>
      <c r="C42" s="73">
        <v>400</v>
      </c>
      <c r="D42" s="73">
        <v>2050</v>
      </c>
      <c r="E42" s="73">
        <v>1888</v>
      </c>
      <c r="F42" s="38"/>
      <c r="G42" s="14">
        <f t="shared" si="0"/>
        <v>960</v>
      </c>
      <c r="H42" s="14">
        <f t="shared" si="1"/>
        <v>640</v>
      </c>
      <c r="J42" s="74"/>
      <c r="K42" s="79"/>
      <c r="L42" s="74"/>
    </row>
    <row r="43" spans="1:12">
      <c r="A43" s="105" t="s">
        <v>1</v>
      </c>
      <c r="B43" s="106"/>
      <c r="C43" s="7">
        <f t="shared" ref="C43:H43" si="2">SUM(C4:C42)</f>
        <v>25905</v>
      </c>
      <c r="D43" s="17">
        <f t="shared" si="2"/>
        <v>307035</v>
      </c>
      <c r="E43" s="17">
        <f t="shared" si="2"/>
        <v>492046</v>
      </c>
      <c r="F43" s="7">
        <f t="shared" si="2"/>
        <v>0</v>
      </c>
      <c r="G43" s="17">
        <f t="shared" si="2"/>
        <v>62172</v>
      </c>
      <c r="H43" s="17">
        <f t="shared" si="2"/>
        <v>41448</v>
      </c>
      <c r="J43" s="74"/>
      <c r="K43" s="79"/>
      <c r="L43" s="74"/>
    </row>
    <row r="44" spans="1:12">
      <c r="J44" s="74"/>
      <c r="K44" s="79"/>
      <c r="L44" s="74"/>
    </row>
    <row r="45" spans="1:12">
      <c r="J45" s="74"/>
      <c r="K45" s="79"/>
      <c r="L45" s="74"/>
    </row>
    <row r="46" spans="1:12">
      <c r="J46" s="74"/>
      <c r="K46" s="79"/>
      <c r="L46" s="74"/>
    </row>
    <row r="47" spans="1:12">
      <c r="J47" s="74"/>
      <c r="K47" s="79"/>
      <c r="L47" s="74"/>
    </row>
    <row r="48" spans="1:12">
      <c r="J48" s="74"/>
      <c r="L48" s="74"/>
    </row>
    <row r="49" spans="10:12">
      <c r="J49" s="74"/>
      <c r="L49" s="74"/>
    </row>
  </sheetData>
  <mergeCells count="2">
    <mergeCell ref="A2:H2"/>
    <mergeCell ref="A43:B43"/>
  </mergeCells>
  <phoneticPr fontId="6" type="noConversion"/>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
  <sheetViews>
    <sheetView zoomScaleNormal="100" workbookViewId="0">
      <selection activeCell="G9" sqref="G9"/>
    </sheetView>
  </sheetViews>
  <sheetFormatPr defaultRowHeight="14"/>
  <cols>
    <col min="1" max="1" width="4.4140625" bestFit="1" customWidth="1"/>
    <col min="2" max="2" width="47.75" customWidth="1"/>
    <col min="3" max="3" width="10.08203125" bestFit="1" customWidth="1"/>
    <col min="4" max="4" width="6" style="2" bestFit="1" customWidth="1"/>
    <col min="5" max="5" width="18.33203125" customWidth="1"/>
    <col min="6" max="6" width="10.08203125" customWidth="1"/>
    <col min="7" max="7" width="23.33203125" bestFit="1" customWidth="1"/>
    <col min="8" max="8" width="22.08203125" bestFit="1" customWidth="1"/>
  </cols>
  <sheetData>
    <row r="1" spans="1:8" ht="7.4" customHeight="1"/>
    <row r="2" spans="1:8" ht="15.5">
      <c r="A2" s="107" t="s">
        <v>94</v>
      </c>
      <c r="B2" s="108"/>
      <c r="C2" s="108"/>
      <c r="D2" s="108"/>
      <c r="E2" s="108"/>
      <c r="F2" s="108"/>
      <c r="G2" s="108"/>
      <c r="H2" s="109"/>
    </row>
    <row r="3" spans="1:8" ht="28">
      <c r="A3" s="65" t="s">
        <v>97</v>
      </c>
      <c r="B3" s="65" t="s">
        <v>98</v>
      </c>
      <c r="C3" s="65" t="s">
        <v>87</v>
      </c>
      <c r="D3" s="65" t="s">
        <v>99</v>
      </c>
      <c r="E3" s="115" t="s">
        <v>100</v>
      </c>
      <c r="F3" s="116"/>
      <c r="G3" s="65" t="s">
        <v>101</v>
      </c>
      <c r="H3" s="66" t="s">
        <v>189</v>
      </c>
    </row>
    <row r="4" spans="1:8">
      <c r="A4" s="59">
        <v>1</v>
      </c>
      <c r="B4" s="60" t="s">
        <v>77</v>
      </c>
      <c r="C4" s="61">
        <f>'ROAD VOL'!C43</f>
        <v>25905</v>
      </c>
      <c r="D4" s="62" t="s">
        <v>95</v>
      </c>
      <c r="E4" s="63">
        <f>'1-ROADS'!F11/C4</f>
        <v>0</v>
      </c>
      <c r="F4" s="62" t="s">
        <v>136</v>
      </c>
      <c r="G4" s="63">
        <f>C4*E4</f>
        <v>0</v>
      </c>
      <c r="H4" s="64" t="e">
        <f>G4/$G$11</f>
        <v>#DIV/0!</v>
      </c>
    </row>
    <row r="5" spans="1:8">
      <c r="A5" s="59">
        <v>2</v>
      </c>
      <c r="B5" s="60" t="s">
        <v>78</v>
      </c>
      <c r="C5" s="62">
        <v>25</v>
      </c>
      <c r="D5" s="62" t="s">
        <v>96</v>
      </c>
      <c r="E5" s="63">
        <f>'2-HARDSTANDS'!F11/C5</f>
        <v>0</v>
      </c>
      <c r="F5" s="62" t="s">
        <v>137</v>
      </c>
      <c r="G5" s="63">
        <f>C5*E5</f>
        <v>0</v>
      </c>
      <c r="H5" s="64" t="e">
        <f t="shared" ref="H5:H10" si="0">G5/$G$11</f>
        <v>#DIV/0!</v>
      </c>
    </row>
    <row r="6" spans="1:8">
      <c r="A6" s="59">
        <v>3</v>
      </c>
      <c r="B6" s="60" t="s">
        <v>79</v>
      </c>
      <c r="C6" s="62">
        <v>25</v>
      </c>
      <c r="D6" s="62" t="s">
        <v>96</v>
      </c>
      <c r="E6" s="63">
        <f>'3-FOUNDATIONS'!F20</f>
        <v>0</v>
      </c>
      <c r="F6" s="62" t="s">
        <v>137</v>
      </c>
      <c r="G6" s="63">
        <f>C6*E6</f>
        <v>0</v>
      </c>
      <c r="H6" s="64" t="e">
        <f t="shared" si="0"/>
        <v>#DIV/0!</v>
      </c>
    </row>
    <row r="7" spans="1:8">
      <c r="A7" s="59">
        <v>4</v>
      </c>
      <c r="B7" s="60" t="s">
        <v>148</v>
      </c>
      <c r="C7" s="62">
        <v>1</v>
      </c>
      <c r="D7" s="62" t="s">
        <v>140</v>
      </c>
      <c r="E7" s="63">
        <f>'4-TRAFIC SIGNS &amp; TRB FENCE '!F10</f>
        <v>0</v>
      </c>
      <c r="F7" s="62" t="s">
        <v>138</v>
      </c>
      <c r="G7" s="63">
        <f>C7*E7</f>
        <v>0</v>
      </c>
      <c r="H7" s="64" t="e">
        <f t="shared" si="0"/>
        <v>#DIV/0!</v>
      </c>
    </row>
    <row r="8" spans="1:8">
      <c r="A8" s="59">
        <v>5</v>
      </c>
      <c r="B8" s="60" t="s">
        <v>227</v>
      </c>
      <c r="C8" s="62">
        <v>1</v>
      </c>
      <c r="D8" s="62" t="s">
        <v>140</v>
      </c>
      <c r="E8" s="63">
        <f>'5- RELOADING AREA'!F10</f>
        <v>0</v>
      </c>
      <c r="F8" s="62" t="s">
        <v>138</v>
      </c>
      <c r="G8" s="63">
        <f>'5- RELOADING AREA'!F10</f>
        <v>0</v>
      </c>
      <c r="H8" s="64" t="e">
        <f t="shared" si="0"/>
        <v>#DIV/0!</v>
      </c>
    </row>
    <row r="9" spans="1:8">
      <c r="A9" s="59">
        <v>6</v>
      </c>
      <c r="B9" s="60" t="s">
        <v>228</v>
      </c>
      <c r="C9" s="62">
        <v>1</v>
      </c>
      <c r="D9" s="62" t="s">
        <v>140</v>
      </c>
      <c r="E9" s="63">
        <f>'6- Switchyard and storage area'!F10</f>
        <v>0</v>
      </c>
      <c r="F9" s="62" t="s">
        <v>138</v>
      </c>
      <c r="G9" s="63">
        <f>'6- Switchyard and storage area'!F10</f>
        <v>0</v>
      </c>
      <c r="H9" s="64" t="e">
        <f t="shared" si="0"/>
        <v>#DIV/0!</v>
      </c>
    </row>
    <row r="10" spans="1:8">
      <c r="A10" s="59">
        <v>7</v>
      </c>
      <c r="B10" s="60" t="s">
        <v>80</v>
      </c>
      <c r="C10" s="62">
        <v>1</v>
      </c>
      <c r="D10" s="62" t="s">
        <v>140</v>
      </c>
      <c r="E10" s="63">
        <f>OPTIONAL!F18</f>
        <v>0</v>
      </c>
      <c r="F10" s="62" t="s">
        <v>138</v>
      </c>
      <c r="G10" s="63">
        <f>C10*E10</f>
        <v>0</v>
      </c>
      <c r="H10" s="64" t="e">
        <f t="shared" si="0"/>
        <v>#DIV/0!</v>
      </c>
    </row>
    <row r="11" spans="1:8">
      <c r="A11" s="110" t="s">
        <v>102</v>
      </c>
      <c r="B11" s="111"/>
      <c r="C11" s="111"/>
      <c r="D11" s="111"/>
      <c r="E11" s="111"/>
      <c r="F11" s="112"/>
      <c r="G11" s="113">
        <f>SUM(G4:G10)</f>
        <v>0</v>
      </c>
      <c r="H11" s="114"/>
    </row>
  </sheetData>
  <mergeCells count="4">
    <mergeCell ref="A2:H2"/>
    <mergeCell ref="A11:F11"/>
    <mergeCell ref="G11:H11"/>
    <mergeCell ref="E3:F3"/>
  </mergeCells>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1"/>
  <sheetViews>
    <sheetView zoomScaleNormal="100" zoomScaleSheetLayoutView="190" workbookViewId="0">
      <selection activeCell="D6" sqref="D6"/>
    </sheetView>
  </sheetViews>
  <sheetFormatPr defaultRowHeight="14"/>
  <cols>
    <col min="1" max="1" width="16.33203125" bestFit="1" customWidth="1"/>
    <col min="2" max="2" width="63" customWidth="1"/>
    <col min="3" max="3" width="5.4140625" bestFit="1" customWidth="1"/>
    <col min="4" max="4" width="11.08203125" customWidth="1"/>
    <col min="5" max="5" width="26.08203125" customWidth="1"/>
    <col min="6" max="6" width="19" customWidth="1"/>
  </cols>
  <sheetData>
    <row r="1" spans="1:6" ht="8.15" customHeight="1"/>
    <row r="2" spans="1:6">
      <c r="A2" s="117" t="s">
        <v>150</v>
      </c>
      <c r="B2" s="118"/>
      <c r="C2" s="118"/>
      <c r="D2" s="118"/>
      <c r="E2" s="118"/>
      <c r="F2" s="119"/>
    </row>
    <row r="3" spans="1:6">
      <c r="A3" s="120" t="s">
        <v>159</v>
      </c>
      <c r="B3" s="121"/>
      <c r="C3" s="121"/>
      <c r="D3" s="121"/>
      <c r="E3" s="121"/>
      <c r="F3" s="122"/>
    </row>
    <row r="4" spans="1:6" s="2" customFormat="1">
      <c r="A4" s="1" t="s">
        <v>103</v>
      </c>
      <c r="B4" s="1" t="s">
        <v>104</v>
      </c>
      <c r="C4" s="1" t="s">
        <v>86</v>
      </c>
      <c r="D4" s="1" t="s">
        <v>87</v>
      </c>
      <c r="E4" s="1" t="s">
        <v>105</v>
      </c>
      <c r="F4" s="1" t="s">
        <v>101</v>
      </c>
    </row>
    <row r="5" spans="1:6">
      <c r="A5" s="8" t="s">
        <v>154</v>
      </c>
      <c r="B5" s="67" t="s">
        <v>81</v>
      </c>
      <c r="C5" s="41" t="s">
        <v>41</v>
      </c>
      <c r="D5" s="68">
        <v>437360</v>
      </c>
      <c r="E5" s="52"/>
      <c r="F5" s="52">
        <f>D5*E5</f>
        <v>0</v>
      </c>
    </row>
    <row r="6" spans="1:6">
      <c r="A6" s="8" t="s">
        <v>155</v>
      </c>
      <c r="B6" s="13" t="s">
        <v>82</v>
      </c>
      <c r="C6" s="8" t="s">
        <v>0</v>
      </c>
      <c r="D6" s="40">
        <f>'ROAD VOL'!D43</f>
        <v>307035</v>
      </c>
      <c r="E6" s="52"/>
      <c r="F6" s="52">
        <f t="shared" ref="F6:F9" si="0">D6*E6</f>
        <v>0</v>
      </c>
    </row>
    <row r="7" spans="1:6">
      <c r="A7" s="8" t="s">
        <v>156</v>
      </c>
      <c r="B7" s="13" t="s">
        <v>83</v>
      </c>
      <c r="C7" s="8" t="s">
        <v>0</v>
      </c>
      <c r="D7" s="40">
        <f>'ROAD VOL'!E43</f>
        <v>492046</v>
      </c>
      <c r="E7" s="52"/>
      <c r="F7" s="52">
        <f t="shared" si="0"/>
        <v>0</v>
      </c>
    </row>
    <row r="8" spans="1:6" ht="28">
      <c r="A8" s="8" t="s">
        <v>157</v>
      </c>
      <c r="B8" s="13" t="s">
        <v>84</v>
      </c>
      <c r="C8" s="8" t="s">
        <v>0</v>
      </c>
      <c r="D8" s="40">
        <f>'ROAD VOL'!G43</f>
        <v>62172</v>
      </c>
      <c r="E8" s="52"/>
      <c r="F8" s="52">
        <f t="shared" si="0"/>
        <v>0</v>
      </c>
    </row>
    <row r="9" spans="1:6" ht="28">
      <c r="A9" s="8" t="s">
        <v>158</v>
      </c>
      <c r="B9" s="13" t="s">
        <v>85</v>
      </c>
      <c r="C9" s="8" t="s">
        <v>0</v>
      </c>
      <c r="D9" s="40">
        <f>'ROAD VOL'!H43</f>
        <v>41448</v>
      </c>
      <c r="E9" s="52"/>
      <c r="F9" s="52">
        <f t="shared" si="0"/>
        <v>0</v>
      </c>
    </row>
    <row r="10" spans="1:6">
      <c r="A10" s="126" t="s">
        <v>102</v>
      </c>
      <c r="B10" s="127"/>
      <c r="C10" s="127"/>
      <c r="D10" s="127"/>
      <c r="E10" s="128"/>
      <c r="F10" s="31">
        <f>SUM(F5:F9)</f>
        <v>0</v>
      </c>
    </row>
    <row r="11" spans="1:6">
      <c r="A11" s="123" t="s">
        <v>106</v>
      </c>
      <c r="B11" s="124"/>
      <c r="C11" s="124"/>
      <c r="D11" s="124"/>
      <c r="E11" s="125"/>
      <c r="F11" s="32">
        <f>F10/'ROAD VOL'!C43</f>
        <v>0</v>
      </c>
    </row>
  </sheetData>
  <mergeCells count="4">
    <mergeCell ref="A2:F2"/>
    <mergeCell ref="A3:F3"/>
    <mergeCell ref="A11:E11"/>
    <mergeCell ref="A10:E10"/>
  </mergeCells>
  <phoneticPr fontId="6" type="noConversion"/>
  <pageMargins left="0.70866141732283472" right="0.70866141732283472" top="0.74803149606299213" bottom="0.7480314960629921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1"/>
  <sheetViews>
    <sheetView zoomScale="130" zoomScaleNormal="130" zoomScaleSheetLayoutView="145" workbookViewId="0">
      <selection activeCell="B6" sqref="B6"/>
    </sheetView>
  </sheetViews>
  <sheetFormatPr defaultRowHeight="14"/>
  <cols>
    <col min="1" max="1" width="11" bestFit="1" customWidth="1"/>
    <col min="2" max="2" width="43.5" customWidth="1"/>
    <col min="3" max="3" width="6" customWidth="1"/>
    <col min="4" max="4" width="8" bestFit="1" customWidth="1"/>
    <col min="5" max="5" width="31.9140625" customWidth="1"/>
    <col min="6" max="6" width="17.33203125" bestFit="1" customWidth="1"/>
    <col min="7" max="7" width="4.9140625" customWidth="1"/>
    <col min="8" max="8" width="17.4140625" customWidth="1"/>
    <col min="9" max="9" width="15.6640625" customWidth="1"/>
  </cols>
  <sheetData>
    <row r="1" spans="1:9" ht="8.4" customHeight="1"/>
    <row r="2" spans="1:9" ht="14" customHeight="1">
      <c r="A2" s="117" t="s">
        <v>151</v>
      </c>
      <c r="B2" s="118"/>
      <c r="C2" s="118"/>
      <c r="D2" s="118"/>
      <c r="E2" s="119"/>
      <c r="F2" s="15"/>
      <c r="H2" s="39" t="s">
        <v>147</v>
      </c>
      <c r="I2" s="39" t="s">
        <v>146</v>
      </c>
    </row>
    <row r="3" spans="1:9" s="2" customFormat="1">
      <c r="A3" s="1" t="s">
        <v>103</v>
      </c>
      <c r="B3" s="1" t="s">
        <v>104</v>
      </c>
      <c r="C3" s="1" t="s">
        <v>86</v>
      </c>
      <c r="D3" s="1" t="s">
        <v>87</v>
      </c>
      <c r="E3" s="1" t="s">
        <v>105</v>
      </c>
      <c r="F3" s="1" t="s">
        <v>101</v>
      </c>
      <c r="H3" s="18">
        <v>0.3</v>
      </c>
      <c r="I3" s="18">
        <v>0.2</v>
      </c>
    </row>
    <row r="4" spans="1:9" ht="28">
      <c r="A4" s="8" t="s">
        <v>161</v>
      </c>
      <c r="B4" s="45" t="s">
        <v>81</v>
      </c>
      <c r="C4" s="41" t="s">
        <v>41</v>
      </c>
      <c r="D4" s="42">
        <f>(380210+16446)*0</f>
        <v>0</v>
      </c>
      <c r="E4" s="53"/>
      <c r="F4" s="53">
        <f>D4*E4</f>
        <v>0</v>
      </c>
    </row>
    <row r="5" spans="1:9">
      <c r="A5" s="8" t="s">
        <v>162</v>
      </c>
      <c r="B5" s="46" t="s">
        <v>82</v>
      </c>
      <c r="C5" s="8" t="s">
        <v>2</v>
      </c>
      <c r="D5" s="43">
        <f>VOLUMES!I31</f>
        <v>821976</v>
      </c>
      <c r="E5" s="52"/>
      <c r="F5" s="52">
        <f t="shared" ref="F5:F9" si="0">D5*E5</f>
        <v>0</v>
      </c>
    </row>
    <row r="6" spans="1:9" ht="28">
      <c r="A6" s="8" t="s">
        <v>163</v>
      </c>
      <c r="B6" s="46" t="s">
        <v>160</v>
      </c>
      <c r="C6" s="8" t="s">
        <v>2</v>
      </c>
      <c r="D6" s="44">
        <v>400000</v>
      </c>
      <c r="E6" s="52"/>
      <c r="F6" s="52">
        <f t="shared" si="0"/>
        <v>0</v>
      </c>
    </row>
    <row r="7" spans="1:9">
      <c r="A7" s="8" t="s">
        <v>164</v>
      </c>
      <c r="B7" s="46" t="s">
        <v>145</v>
      </c>
      <c r="C7" s="8" t="s">
        <v>2</v>
      </c>
      <c r="D7" s="44">
        <v>312930</v>
      </c>
      <c r="E7" s="52"/>
      <c r="F7" s="52">
        <f t="shared" si="0"/>
        <v>0</v>
      </c>
    </row>
    <row r="8" spans="1:9" ht="28">
      <c r="A8" s="8" t="s">
        <v>165</v>
      </c>
      <c r="B8" s="46" t="s">
        <v>84</v>
      </c>
      <c r="C8" s="8" t="s">
        <v>2</v>
      </c>
      <c r="D8" s="43">
        <f>(318995+13309)*H3</f>
        <v>99691.199999999997</v>
      </c>
      <c r="E8" s="52"/>
      <c r="F8" s="52">
        <f t="shared" si="0"/>
        <v>0</v>
      </c>
    </row>
    <row r="9" spans="1:9" ht="42">
      <c r="A9" s="8" t="s">
        <v>166</v>
      </c>
      <c r="B9" s="46" t="s">
        <v>85</v>
      </c>
      <c r="C9" s="8" t="s">
        <v>2</v>
      </c>
      <c r="D9" s="43">
        <f>(318995+13309)*I3</f>
        <v>66460.800000000003</v>
      </c>
      <c r="E9" s="52"/>
      <c r="F9" s="52">
        <f t="shared" si="0"/>
        <v>0</v>
      </c>
    </row>
    <row r="10" spans="1:9">
      <c r="A10" s="11"/>
      <c r="B10" s="11"/>
      <c r="C10" s="9"/>
      <c r="D10" s="9"/>
      <c r="E10" s="10"/>
      <c r="F10" s="16"/>
    </row>
    <row r="11" spans="1:9">
      <c r="B11" s="12"/>
      <c r="C11" s="126" t="s">
        <v>117</v>
      </c>
      <c r="D11" s="127"/>
      <c r="E11" s="128"/>
      <c r="F11" s="33">
        <f>SUM(F4:F10)</f>
        <v>0</v>
      </c>
    </row>
  </sheetData>
  <mergeCells count="2">
    <mergeCell ref="A2:E2"/>
    <mergeCell ref="C11:E11"/>
  </mergeCells>
  <phoneticPr fontId="6" type="noConversion"/>
  <pageMargins left="0.70866141732283472" right="0.70866141732283472" top="0.74803149606299213" bottom="0.74803149606299213" header="0.31496062992125984" footer="0.31496062992125984"/>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4"/>
  <sheetViews>
    <sheetView topLeftCell="A5" zoomScale="160" zoomScaleNormal="160" zoomScaleSheetLayoutView="160" workbookViewId="0">
      <selection activeCell="B11" sqref="B11"/>
    </sheetView>
  </sheetViews>
  <sheetFormatPr defaultRowHeight="14"/>
  <cols>
    <col min="1" max="1" width="16.9140625" bestFit="1" customWidth="1"/>
    <col min="2" max="2" width="64.33203125" customWidth="1"/>
    <col min="3" max="3" width="7.33203125" bestFit="1" customWidth="1"/>
    <col min="4" max="4" width="9" bestFit="1" customWidth="1"/>
    <col min="5" max="5" width="14.9140625" bestFit="1" customWidth="1"/>
    <col min="6" max="6" width="20.33203125" customWidth="1"/>
    <col min="7" max="7" width="9.6640625" bestFit="1" customWidth="1"/>
  </cols>
  <sheetData>
    <row r="2" spans="1:7">
      <c r="A2" s="129" t="s">
        <v>152</v>
      </c>
      <c r="B2" s="130"/>
      <c r="C2" s="130"/>
      <c r="D2" s="130"/>
      <c r="E2" s="130"/>
      <c r="F2" s="131"/>
    </row>
    <row r="3" spans="1:7">
      <c r="A3" s="132" t="s">
        <v>118</v>
      </c>
      <c r="B3" s="133"/>
      <c r="C3" s="133"/>
      <c r="D3" s="133"/>
      <c r="E3" s="133"/>
      <c r="F3" s="134"/>
    </row>
    <row r="4" spans="1:7">
      <c r="A4" s="1" t="s">
        <v>103</v>
      </c>
      <c r="B4" s="1" t="s">
        <v>104</v>
      </c>
      <c r="C4" s="1" t="s">
        <v>86</v>
      </c>
      <c r="D4" s="1" t="s">
        <v>87</v>
      </c>
      <c r="E4" s="1" t="s">
        <v>105</v>
      </c>
      <c r="F4" s="1" t="s">
        <v>101</v>
      </c>
    </row>
    <row r="5" spans="1:7">
      <c r="A5" s="8" t="s">
        <v>167</v>
      </c>
      <c r="B5" s="13" t="s">
        <v>82</v>
      </c>
      <c r="C5" s="8" t="s">
        <v>2</v>
      </c>
      <c r="D5" s="51">
        <f>VOLUMES!P4</f>
        <v>2130</v>
      </c>
      <c r="E5" s="52"/>
      <c r="F5" s="52">
        <f>D5*E5</f>
        <v>0</v>
      </c>
    </row>
    <row r="6" spans="1:7">
      <c r="A6" s="8" t="s">
        <v>168</v>
      </c>
      <c r="B6" s="13" t="s">
        <v>119</v>
      </c>
      <c r="C6" s="8" t="s">
        <v>2</v>
      </c>
      <c r="D6" s="51">
        <v>45</v>
      </c>
      <c r="E6" s="52"/>
      <c r="F6" s="52">
        <f t="shared" ref="F6:F18" si="0">D6*E6</f>
        <v>0</v>
      </c>
    </row>
    <row r="7" spans="1:7">
      <c r="A7" s="8" t="s">
        <v>169</v>
      </c>
      <c r="B7" s="47" t="s">
        <v>120</v>
      </c>
      <c r="C7" s="8" t="s">
        <v>2</v>
      </c>
      <c r="D7" s="51">
        <v>943.59</v>
      </c>
      <c r="E7" s="52"/>
      <c r="F7" s="52">
        <f t="shared" si="0"/>
        <v>0</v>
      </c>
    </row>
    <row r="8" spans="1:7">
      <c r="A8" s="8" t="s">
        <v>170</v>
      </c>
      <c r="B8" s="47" t="s">
        <v>121</v>
      </c>
      <c r="C8" s="8" t="s">
        <v>2</v>
      </c>
      <c r="D8" s="51">
        <f>VOLUMES!Q4</f>
        <v>1530</v>
      </c>
      <c r="E8" s="52"/>
      <c r="F8" s="52">
        <f t="shared" si="0"/>
        <v>0</v>
      </c>
    </row>
    <row r="9" spans="1:7">
      <c r="A9" s="8" t="s">
        <v>171</v>
      </c>
      <c r="B9" s="13" t="s">
        <v>122</v>
      </c>
      <c r="C9" s="8" t="s">
        <v>140</v>
      </c>
      <c r="D9" s="51">
        <f>((2*PI()*11.6*1.1)+(2*PI()*3.9*1.5))*0+1</f>
        <v>1</v>
      </c>
      <c r="E9" s="52"/>
      <c r="F9" s="52">
        <f t="shared" si="0"/>
        <v>0</v>
      </c>
    </row>
    <row r="10" spans="1:7" ht="28">
      <c r="A10" s="8" t="s">
        <v>172</v>
      </c>
      <c r="B10" s="48" t="s">
        <v>123</v>
      </c>
      <c r="C10" s="8" t="s">
        <v>3</v>
      </c>
      <c r="D10" s="54">
        <v>108</v>
      </c>
      <c r="E10" s="52"/>
      <c r="F10" s="52">
        <f t="shared" si="0"/>
        <v>0</v>
      </c>
    </row>
    <row r="11" spans="1:7">
      <c r="A11" s="8" t="s">
        <v>173</v>
      </c>
      <c r="B11" s="13" t="s">
        <v>141</v>
      </c>
      <c r="C11" s="8" t="s">
        <v>16</v>
      </c>
      <c r="D11" s="51">
        <v>15</v>
      </c>
      <c r="E11" s="52"/>
      <c r="F11" s="52">
        <f t="shared" si="0"/>
        <v>0</v>
      </c>
    </row>
    <row r="12" spans="1:7" ht="28">
      <c r="A12" s="8" t="s">
        <v>174</v>
      </c>
      <c r="B12" s="13" t="s">
        <v>236</v>
      </c>
      <c r="C12" s="8" t="s">
        <v>140</v>
      </c>
      <c r="D12" s="51">
        <f>(386.43+((2*PI()*11.6*1.1)+(2*PI()*3.9*1.5)))*0+1</f>
        <v>1</v>
      </c>
      <c r="E12" s="52"/>
      <c r="F12" s="52">
        <f t="shared" si="0"/>
        <v>0</v>
      </c>
      <c r="G12" s="35"/>
    </row>
    <row r="13" spans="1:7" ht="42">
      <c r="A13" s="8" t="s">
        <v>175</v>
      </c>
      <c r="B13" s="148" t="s">
        <v>237</v>
      </c>
      <c r="C13" s="8" t="s">
        <v>140</v>
      </c>
      <c r="D13" s="51">
        <f>(386.43+((2*PI()*11.6*1.1)+(2*PI()*3.9*1.5)))*0+1</f>
        <v>1</v>
      </c>
      <c r="E13" s="52"/>
      <c r="F13" s="52"/>
      <c r="G13" s="35"/>
    </row>
    <row r="14" spans="1:7">
      <c r="A14" s="8" t="s">
        <v>176</v>
      </c>
      <c r="B14" s="13" t="s">
        <v>124</v>
      </c>
      <c r="C14" s="8" t="s">
        <v>140</v>
      </c>
      <c r="D14" s="51">
        <v>1</v>
      </c>
      <c r="E14" s="52"/>
      <c r="F14" s="52">
        <f t="shared" si="0"/>
        <v>0</v>
      </c>
    </row>
    <row r="15" spans="1:7" ht="42">
      <c r="A15" s="8" t="s">
        <v>177</v>
      </c>
      <c r="B15" s="13" t="s">
        <v>142</v>
      </c>
      <c r="C15" s="8" t="s">
        <v>16</v>
      </c>
      <c r="D15" s="51">
        <f>(2*PI()*(11.6+0.5))</f>
        <v>76.026542216872997</v>
      </c>
      <c r="E15" s="52"/>
      <c r="F15" s="52">
        <f t="shared" si="0"/>
        <v>0</v>
      </c>
    </row>
    <row r="16" spans="1:7" ht="42">
      <c r="A16" s="8" t="s">
        <v>178</v>
      </c>
      <c r="B16" s="13" t="s">
        <v>125</v>
      </c>
      <c r="C16" s="8" t="s">
        <v>2</v>
      </c>
      <c r="D16" s="51">
        <v>1</v>
      </c>
      <c r="E16" s="52"/>
      <c r="F16" s="52">
        <f t="shared" si="0"/>
        <v>0</v>
      </c>
    </row>
    <row r="17" spans="1:6" ht="28">
      <c r="A17" s="8" t="s">
        <v>179</v>
      </c>
      <c r="B17" s="150" t="s">
        <v>240</v>
      </c>
      <c r="C17" s="49" t="s">
        <v>140</v>
      </c>
      <c r="D17" s="55">
        <f>((2*PI()*11.6*1.1)+(2*PI()*3.9*1.5))*0+1</f>
        <v>1</v>
      </c>
      <c r="E17" s="56"/>
      <c r="F17" s="56">
        <f t="shared" ref="F17" si="1">D17*E17</f>
        <v>0</v>
      </c>
    </row>
    <row r="18" spans="1:6">
      <c r="A18" s="8" t="s">
        <v>238</v>
      </c>
      <c r="B18" s="149" t="s">
        <v>239</v>
      </c>
      <c r="C18" s="49" t="s">
        <v>126</v>
      </c>
      <c r="D18" s="55">
        <v>1</v>
      </c>
      <c r="E18" s="56"/>
      <c r="F18" s="56">
        <f t="shared" si="0"/>
        <v>0</v>
      </c>
    </row>
    <row r="19" spans="1:6">
      <c r="A19" s="8"/>
      <c r="B19" s="149"/>
      <c r="C19" s="49"/>
      <c r="D19" s="55"/>
      <c r="E19" s="56"/>
      <c r="F19" s="56"/>
    </row>
    <row r="20" spans="1:6">
      <c r="A20" s="135" t="s">
        <v>127</v>
      </c>
      <c r="B20" s="135"/>
      <c r="C20" s="135"/>
      <c r="D20" s="135"/>
      <c r="E20" s="135"/>
      <c r="F20" s="33">
        <f>SUM(F5:F18)</f>
        <v>0</v>
      </c>
    </row>
    <row r="22" spans="1:6" ht="32.15" customHeight="1">
      <c r="A22" s="136" t="s">
        <v>128</v>
      </c>
      <c r="B22" s="136"/>
      <c r="C22" s="136"/>
      <c r="D22" s="136"/>
      <c r="E22" s="136"/>
      <c r="F22" s="136"/>
    </row>
    <row r="24" spans="1:6">
      <c r="B24" t="s">
        <v>235</v>
      </c>
    </row>
  </sheetData>
  <mergeCells count="4">
    <mergeCell ref="A2:F2"/>
    <mergeCell ref="A3:F3"/>
    <mergeCell ref="A20:E20"/>
    <mergeCell ref="A22:F22"/>
  </mergeCells>
  <phoneticPr fontId="6" type="noConversion"/>
  <pageMargins left="0.7" right="0.7" top="0.75" bottom="0.75" header="0.3" footer="0.3"/>
  <pageSetup paperSize="9"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0"/>
  <sheetViews>
    <sheetView view="pageBreakPreview" zoomScale="130" zoomScaleNormal="100" zoomScaleSheetLayoutView="130" workbookViewId="0">
      <selection activeCell="A7" sqref="A7:XFD7"/>
    </sheetView>
  </sheetViews>
  <sheetFormatPr defaultRowHeight="14"/>
  <cols>
    <col min="1" max="1" width="8.08203125" bestFit="1" customWidth="1"/>
    <col min="2" max="2" width="90.6640625" bestFit="1" customWidth="1"/>
    <col min="3" max="3" width="6.33203125" bestFit="1" customWidth="1"/>
    <col min="4" max="4" width="7.6640625" bestFit="1" customWidth="1"/>
    <col min="5" max="5" width="15.08203125" bestFit="1" customWidth="1"/>
    <col min="6" max="6" width="20.4140625" customWidth="1"/>
  </cols>
  <sheetData>
    <row r="2" spans="1:6">
      <c r="A2" s="129" t="s">
        <v>153</v>
      </c>
      <c r="B2" s="130"/>
      <c r="C2" s="130"/>
      <c r="D2" s="130"/>
      <c r="E2" s="130"/>
      <c r="F2" s="131"/>
    </row>
    <row r="3" spans="1:6">
      <c r="A3" s="137"/>
      <c r="B3" s="138"/>
      <c r="C3" s="138"/>
      <c r="D3" s="138"/>
      <c r="E3" s="138"/>
      <c r="F3" s="139"/>
    </row>
    <row r="4" spans="1:6">
      <c r="A4" s="1" t="s">
        <v>103</v>
      </c>
      <c r="B4" s="1" t="s">
        <v>104</v>
      </c>
      <c r="C4" s="1" t="s">
        <v>86</v>
      </c>
      <c r="D4" s="1" t="s">
        <v>87</v>
      </c>
      <c r="E4" s="1" t="s">
        <v>105</v>
      </c>
      <c r="F4" s="1" t="s">
        <v>101</v>
      </c>
    </row>
    <row r="5" spans="1:6" ht="42">
      <c r="A5" s="8" t="s">
        <v>180</v>
      </c>
      <c r="B5" s="46" t="s">
        <v>190</v>
      </c>
      <c r="C5" s="8" t="s">
        <v>96</v>
      </c>
      <c r="D5" s="8">
        <v>1</v>
      </c>
      <c r="E5" s="52"/>
      <c r="F5" s="52">
        <f>D5*E5</f>
        <v>0</v>
      </c>
    </row>
    <row r="6" spans="1:6" ht="42">
      <c r="A6" s="8" t="s">
        <v>181</v>
      </c>
      <c r="B6" s="46" t="s">
        <v>129</v>
      </c>
      <c r="C6" s="8" t="s">
        <v>96</v>
      </c>
      <c r="D6" s="8">
        <v>1</v>
      </c>
      <c r="E6" s="52"/>
      <c r="F6" s="52">
        <f t="shared" ref="F6:F8" si="0">D6*E6</f>
        <v>0</v>
      </c>
    </row>
    <row r="7" spans="1:6" ht="42">
      <c r="A7" s="8" t="s">
        <v>182</v>
      </c>
      <c r="B7" s="46" t="s">
        <v>139</v>
      </c>
      <c r="C7" s="8" t="s">
        <v>96</v>
      </c>
      <c r="D7" s="8">
        <v>1</v>
      </c>
      <c r="E7" s="52"/>
      <c r="F7" s="52">
        <f t="shared" si="0"/>
        <v>0</v>
      </c>
    </row>
    <row r="8" spans="1:6" ht="48" customHeight="1">
      <c r="A8" s="8" t="s">
        <v>183</v>
      </c>
      <c r="B8" s="46" t="s">
        <v>130</v>
      </c>
      <c r="C8" s="8" t="s">
        <v>96</v>
      </c>
      <c r="D8" s="8">
        <v>1</v>
      </c>
      <c r="E8" s="52"/>
      <c r="F8" s="52">
        <f t="shared" si="0"/>
        <v>0</v>
      </c>
    </row>
    <row r="9" spans="1:6" s="37" customFormat="1">
      <c r="A9" s="8" t="s">
        <v>184</v>
      </c>
      <c r="B9" s="50" t="s">
        <v>143</v>
      </c>
      <c r="C9" s="36" t="s">
        <v>140</v>
      </c>
      <c r="D9" s="36">
        <v>1</v>
      </c>
      <c r="E9" s="57"/>
      <c r="F9" s="57">
        <f t="shared" ref="F9" si="1">D9*E9</f>
        <v>0</v>
      </c>
    </row>
    <row r="10" spans="1:6">
      <c r="A10" s="126" t="s">
        <v>131</v>
      </c>
      <c r="B10" s="127"/>
      <c r="C10" s="127"/>
      <c r="D10" s="127"/>
      <c r="E10" s="128"/>
      <c r="F10" s="34">
        <f>SUM(F5:F9)</f>
        <v>0</v>
      </c>
    </row>
  </sheetData>
  <mergeCells count="3">
    <mergeCell ref="A2:F2"/>
    <mergeCell ref="A10:E10"/>
    <mergeCell ref="A3:F3"/>
  </mergeCells>
  <phoneticPr fontId="6" type="noConversion"/>
  <pageMargins left="0.7" right="0.7" top="0.75" bottom="0.75" header="0.3" footer="0.3"/>
  <pageSetup paperSize="9"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07B30-CAE7-4062-88C4-9EE40C7B39C2}">
  <sheetPr>
    <pageSetUpPr fitToPage="1"/>
  </sheetPr>
  <dimension ref="A1:I10"/>
  <sheetViews>
    <sheetView zoomScale="115" zoomScaleNormal="115" zoomScaleSheetLayoutView="145" workbookViewId="0">
      <selection activeCell="D9" sqref="D9"/>
    </sheetView>
  </sheetViews>
  <sheetFormatPr defaultRowHeight="14"/>
  <cols>
    <col min="1" max="1" width="11" bestFit="1" customWidth="1"/>
    <col min="2" max="2" width="43.5" customWidth="1"/>
    <col min="3" max="3" width="6" customWidth="1"/>
    <col min="4" max="4" width="8" bestFit="1" customWidth="1"/>
    <col min="5" max="5" width="31.9140625" customWidth="1"/>
    <col min="6" max="6" width="17.33203125" bestFit="1" customWidth="1"/>
    <col min="7" max="7" width="4.9140625" customWidth="1"/>
    <col min="8" max="8" width="17.4140625" customWidth="1"/>
    <col min="9" max="9" width="15.6640625" customWidth="1"/>
  </cols>
  <sheetData>
    <row r="1" spans="1:9" ht="8.4" customHeight="1"/>
    <row r="2" spans="1:9" ht="14" customHeight="1">
      <c r="A2" s="117" t="s">
        <v>215</v>
      </c>
      <c r="B2" s="118"/>
      <c r="C2" s="118"/>
      <c r="D2" s="118"/>
      <c r="E2" s="119"/>
      <c r="F2" s="15"/>
      <c r="H2" s="39" t="s">
        <v>147</v>
      </c>
      <c r="I2" s="39" t="s">
        <v>146</v>
      </c>
    </row>
    <row r="3" spans="1:9" s="2" customFormat="1">
      <c r="A3" s="1" t="s">
        <v>103</v>
      </c>
      <c r="B3" s="1" t="s">
        <v>104</v>
      </c>
      <c r="C3" s="1" t="s">
        <v>86</v>
      </c>
      <c r="D3" s="1" t="s">
        <v>87</v>
      </c>
      <c r="E3" s="1" t="s">
        <v>105</v>
      </c>
      <c r="F3" s="1" t="s">
        <v>101</v>
      </c>
      <c r="H3" s="18">
        <v>0.3</v>
      </c>
      <c r="I3" s="18">
        <v>0.2</v>
      </c>
    </row>
    <row r="4" spans="1:9" ht="28">
      <c r="A4" s="8" t="s">
        <v>210</v>
      </c>
      <c r="B4" s="45" t="s">
        <v>81</v>
      </c>
      <c r="C4" s="41" t="s">
        <v>41</v>
      </c>
      <c r="D4" s="42">
        <v>14000</v>
      </c>
      <c r="E4" s="53"/>
      <c r="F4" s="53">
        <f>D4*E4</f>
        <v>0</v>
      </c>
    </row>
    <row r="5" spans="1:9">
      <c r="A5" s="8" t="s">
        <v>211</v>
      </c>
      <c r="B5" s="46" t="s">
        <v>82</v>
      </c>
      <c r="C5" s="8" t="s">
        <v>2</v>
      </c>
      <c r="D5" s="43">
        <f>VOLUMES!T4</f>
        <v>14000</v>
      </c>
      <c r="E5" s="52"/>
      <c r="F5" s="52">
        <f t="shared" ref="F5:F8" si="0">D5*E5</f>
        <v>0</v>
      </c>
    </row>
    <row r="6" spans="1:9" ht="28">
      <c r="A6" s="8" t="s">
        <v>212</v>
      </c>
      <c r="B6" s="46" t="s">
        <v>160</v>
      </c>
      <c r="C6" s="8" t="s">
        <v>2</v>
      </c>
      <c r="D6" s="44">
        <f>VOLUMES!U4</f>
        <v>11500</v>
      </c>
      <c r="E6" s="52"/>
      <c r="F6" s="52">
        <f t="shared" si="0"/>
        <v>0</v>
      </c>
    </row>
    <row r="7" spans="1:9" ht="28">
      <c r="A7" s="8" t="s">
        <v>213</v>
      </c>
      <c r="B7" s="46" t="s">
        <v>84</v>
      </c>
      <c r="C7" s="8" t="s">
        <v>2</v>
      </c>
      <c r="D7" s="43">
        <f>D4*H3</f>
        <v>4200</v>
      </c>
      <c r="E7" s="52"/>
      <c r="F7" s="52">
        <f t="shared" si="0"/>
        <v>0</v>
      </c>
    </row>
    <row r="8" spans="1:9" ht="42">
      <c r="A8" s="8" t="s">
        <v>214</v>
      </c>
      <c r="B8" s="46" t="s">
        <v>85</v>
      </c>
      <c r="C8" s="8" t="s">
        <v>2</v>
      </c>
      <c r="D8" s="43">
        <f>D5*I3</f>
        <v>2800</v>
      </c>
      <c r="E8" s="52"/>
      <c r="F8" s="52">
        <f t="shared" si="0"/>
        <v>0</v>
      </c>
    </row>
    <row r="9" spans="1:9">
      <c r="A9" s="11"/>
      <c r="B9" s="11"/>
      <c r="C9" s="9"/>
      <c r="D9" s="9"/>
      <c r="E9" s="10"/>
      <c r="F9" s="16"/>
    </row>
    <row r="10" spans="1:9">
      <c r="B10" s="12"/>
      <c r="C10" s="126" t="s">
        <v>117</v>
      </c>
      <c r="D10" s="127"/>
      <c r="E10" s="128"/>
      <c r="F10" s="33">
        <f>SUM(F4:F9)</f>
        <v>0</v>
      </c>
    </row>
  </sheetData>
  <mergeCells count="2">
    <mergeCell ref="A2:E2"/>
    <mergeCell ref="C10:E10"/>
  </mergeCells>
  <pageMargins left="0.70866141732283472" right="0.70866141732283472" top="0.74803149606299213" bottom="0.74803149606299213" header="0.31496062992125984" footer="0.31496062992125984"/>
  <pageSetup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44B2F-1A8E-4FFB-9FE6-92E223458984}">
  <sheetPr>
    <pageSetUpPr fitToPage="1"/>
  </sheetPr>
  <dimension ref="A1:I10"/>
  <sheetViews>
    <sheetView tabSelected="1" zoomScale="115" zoomScaleNormal="115" zoomScaleSheetLayoutView="145" workbookViewId="0">
      <selection activeCell="E8" sqref="E8"/>
    </sheetView>
  </sheetViews>
  <sheetFormatPr defaultRowHeight="14"/>
  <cols>
    <col min="1" max="1" width="11" bestFit="1" customWidth="1"/>
    <col min="2" max="2" width="43.5" customWidth="1"/>
    <col min="3" max="3" width="6" customWidth="1"/>
    <col min="4" max="4" width="8" bestFit="1" customWidth="1"/>
    <col min="5" max="5" width="31.9140625" customWidth="1"/>
    <col min="6" max="6" width="17.33203125" bestFit="1" customWidth="1"/>
    <col min="7" max="7" width="4.9140625" customWidth="1"/>
    <col min="8" max="8" width="17.4140625" customWidth="1"/>
    <col min="9" max="9" width="15.6640625" customWidth="1"/>
  </cols>
  <sheetData>
    <row r="1" spans="1:9" ht="8.4" customHeight="1"/>
    <row r="2" spans="1:9" ht="14" customHeight="1">
      <c r="A2" s="117" t="s">
        <v>226</v>
      </c>
      <c r="B2" s="118"/>
      <c r="C2" s="118"/>
      <c r="D2" s="118"/>
      <c r="E2" s="119"/>
      <c r="F2" s="15"/>
      <c r="H2" s="39" t="s">
        <v>147</v>
      </c>
      <c r="I2" s="39" t="s">
        <v>146</v>
      </c>
    </row>
    <row r="3" spans="1:9" s="2" customFormat="1">
      <c r="A3" s="1" t="s">
        <v>103</v>
      </c>
      <c r="B3" s="1" t="s">
        <v>104</v>
      </c>
      <c r="C3" s="1" t="s">
        <v>86</v>
      </c>
      <c r="D3" s="1" t="s">
        <v>87</v>
      </c>
      <c r="E3" s="1" t="s">
        <v>105</v>
      </c>
      <c r="F3" s="1" t="s">
        <v>101</v>
      </c>
      <c r="H3" s="18">
        <v>0.3</v>
      </c>
      <c r="I3" s="18">
        <v>0.2</v>
      </c>
    </row>
    <row r="4" spans="1:9" ht="28">
      <c r="A4" s="8" t="s">
        <v>210</v>
      </c>
      <c r="B4" s="45" t="s">
        <v>81</v>
      </c>
      <c r="C4" s="41" t="s">
        <v>41</v>
      </c>
      <c r="D4" s="42">
        <v>17000</v>
      </c>
      <c r="E4" s="53"/>
      <c r="F4" s="53">
        <f>D4*E4</f>
        <v>0</v>
      </c>
    </row>
    <row r="5" spans="1:9">
      <c r="A5" s="8" t="s">
        <v>211</v>
      </c>
      <c r="B5" s="46" t="s">
        <v>82</v>
      </c>
      <c r="C5" s="8" t="s">
        <v>2</v>
      </c>
      <c r="D5" s="43">
        <f>VOLUMES!I29+VOLUMES!I30</f>
        <v>65974</v>
      </c>
      <c r="E5" s="52"/>
      <c r="F5" s="52">
        <f t="shared" ref="F5:F8" si="0">D5*E5</f>
        <v>0</v>
      </c>
    </row>
    <row r="6" spans="1:9" ht="28">
      <c r="A6" s="8" t="s">
        <v>212</v>
      </c>
      <c r="B6" s="46" t="s">
        <v>160</v>
      </c>
      <c r="C6" s="8" t="s">
        <v>2</v>
      </c>
      <c r="D6" s="44">
        <f>VOLUMES!J29+VOLUMES!J30</f>
        <v>12624</v>
      </c>
      <c r="E6" s="52"/>
      <c r="F6" s="52">
        <f t="shared" si="0"/>
        <v>0</v>
      </c>
    </row>
    <row r="7" spans="1:9" ht="28">
      <c r="A7" s="8" t="s">
        <v>213</v>
      </c>
      <c r="B7" s="46" t="s">
        <v>84</v>
      </c>
      <c r="C7" s="8" t="s">
        <v>2</v>
      </c>
      <c r="D7" s="43">
        <f>D4*H3</f>
        <v>5100</v>
      </c>
      <c r="E7" s="52"/>
      <c r="F7" s="52">
        <f t="shared" si="0"/>
        <v>0</v>
      </c>
    </row>
    <row r="8" spans="1:9" ht="42">
      <c r="A8" s="8" t="s">
        <v>214</v>
      </c>
      <c r="B8" s="46" t="s">
        <v>85</v>
      </c>
      <c r="C8" s="8" t="s">
        <v>2</v>
      </c>
      <c r="D8" s="43">
        <f>D5*I3</f>
        <v>13194.800000000001</v>
      </c>
      <c r="E8" s="52"/>
      <c r="F8" s="52">
        <f t="shared" si="0"/>
        <v>0</v>
      </c>
    </row>
    <row r="9" spans="1:9">
      <c r="A9" s="11"/>
      <c r="B9" s="11"/>
      <c r="C9" s="9"/>
      <c r="D9" s="9"/>
      <c r="E9" s="10"/>
      <c r="F9" s="16"/>
    </row>
    <row r="10" spans="1:9">
      <c r="B10" s="12"/>
      <c r="C10" s="126" t="s">
        <v>117</v>
      </c>
      <c r="D10" s="127"/>
      <c r="E10" s="128"/>
      <c r="F10" s="33">
        <f>SUM(F4:F9)</f>
        <v>0</v>
      </c>
    </row>
  </sheetData>
  <mergeCells count="2">
    <mergeCell ref="A2:E2"/>
    <mergeCell ref="C10:E10"/>
  </mergeCells>
  <pageMargins left="0.70866141732283472" right="0.70866141732283472" top="0.74803149606299213" bottom="0.74803149606299213" header="0.31496062992125984" footer="0.31496062992125984"/>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VOLUMES</vt:lpstr>
      <vt:lpstr>ROAD VOL</vt:lpstr>
      <vt:lpstr>SUMMARY</vt:lpstr>
      <vt:lpstr>1-ROADS</vt:lpstr>
      <vt:lpstr>2-HARDSTANDS</vt:lpstr>
      <vt:lpstr>3-FOUNDATIONS</vt:lpstr>
      <vt:lpstr>4-TRAFIC SIGNS &amp; TRB FENCE </vt:lpstr>
      <vt:lpstr>5- RELOADING AREA</vt:lpstr>
      <vt:lpstr>6- Switchyard and storage area</vt:lpstr>
      <vt:lpstr>OPTIONAL</vt:lpstr>
      <vt:lpstr>'1-ROADS'!Print_Area</vt:lpstr>
      <vt:lpstr>'3-FOUNDATIONS'!Print_Area</vt:lpstr>
      <vt:lpstr>'ROAD VOL'!Print_Area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Ataberakın</dc:creator>
  <cp:lastModifiedBy>DAVIT</cp:lastModifiedBy>
  <cp:lastPrinted>2025-04-26T15:06:09Z</cp:lastPrinted>
  <dcterms:created xsi:type="dcterms:W3CDTF">2024-05-28T08:15:18Z</dcterms:created>
  <dcterms:modified xsi:type="dcterms:W3CDTF">2026-04-07T11:53:19Z</dcterms:modified>
</cp:coreProperties>
</file>