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6C6EF76B-8358-41F3-8530-037F9733D798}" xr6:coauthVersionLast="47" xr6:coauthVersionMax="47" xr10:uidLastSave="{00000000-0000-0000-0000-000000000000}"/>
  <bookViews>
    <workbookView xWindow="28680" yWindow="-120" windowWidth="29040" windowHeight="15720" activeTab="4" xr2:uid="{00000000-000D-0000-FFFF-FFFF00000000}"/>
  </bookViews>
  <sheets>
    <sheet name="ნაკრები" sheetId="11" r:id="rId1"/>
    <sheet name="№2-1" sheetId="7" r:id="rId2"/>
    <sheet name="№2-2" sheetId="8" r:id="rId3"/>
    <sheet name="№2-3" sheetId="9" r:id="rId4"/>
    <sheet name="№2-4" sheetId="1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3" i="13" l="1"/>
  <c r="I63" i="13"/>
  <c r="G63" i="13"/>
  <c r="E25" i="13"/>
  <c r="E10" i="13"/>
  <c r="L63" i="13" l="1"/>
  <c r="E72" i="13" l="1"/>
  <c r="K72" i="13" s="1"/>
  <c r="K71" i="13"/>
  <c r="I71" i="13"/>
  <c r="G71" i="13"/>
  <c r="G74" i="13" s="1"/>
  <c r="E70" i="13"/>
  <c r="G70" i="13" s="1"/>
  <c r="E69" i="13"/>
  <c r="K69" i="13" s="1"/>
  <c r="K68" i="13"/>
  <c r="I68" i="13"/>
  <c r="G68" i="13"/>
  <c r="K66" i="13"/>
  <c r="I66" i="13"/>
  <c r="G66" i="13"/>
  <c r="K65" i="13"/>
  <c r="I65" i="13"/>
  <c r="G65" i="13"/>
  <c r="K64" i="13"/>
  <c r="I64" i="13"/>
  <c r="G64" i="13"/>
  <c r="K62" i="13"/>
  <c r="I62" i="13"/>
  <c r="G62" i="13"/>
  <c r="K61" i="13"/>
  <c r="I61" i="13"/>
  <c r="G61" i="13"/>
  <c r="K60" i="13"/>
  <c r="I60" i="13"/>
  <c r="G60" i="13"/>
  <c r="K59" i="13"/>
  <c r="I59" i="13"/>
  <c r="G59" i="13"/>
  <c r="K58" i="13"/>
  <c r="I58" i="13"/>
  <c r="G58" i="13"/>
  <c r="K57" i="13"/>
  <c r="I57" i="13"/>
  <c r="G57" i="13"/>
  <c r="K46" i="13"/>
  <c r="I46" i="13"/>
  <c r="G46" i="13"/>
  <c r="K45" i="13"/>
  <c r="I45" i="13"/>
  <c r="G45" i="13"/>
  <c r="K44" i="13"/>
  <c r="I44" i="13"/>
  <c r="G44" i="13"/>
  <c r="K43" i="13"/>
  <c r="I43" i="13"/>
  <c r="G43" i="13"/>
  <c r="K42" i="13"/>
  <c r="I42" i="13"/>
  <c r="G42" i="13"/>
  <c r="K41" i="13"/>
  <c r="I41" i="13"/>
  <c r="G41" i="13"/>
  <c r="K40" i="13"/>
  <c r="I40" i="13"/>
  <c r="G40" i="13"/>
  <c r="K39" i="13"/>
  <c r="I39" i="13"/>
  <c r="G39" i="13"/>
  <c r="K38" i="13"/>
  <c r="I38" i="13"/>
  <c r="G38" i="13"/>
  <c r="E37" i="13"/>
  <c r="K37" i="13" s="1"/>
  <c r="E36" i="13"/>
  <c r="K36" i="13" s="1"/>
  <c r="E35" i="13"/>
  <c r="K35" i="13" s="1"/>
  <c r="K34" i="13"/>
  <c r="I34" i="13"/>
  <c r="G34" i="13"/>
  <c r="K33" i="13"/>
  <c r="I33" i="13"/>
  <c r="G33" i="13"/>
  <c r="K56" i="13"/>
  <c r="I56" i="13"/>
  <c r="G56" i="13"/>
  <c r="K55" i="13"/>
  <c r="I55" i="13"/>
  <c r="G55" i="13"/>
  <c r="K54" i="13"/>
  <c r="I54" i="13"/>
  <c r="G54" i="13"/>
  <c r="K53" i="13"/>
  <c r="I53" i="13"/>
  <c r="G53" i="13"/>
  <c r="K52" i="13"/>
  <c r="I52" i="13"/>
  <c r="G52" i="13"/>
  <c r="E51" i="13"/>
  <c r="I51" i="13" s="1"/>
  <c r="D50" i="13"/>
  <c r="E50" i="13" s="1"/>
  <c r="E49" i="13"/>
  <c r="G49" i="13" s="1"/>
  <c r="K48" i="13"/>
  <c r="I48" i="13"/>
  <c r="G48" i="13"/>
  <c r="K47" i="13"/>
  <c r="I47" i="13"/>
  <c r="G47" i="13"/>
  <c r="K32" i="13"/>
  <c r="I32" i="13"/>
  <c r="G32" i="13"/>
  <c r="K31" i="13"/>
  <c r="I31" i="13"/>
  <c r="G31" i="13"/>
  <c r="K30" i="13"/>
  <c r="I30" i="13"/>
  <c r="G30" i="13"/>
  <c r="K29" i="13"/>
  <c r="I29" i="13"/>
  <c r="G29" i="13"/>
  <c r="E28" i="13"/>
  <c r="K28" i="13" s="1"/>
  <c r="K24" i="13"/>
  <c r="I24" i="13"/>
  <c r="G24" i="13"/>
  <c r="K23" i="13"/>
  <c r="I23" i="13"/>
  <c r="G23" i="13"/>
  <c r="K22" i="13"/>
  <c r="I22" i="13"/>
  <c r="G22" i="13"/>
  <c r="K21" i="13"/>
  <c r="I21" i="13"/>
  <c r="G21" i="13"/>
  <c r="K20" i="13"/>
  <c r="I20" i="13"/>
  <c r="G20" i="13"/>
  <c r="K19" i="13"/>
  <c r="I19" i="13"/>
  <c r="G19" i="13"/>
  <c r="K18" i="13"/>
  <c r="I18" i="13"/>
  <c r="G18" i="13"/>
  <c r="K17" i="13"/>
  <c r="I17" i="13"/>
  <c r="G17" i="13"/>
  <c r="K16" i="13"/>
  <c r="I16" i="13"/>
  <c r="G16" i="13"/>
  <c r="K15" i="13"/>
  <c r="I15" i="13"/>
  <c r="G15" i="13"/>
  <c r="K14" i="13"/>
  <c r="I14" i="13"/>
  <c r="G14" i="13"/>
  <c r="D13" i="13"/>
  <c r="D12" i="13"/>
  <c r="E11" i="13"/>
  <c r="K9" i="13"/>
  <c r="I9" i="13"/>
  <c r="G9" i="13"/>
  <c r="I69" i="13" l="1"/>
  <c r="L61" i="13"/>
  <c r="L33" i="13"/>
  <c r="L68" i="13"/>
  <c r="L57" i="13"/>
  <c r="K70" i="13"/>
  <c r="L58" i="13"/>
  <c r="L60" i="13"/>
  <c r="L38" i="13"/>
  <c r="L71" i="13"/>
  <c r="I70" i="13"/>
  <c r="L59" i="13"/>
  <c r="G69" i="13"/>
  <c r="G72" i="13"/>
  <c r="I72" i="13"/>
  <c r="L62" i="13"/>
  <c r="L64" i="13"/>
  <c r="L65" i="13"/>
  <c r="L66" i="13"/>
  <c r="L40" i="13"/>
  <c r="I37" i="13"/>
  <c r="L34" i="13"/>
  <c r="I35" i="13"/>
  <c r="L41" i="13"/>
  <c r="L39" i="13"/>
  <c r="G37" i="13"/>
  <c r="G36" i="13"/>
  <c r="I36" i="13"/>
  <c r="L36" i="13" s="1"/>
  <c r="L42" i="13"/>
  <c r="L43" i="13"/>
  <c r="L44" i="13"/>
  <c r="L45" i="13"/>
  <c r="L46" i="13"/>
  <c r="G35" i="13"/>
  <c r="L24" i="13"/>
  <c r="L52" i="13"/>
  <c r="L56" i="13"/>
  <c r="L21" i="13"/>
  <c r="L18" i="13"/>
  <c r="L14" i="13"/>
  <c r="I49" i="13"/>
  <c r="L15" i="13"/>
  <c r="L17" i="13"/>
  <c r="L53" i="13"/>
  <c r="I25" i="13"/>
  <c r="K25" i="13"/>
  <c r="L22" i="13"/>
  <c r="L19" i="13"/>
  <c r="E27" i="13"/>
  <c r="L30" i="13"/>
  <c r="E13" i="13"/>
  <c r="G13" i="13" s="1"/>
  <c r="L23" i="13"/>
  <c r="K51" i="13"/>
  <c r="G25" i="13"/>
  <c r="L29" i="13"/>
  <c r="E26" i="13"/>
  <c r="K26" i="13" s="1"/>
  <c r="K49" i="13"/>
  <c r="L16" i="13"/>
  <c r="L48" i="13"/>
  <c r="L9" i="13"/>
  <c r="L32" i="13"/>
  <c r="L20" i="13"/>
  <c r="L31" i="13"/>
  <c r="L47" i="13"/>
  <c r="L54" i="13"/>
  <c r="L55" i="13"/>
  <c r="K50" i="13"/>
  <c r="I50" i="13"/>
  <c r="G50" i="13"/>
  <c r="G51" i="13"/>
  <c r="G11" i="13"/>
  <c r="K11" i="13"/>
  <c r="I11" i="13"/>
  <c r="I10" i="13"/>
  <c r="E12" i="13"/>
  <c r="I28" i="13"/>
  <c r="G10" i="13"/>
  <c r="K10" i="13"/>
  <c r="G28" i="13"/>
  <c r="L70" i="13" l="1"/>
  <c r="L72" i="13"/>
  <c r="L69" i="13"/>
  <c r="L37" i="13"/>
  <c r="L35" i="13"/>
  <c r="I26" i="13"/>
  <c r="L49" i="13"/>
  <c r="L10" i="13"/>
  <c r="L25" i="13"/>
  <c r="I13" i="13"/>
  <c r="L51" i="13"/>
  <c r="G26" i="13"/>
  <c r="L28" i="13"/>
  <c r="G27" i="13"/>
  <c r="K27" i="13"/>
  <c r="I27" i="13"/>
  <c r="K13" i="13"/>
  <c r="L50" i="13"/>
  <c r="I12" i="13"/>
  <c r="K12" i="13"/>
  <c r="G12" i="13"/>
  <c r="L11" i="13"/>
  <c r="G73" i="13" l="1"/>
  <c r="K73" i="13"/>
  <c r="I73" i="13"/>
  <c r="L76" i="13" s="1"/>
  <c r="L26" i="13"/>
  <c r="L13" i="13"/>
  <c r="L27" i="13"/>
  <c r="L12" i="13"/>
  <c r="L73" i="13" l="1"/>
  <c r="L74" i="13" l="1"/>
  <c r="L75" i="13" l="1"/>
  <c r="L77" i="13" s="1"/>
  <c r="L78" i="13" l="1"/>
  <c r="L79" i="13" s="1"/>
  <c r="L80" i="13" s="1"/>
  <c r="L81" i="13" s="1"/>
  <c r="D12" i="11" s="1"/>
  <c r="E12" i="11" s="1"/>
  <c r="F12" i="11" s="1"/>
  <c r="L82" i="13" l="1"/>
  <c r="L83" i="13" s="1"/>
  <c r="J5" i="13" s="1"/>
  <c r="E134" i="7" l="1"/>
  <c r="G134" i="7" s="1"/>
  <c r="L134" i="7" s="1"/>
  <c r="E136" i="7"/>
  <c r="K136" i="7" s="1"/>
  <c r="E135" i="7"/>
  <c r="K135" i="7" s="1"/>
  <c r="E133" i="7"/>
  <c r="K133" i="7" s="1"/>
  <c r="E132" i="7"/>
  <c r="I132" i="7" s="1"/>
  <c r="E131" i="7"/>
  <c r="K131" i="7" s="1"/>
  <c r="K130" i="7"/>
  <c r="I130" i="7"/>
  <c r="G130" i="7"/>
  <c r="G11" i="9"/>
  <c r="G14" i="9"/>
  <c r="G16" i="9"/>
  <c r="G17" i="9"/>
  <c r="G18" i="9"/>
  <c r="G20" i="9"/>
  <c r="G22" i="9"/>
  <c r="G24" i="9"/>
  <c r="G25" i="9"/>
  <c r="G27" i="9"/>
  <c r="G31" i="9"/>
  <c r="G32" i="9"/>
  <c r="G33" i="9"/>
  <c r="G34" i="9"/>
  <c r="G36" i="9"/>
  <c r="G37" i="9"/>
  <c r="G39" i="9"/>
  <c r="G43" i="9"/>
  <c r="G44" i="9"/>
  <c r="G45" i="9"/>
  <c r="G48" i="9"/>
  <c r="G49" i="9"/>
  <c r="G52" i="9"/>
  <c r="G53" i="9"/>
  <c r="G54" i="9"/>
  <c r="G58" i="9"/>
  <c r="G62" i="9"/>
  <c r="G63" i="9"/>
  <c r="G65" i="9"/>
  <c r="G66" i="9"/>
  <c r="G68" i="9"/>
  <c r="G73" i="9"/>
  <c r="G74" i="9"/>
  <c r="G75" i="9"/>
  <c r="G76" i="9"/>
  <c r="G77" i="9"/>
  <c r="G79" i="9"/>
  <c r="G80" i="9"/>
  <c r="G82" i="9"/>
  <c r="G83" i="9"/>
  <c r="G84" i="9"/>
  <c r="G89" i="9"/>
  <c r="G91" i="9"/>
  <c r="G92" i="9"/>
  <c r="G94" i="9"/>
  <c r="G95" i="9"/>
  <c r="G97" i="9"/>
  <c r="G99" i="9"/>
  <c r="G103" i="9"/>
  <c r="K11" i="8"/>
  <c r="K12" i="8"/>
  <c r="K15" i="8"/>
  <c r="K18" i="8"/>
  <c r="K19" i="8"/>
  <c r="K20" i="8"/>
  <c r="L20" i="8" s="1"/>
  <c r="K22" i="8"/>
  <c r="K26" i="8"/>
  <c r="L26" i="8" s="1"/>
  <c r="K28" i="8"/>
  <c r="K34" i="8"/>
  <c r="K35" i="8"/>
  <c r="K37" i="8"/>
  <c r="K39" i="8"/>
  <c r="K44" i="8"/>
  <c r="K47" i="8"/>
  <c r="K48" i="8"/>
  <c r="K52" i="8"/>
  <c r="K53" i="8"/>
  <c r="K54" i="8"/>
  <c r="K55" i="8"/>
  <c r="K56" i="8"/>
  <c r="K57" i="8"/>
  <c r="K58" i="8"/>
  <c r="K59" i="8"/>
  <c r="K60" i="8"/>
  <c r="L60" i="8" s="1"/>
  <c r="K62" i="8"/>
  <c r="K67" i="8"/>
  <c r="K71" i="8"/>
  <c r="K72" i="8"/>
  <c r="K73" i="8"/>
  <c r="K74" i="8"/>
  <c r="K75" i="8"/>
  <c r="K76" i="8"/>
  <c r="K77" i="8"/>
  <c r="K78" i="8"/>
  <c r="K79" i="8"/>
  <c r="L79" i="8" s="1"/>
  <c r="K80" i="8"/>
  <c r="K81" i="8"/>
  <c r="K82" i="8"/>
  <c r="K83" i="8"/>
  <c r="K84" i="8"/>
  <c r="K85" i="8"/>
  <c r="K86" i="8"/>
  <c r="K87" i="8"/>
  <c r="K89" i="8"/>
  <c r="K90" i="8"/>
  <c r="K91" i="8"/>
  <c r="K92" i="8"/>
  <c r="I12" i="8"/>
  <c r="I15" i="8"/>
  <c r="I16" i="8"/>
  <c r="I18" i="8"/>
  <c r="L18" i="8" s="1"/>
  <c r="I19" i="8"/>
  <c r="I20" i="8"/>
  <c r="I22" i="8"/>
  <c r="I26" i="8"/>
  <c r="I28" i="8"/>
  <c r="I33" i="8"/>
  <c r="I34" i="8"/>
  <c r="I37" i="8"/>
  <c r="I39" i="8"/>
  <c r="I44" i="8"/>
  <c r="I48" i="8"/>
  <c r="I52" i="8"/>
  <c r="I53" i="8"/>
  <c r="I54" i="8"/>
  <c r="I55" i="8"/>
  <c r="I56" i="8"/>
  <c r="I57" i="8"/>
  <c r="I58" i="8"/>
  <c r="I59" i="8"/>
  <c r="I60" i="8"/>
  <c r="I62" i="8"/>
  <c r="I67" i="8"/>
  <c r="I69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6" i="8"/>
  <c r="I87" i="8"/>
  <c r="I92" i="8"/>
  <c r="G15" i="8"/>
  <c r="G18" i="8"/>
  <c r="G19" i="8"/>
  <c r="G20" i="8"/>
  <c r="G22" i="8"/>
  <c r="G26" i="8"/>
  <c r="G28" i="8"/>
  <c r="G34" i="8"/>
  <c r="G37" i="8"/>
  <c r="G39" i="8"/>
  <c r="G44" i="8"/>
  <c r="G52" i="8"/>
  <c r="G53" i="8"/>
  <c r="G54" i="8"/>
  <c r="L54" i="8" s="1"/>
  <c r="G55" i="8"/>
  <c r="G56" i="8"/>
  <c r="G57" i="8"/>
  <c r="G58" i="8"/>
  <c r="G59" i="8"/>
  <c r="G60" i="8"/>
  <c r="G62" i="8"/>
  <c r="G67" i="8"/>
  <c r="G69" i="8"/>
  <c r="G72" i="8"/>
  <c r="G73" i="8"/>
  <c r="G74" i="8"/>
  <c r="G75" i="8"/>
  <c r="G76" i="8"/>
  <c r="G77" i="8"/>
  <c r="L77" i="8" s="1"/>
  <c r="G78" i="8"/>
  <c r="L78" i="8" s="1"/>
  <c r="G79" i="8"/>
  <c r="G80" i="8"/>
  <c r="G81" i="8"/>
  <c r="G82" i="8"/>
  <c r="G83" i="8"/>
  <c r="G84" i="8"/>
  <c r="G86" i="8"/>
  <c r="G87" i="8"/>
  <c r="G89" i="8"/>
  <c r="G90" i="8"/>
  <c r="G91" i="8"/>
  <c r="G13" i="7"/>
  <c r="G16" i="7"/>
  <c r="G18" i="7"/>
  <c r="G21" i="7"/>
  <c r="G30" i="7"/>
  <c r="G33" i="7"/>
  <c r="G36" i="7"/>
  <c r="G39" i="7"/>
  <c r="G42" i="7"/>
  <c r="G45" i="7"/>
  <c r="G48" i="7"/>
  <c r="G51" i="7"/>
  <c r="G54" i="7"/>
  <c r="G58" i="7"/>
  <c r="G61" i="7"/>
  <c r="G64" i="7"/>
  <c r="G67" i="7"/>
  <c r="G72" i="7"/>
  <c r="G73" i="7"/>
  <c r="G74" i="7"/>
  <c r="G81" i="7"/>
  <c r="G103" i="7"/>
  <c r="G116" i="7"/>
  <c r="G124" i="7"/>
  <c r="G137" i="7"/>
  <c r="G138" i="7"/>
  <c r="G145" i="7"/>
  <c r="G153" i="7"/>
  <c r="G160" i="7"/>
  <c r="G163" i="7"/>
  <c r="G165" i="7"/>
  <c r="G173" i="7"/>
  <c r="G181" i="7"/>
  <c r="G188" i="7"/>
  <c r="G196" i="7"/>
  <c r="G202" i="7"/>
  <c r="G204" i="7"/>
  <c r="G205" i="7"/>
  <c r="G211" i="7"/>
  <c r="G217" i="7"/>
  <c r="G218" i="7"/>
  <c r="G229" i="7"/>
  <c r="G249" i="7"/>
  <c r="G252" i="7"/>
  <c r="I91" i="8"/>
  <c r="I90" i="8"/>
  <c r="I89" i="8"/>
  <c r="G92" i="8"/>
  <c r="E88" i="8"/>
  <c r="K88" i="8" s="1"/>
  <c r="E85" i="8"/>
  <c r="I85" i="8" s="1"/>
  <c r="I84" i="8"/>
  <c r="E84" i="8"/>
  <c r="K104" i="9"/>
  <c r="I104" i="9"/>
  <c r="E103" i="9"/>
  <c r="E102" i="9"/>
  <c r="G102" i="9" s="1"/>
  <c r="E101" i="9"/>
  <c r="K101" i="9" s="1"/>
  <c r="E100" i="9"/>
  <c r="I100" i="9" s="1"/>
  <c r="K99" i="9"/>
  <c r="I99" i="9"/>
  <c r="E98" i="9"/>
  <c r="G98" i="9" s="1"/>
  <c r="E97" i="9"/>
  <c r="I97" i="9" s="1"/>
  <c r="E96" i="9"/>
  <c r="G96" i="9" s="1"/>
  <c r="E95" i="9"/>
  <c r="K94" i="9"/>
  <c r="I94" i="9"/>
  <c r="E93" i="9"/>
  <c r="I93" i="9" s="1"/>
  <c r="E92" i="9"/>
  <c r="K92" i="9" s="1"/>
  <c r="E91" i="9"/>
  <c r="E90" i="9"/>
  <c r="K90" i="9" s="1"/>
  <c r="K89" i="9"/>
  <c r="I89" i="9"/>
  <c r="E88" i="9"/>
  <c r="G88" i="9" s="1"/>
  <c r="E87" i="9"/>
  <c r="K87" i="9" s="1"/>
  <c r="E86" i="9"/>
  <c r="G86" i="9" s="1"/>
  <c r="E85" i="9"/>
  <c r="K85" i="9" s="1"/>
  <c r="K84" i="9"/>
  <c r="I84" i="9"/>
  <c r="E83" i="9"/>
  <c r="I83" i="9" s="1"/>
  <c r="E82" i="9"/>
  <c r="E81" i="9"/>
  <c r="G81" i="9" s="1"/>
  <c r="K80" i="9"/>
  <c r="I80" i="9"/>
  <c r="K79" i="9"/>
  <c r="I79" i="9"/>
  <c r="K78" i="9"/>
  <c r="I78" i="9"/>
  <c r="E77" i="9"/>
  <c r="E76" i="9"/>
  <c r="I76" i="9" s="1"/>
  <c r="E75" i="9"/>
  <c r="K75" i="9" s="1"/>
  <c r="E74" i="9"/>
  <c r="K74" i="9" s="1"/>
  <c r="K73" i="9"/>
  <c r="I73" i="9"/>
  <c r="E72" i="9"/>
  <c r="I72" i="9" s="1"/>
  <c r="G71" i="9"/>
  <c r="E71" i="9"/>
  <c r="I71" i="9" s="1"/>
  <c r="E70" i="9"/>
  <c r="K70" i="9" s="1"/>
  <c r="E69" i="9"/>
  <c r="G69" i="9" s="1"/>
  <c r="E67" i="9"/>
  <c r="G67" i="9" s="1"/>
  <c r="E66" i="9"/>
  <c r="I66" i="9" s="1"/>
  <c r="E65" i="9"/>
  <c r="E64" i="9"/>
  <c r="G64" i="9" s="1"/>
  <c r="K63" i="9"/>
  <c r="I63" i="9"/>
  <c r="E62" i="9"/>
  <c r="E61" i="9"/>
  <c r="K61" i="9" s="1"/>
  <c r="E60" i="9"/>
  <c r="K60" i="9" s="1"/>
  <c r="E59" i="9"/>
  <c r="K59" i="9" s="1"/>
  <c r="K58" i="9"/>
  <c r="I58" i="9"/>
  <c r="E57" i="9"/>
  <c r="K57" i="9" s="1"/>
  <c r="E56" i="9"/>
  <c r="G56" i="9" s="1"/>
  <c r="E55" i="9"/>
  <c r="G55" i="9" s="1"/>
  <c r="E54" i="9"/>
  <c r="K54" i="9" s="1"/>
  <c r="K53" i="9"/>
  <c r="I53" i="9"/>
  <c r="E52" i="9"/>
  <c r="I52" i="9" s="1"/>
  <c r="E51" i="9"/>
  <c r="K51" i="9" s="1"/>
  <c r="E50" i="9"/>
  <c r="K50" i="9" s="1"/>
  <c r="K48" i="9"/>
  <c r="I48" i="9"/>
  <c r="E47" i="9"/>
  <c r="K47" i="9" s="1"/>
  <c r="G46" i="9"/>
  <c r="E46" i="9"/>
  <c r="I46" i="9" s="1"/>
  <c r="E45" i="9"/>
  <c r="K44" i="9"/>
  <c r="I44" i="9"/>
  <c r="K43" i="9"/>
  <c r="I43" i="9"/>
  <c r="K42" i="9"/>
  <c r="I42" i="9"/>
  <c r="E41" i="9"/>
  <c r="G41" i="9" s="1"/>
  <c r="E40" i="9"/>
  <c r="I40" i="9" s="1"/>
  <c r="E39" i="9"/>
  <c r="I39" i="9" s="1"/>
  <c r="E38" i="9"/>
  <c r="G38" i="9" s="1"/>
  <c r="K37" i="9"/>
  <c r="I37" i="9"/>
  <c r="E36" i="9"/>
  <c r="K36" i="9" s="1"/>
  <c r="E35" i="9"/>
  <c r="K35" i="9" s="1"/>
  <c r="E34" i="9"/>
  <c r="E33" i="9"/>
  <c r="K32" i="9"/>
  <c r="I32" i="9"/>
  <c r="E31" i="9"/>
  <c r="E30" i="9"/>
  <c r="G30" i="9" s="1"/>
  <c r="E29" i="9"/>
  <c r="G29" i="9" s="1"/>
  <c r="E28" i="9"/>
  <c r="G28" i="9" s="1"/>
  <c r="K27" i="9"/>
  <c r="I27" i="9"/>
  <c r="E26" i="9"/>
  <c r="K26" i="9" s="1"/>
  <c r="E25" i="9"/>
  <c r="K25" i="9" s="1"/>
  <c r="E24" i="9"/>
  <c r="I24" i="9" s="1"/>
  <c r="E23" i="9"/>
  <c r="K23" i="9" s="1"/>
  <c r="K22" i="9"/>
  <c r="I22" i="9"/>
  <c r="E21" i="9"/>
  <c r="G21" i="9" s="1"/>
  <c r="E20" i="9"/>
  <c r="I20" i="9" s="1"/>
  <c r="E19" i="9"/>
  <c r="K19" i="9" s="1"/>
  <c r="K18" i="9"/>
  <c r="I18" i="9"/>
  <c r="E17" i="9"/>
  <c r="E16" i="9"/>
  <c r="E15" i="9"/>
  <c r="G15" i="9" s="1"/>
  <c r="K14" i="9"/>
  <c r="I14" i="9"/>
  <c r="E13" i="9"/>
  <c r="I13" i="9" s="1"/>
  <c r="E12" i="9"/>
  <c r="G12" i="9" s="1"/>
  <c r="E11" i="9"/>
  <c r="K11" i="9" s="1"/>
  <c r="K10" i="9"/>
  <c r="I10" i="9"/>
  <c r="G10" i="9"/>
  <c r="K9" i="9"/>
  <c r="I9" i="9"/>
  <c r="G9" i="9"/>
  <c r="E71" i="8"/>
  <c r="G71" i="8" s="1"/>
  <c r="E70" i="8"/>
  <c r="G70" i="8" s="1"/>
  <c r="E69" i="8"/>
  <c r="K69" i="8" s="1"/>
  <c r="E68" i="8"/>
  <c r="K68" i="8" s="1"/>
  <c r="E66" i="8"/>
  <c r="K66" i="8" s="1"/>
  <c r="E65" i="8"/>
  <c r="I65" i="8" s="1"/>
  <c r="E64" i="8"/>
  <c r="G64" i="8" s="1"/>
  <c r="I63" i="8"/>
  <c r="E63" i="8"/>
  <c r="K63" i="8" s="1"/>
  <c r="E49" i="8"/>
  <c r="G49" i="8" s="1"/>
  <c r="E48" i="8"/>
  <c r="G48" i="8" s="1"/>
  <c r="E47" i="8"/>
  <c r="G47" i="8" s="1"/>
  <c r="E46" i="8"/>
  <c r="I46" i="8" s="1"/>
  <c r="E45" i="8"/>
  <c r="G45" i="8" s="1"/>
  <c r="E43" i="8"/>
  <c r="I43" i="8" s="1"/>
  <c r="E42" i="8"/>
  <c r="K42" i="8" s="1"/>
  <c r="E41" i="8"/>
  <c r="I41" i="8" s="1"/>
  <c r="I40" i="8"/>
  <c r="E40" i="8"/>
  <c r="K40" i="8" s="1"/>
  <c r="E38" i="8"/>
  <c r="I38" i="8" s="1"/>
  <c r="E36" i="8"/>
  <c r="G36" i="8" s="1"/>
  <c r="E35" i="8"/>
  <c r="G35" i="8" s="1"/>
  <c r="E33" i="8"/>
  <c r="K33" i="8" s="1"/>
  <c r="E32" i="8"/>
  <c r="K32" i="8" s="1"/>
  <c r="E31" i="8"/>
  <c r="G31" i="8" s="1"/>
  <c r="E30" i="8"/>
  <c r="I30" i="8" s="1"/>
  <c r="E29" i="8"/>
  <c r="G29" i="8" s="1"/>
  <c r="E27" i="8"/>
  <c r="I27" i="8" s="1"/>
  <c r="E25" i="8"/>
  <c r="G25" i="8" s="1"/>
  <c r="E24" i="8"/>
  <c r="I24" i="8" s="1"/>
  <c r="E23" i="8"/>
  <c r="K23" i="8" s="1"/>
  <c r="E21" i="8"/>
  <c r="G21" i="8" s="1"/>
  <c r="E17" i="8"/>
  <c r="I17" i="8" s="1"/>
  <c r="E16" i="8"/>
  <c r="G16" i="8" s="1"/>
  <c r="E14" i="8"/>
  <c r="I14" i="8" s="1"/>
  <c r="E13" i="8"/>
  <c r="G13" i="8" s="1"/>
  <c r="E12" i="8"/>
  <c r="E11" i="8"/>
  <c r="I11" i="8" s="1"/>
  <c r="K10" i="8"/>
  <c r="I10" i="8"/>
  <c r="G10" i="8"/>
  <c r="L89" i="8" l="1"/>
  <c r="L58" i="8"/>
  <c r="L81" i="8"/>
  <c r="L19" i="8"/>
  <c r="L74" i="8"/>
  <c r="L67" i="8"/>
  <c r="L82" i="8"/>
  <c r="L73" i="8"/>
  <c r="L83" i="8"/>
  <c r="L71" i="8"/>
  <c r="L44" i="8"/>
  <c r="L55" i="8"/>
  <c r="L48" i="8"/>
  <c r="L62" i="8"/>
  <c r="L37" i="8"/>
  <c r="L90" i="8"/>
  <c r="L59" i="8"/>
  <c r="L34" i="8"/>
  <c r="L91" i="8"/>
  <c r="L84" i="8"/>
  <c r="I21" i="8"/>
  <c r="G23" i="9"/>
  <c r="I23" i="8"/>
  <c r="L23" i="8" s="1"/>
  <c r="L39" i="8"/>
  <c r="G51" i="9"/>
  <c r="G24" i="8"/>
  <c r="I64" i="8"/>
  <c r="K38" i="8"/>
  <c r="L15" i="8"/>
  <c r="G93" i="9"/>
  <c r="G50" i="9"/>
  <c r="G35" i="9"/>
  <c r="L86" i="8"/>
  <c r="I45" i="8"/>
  <c r="L76" i="8"/>
  <c r="K27" i="8"/>
  <c r="G59" i="9"/>
  <c r="L53" i="8"/>
  <c r="L57" i="8"/>
  <c r="L75" i="8"/>
  <c r="G101" i="9"/>
  <c r="G87" i="9"/>
  <c r="G72" i="9"/>
  <c r="L80" i="8"/>
  <c r="L22" i="8"/>
  <c r="G19" i="9"/>
  <c r="L69" i="8"/>
  <c r="L92" i="8"/>
  <c r="K25" i="8"/>
  <c r="G100" i="9"/>
  <c r="G57" i="9"/>
  <c r="G90" i="9"/>
  <c r="L56" i="8"/>
  <c r="I88" i="8"/>
  <c r="L87" i="8"/>
  <c r="L52" i="8"/>
  <c r="K24" i="8"/>
  <c r="L24" i="8" s="1"/>
  <c r="G85" i="9"/>
  <c r="G70" i="9"/>
  <c r="G13" i="9"/>
  <c r="G23" i="8"/>
  <c r="I90" i="9"/>
  <c r="I68" i="8"/>
  <c r="G61" i="9"/>
  <c r="G47" i="9"/>
  <c r="I29" i="8"/>
  <c r="L28" i="8"/>
  <c r="G60" i="9"/>
  <c r="L72" i="8"/>
  <c r="I25" i="8"/>
  <c r="K49" i="8"/>
  <c r="G40" i="9"/>
  <c r="G26" i="9"/>
  <c r="G136" i="7"/>
  <c r="G135" i="7"/>
  <c r="I131" i="7"/>
  <c r="G133" i="7"/>
  <c r="I133" i="7"/>
  <c r="L130" i="7"/>
  <c r="G132" i="7"/>
  <c r="K132" i="7"/>
  <c r="L132" i="7" s="1"/>
  <c r="I136" i="7"/>
  <c r="G131" i="7"/>
  <c r="I135" i="7"/>
  <c r="L40" i="8"/>
  <c r="K13" i="8"/>
  <c r="I49" i="8"/>
  <c r="I13" i="8"/>
  <c r="K36" i="8"/>
  <c r="G43" i="8"/>
  <c r="I36" i="8"/>
  <c r="G42" i="8"/>
  <c r="I47" i="8"/>
  <c r="L47" i="8" s="1"/>
  <c r="I35" i="8"/>
  <c r="L35" i="8" s="1"/>
  <c r="K70" i="8"/>
  <c r="K46" i="8"/>
  <c r="L46" i="8" s="1"/>
  <c r="I70" i="8"/>
  <c r="K45" i="8"/>
  <c r="L45" i="8" s="1"/>
  <c r="K21" i="8"/>
  <c r="L21" i="8" s="1"/>
  <c r="K14" i="8"/>
  <c r="I32" i="8"/>
  <c r="K43" i="8"/>
  <c r="K31" i="8"/>
  <c r="I31" i="8"/>
  <c r="K30" i="8"/>
  <c r="I66" i="8"/>
  <c r="L66" i="8" s="1"/>
  <c r="I42" i="8"/>
  <c r="K65" i="8"/>
  <c r="K41" i="8"/>
  <c r="K29" i="8"/>
  <c r="L29" i="8" s="1"/>
  <c r="K17" i="8"/>
  <c r="K64" i="8"/>
  <c r="L64" i="8" s="1"/>
  <c r="K16" i="8"/>
  <c r="L16" i="8" s="1"/>
  <c r="G33" i="8"/>
  <c r="L33" i="8" s="1"/>
  <c r="G68" i="8"/>
  <c r="L68" i="8" s="1"/>
  <c r="G85" i="8"/>
  <c r="L85" i="8" s="1"/>
  <c r="G12" i="8"/>
  <c r="L12" i="8" s="1"/>
  <c r="G11" i="8"/>
  <c r="L11" i="8" s="1"/>
  <c r="G30" i="8"/>
  <c r="G88" i="8"/>
  <c r="G27" i="8"/>
  <c r="L27" i="8" s="1"/>
  <c r="G46" i="8"/>
  <c r="G32" i="8"/>
  <c r="G17" i="8"/>
  <c r="G65" i="8"/>
  <c r="G40" i="8"/>
  <c r="G63" i="8"/>
  <c r="L63" i="8" s="1"/>
  <c r="G38" i="8"/>
  <c r="G14" i="8"/>
  <c r="G66" i="8"/>
  <c r="G41" i="8"/>
  <c r="K12" i="9"/>
  <c r="I74" i="9"/>
  <c r="I86" i="9"/>
  <c r="I19" i="9"/>
  <c r="L19" i="9" s="1"/>
  <c r="L32" i="9"/>
  <c r="L53" i="9"/>
  <c r="K86" i="9"/>
  <c r="L86" i="9" s="1"/>
  <c r="K100" i="9"/>
  <c r="L100" i="9" s="1"/>
  <c r="K20" i="9"/>
  <c r="L20" i="9" s="1"/>
  <c r="I70" i="9"/>
  <c r="I82" i="9"/>
  <c r="L82" i="9" s="1"/>
  <c r="K82" i="9"/>
  <c r="I23" i="9"/>
  <c r="I12" i="9"/>
  <c r="K24" i="9"/>
  <c r="L48" i="9"/>
  <c r="L89" i="9"/>
  <c r="L10" i="9"/>
  <c r="K28" i="9"/>
  <c r="L12" i="9"/>
  <c r="L9" i="9"/>
  <c r="L44" i="9"/>
  <c r="I59" i="9"/>
  <c r="K39" i="9"/>
  <c r="I87" i="9"/>
  <c r="L79" i="9"/>
  <c r="I103" i="9"/>
  <c r="I51" i="9"/>
  <c r="I61" i="9"/>
  <c r="K71" i="9"/>
  <c r="K93" i="9"/>
  <c r="K72" i="9"/>
  <c r="L76" i="9"/>
  <c r="L94" i="9"/>
  <c r="K15" i="9"/>
  <c r="L15" i="9" s="1"/>
  <c r="L24" i="9"/>
  <c r="K52" i="9"/>
  <c r="L63" i="9"/>
  <c r="I69" i="9"/>
  <c r="K76" i="9"/>
  <c r="K81" i="9"/>
  <c r="I64" i="9"/>
  <c r="I29" i="9"/>
  <c r="I35" i="9"/>
  <c r="K64" i="9"/>
  <c r="L64" i="9" s="1"/>
  <c r="K13" i="9"/>
  <c r="K29" i="9"/>
  <c r="L29" i="9" s="1"/>
  <c r="K97" i="9"/>
  <c r="L97" i="9" s="1"/>
  <c r="I26" i="9"/>
  <c r="K83" i="9"/>
  <c r="L14" i="9"/>
  <c r="I36" i="9"/>
  <c r="L36" i="9" s="1"/>
  <c r="K45" i="9"/>
  <c r="I54" i="9"/>
  <c r="L54" i="9" s="1"/>
  <c r="K66" i="9"/>
  <c r="I75" i="9"/>
  <c r="K103" i="9"/>
  <c r="I67" i="9"/>
  <c r="L84" i="9"/>
  <c r="K67" i="9"/>
  <c r="L67" i="9" s="1"/>
  <c r="I15" i="9"/>
  <c r="I47" i="9"/>
  <c r="I81" i="9"/>
  <c r="I28" i="9"/>
  <c r="L43" i="9"/>
  <c r="K21" i="9"/>
  <c r="I21" i="9"/>
  <c r="I11" i="9"/>
  <c r="K30" i="9"/>
  <c r="I30" i="9"/>
  <c r="I65" i="9"/>
  <c r="K65" i="9"/>
  <c r="L18" i="9"/>
  <c r="K33" i="9"/>
  <c r="I33" i="9"/>
  <c r="K40" i="9"/>
  <c r="K98" i="9"/>
  <c r="I98" i="9"/>
  <c r="K34" i="9"/>
  <c r="I34" i="9"/>
  <c r="I62" i="9"/>
  <c r="K62" i="9"/>
  <c r="K41" i="9"/>
  <c r="I41" i="9"/>
  <c r="K69" i="9"/>
  <c r="L69" i="9" s="1"/>
  <c r="I56" i="9"/>
  <c r="K56" i="9"/>
  <c r="I31" i="9"/>
  <c r="K31" i="9"/>
  <c r="L31" i="9" s="1"/>
  <c r="L27" i="9"/>
  <c r="L37" i="9"/>
  <c r="K91" i="9"/>
  <c r="I91" i="9"/>
  <c r="I50" i="9"/>
  <c r="I57" i="9"/>
  <c r="I101" i="9"/>
  <c r="L22" i="9"/>
  <c r="K46" i="9"/>
  <c r="L46" i="9" s="1"/>
  <c r="I60" i="9"/>
  <c r="I92" i="9"/>
  <c r="K95" i="9"/>
  <c r="I16" i="9"/>
  <c r="K16" i="9"/>
  <c r="L73" i="9"/>
  <c r="K88" i="9"/>
  <c r="I25" i="9"/>
  <c r="I88" i="9"/>
  <c r="I95" i="9"/>
  <c r="I85" i="9"/>
  <c r="K96" i="9"/>
  <c r="I96" i="9"/>
  <c r="L99" i="9"/>
  <c r="K17" i="9"/>
  <c r="I17" i="9"/>
  <c r="K38" i="9"/>
  <c r="L74" i="9"/>
  <c r="K77" i="9"/>
  <c r="I77" i="9"/>
  <c r="L90" i="9"/>
  <c r="I38" i="9"/>
  <c r="I45" i="9"/>
  <c r="K55" i="9"/>
  <c r="I55" i="9"/>
  <c r="L93" i="9"/>
  <c r="K102" i="9"/>
  <c r="L58" i="9"/>
  <c r="L80" i="9"/>
  <c r="I102" i="9"/>
  <c r="E50" i="8"/>
  <c r="E51" i="8"/>
  <c r="L10" i="8"/>
  <c r="E61" i="8"/>
  <c r="L38" i="9" l="1"/>
  <c r="L23" i="9"/>
  <c r="L28" i="9"/>
  <c r="L61" i="9"/>
  <c r="L60" i="9"/>
  <c r="L88" i="8"/>
  <c r="L43" i="8"/>
  <c r="L41" i="8"/>
  <c r="L42" i="8"/>
  <c r="L136" i="7"/>
  <c r="L13" i="9"/>
  <c r="L35" i="9"/>
  <c r="L81" i="9"/>
  <c r="L65" i="8"/>
  <c r="L32" i="8"/>
  <c r="L49" i="8"/>
  <c r="L25" i="8"/>
  <c r="L87" i="9"/>
  <c r="L38" i="8"/>
  <c r="L70" i="9"/>
  <c r="L135" i="7"/>
  <c r="L133" i="7"/>
  <c r="L131" i="7"/>
  <c r="L31" i="8"/>
  <c r="L70" i="8"/>
  <c r="I51" i="8"/>
  <c r="K51" i="8"/>
  <c r="L17" i="8"/>
  <c r="L30" i="8"/>
  <c r="G61" i="8"/>
  <c r="I61" i="8"/>
  <c r="K61" i="8"/>
  <c r="L61" i="8" s="1"/>
  <c r="L36" i="8"/>
  <c r="L14" i="8"/>
  <c r="K50" i="8"/>
  <c r="I50" i="8"/>
  <c r="L13" i="8"/>
  <c r="G50" i="8"/>
  <c r="G51" i="8"/>
  <c r="L75" i="9"/>
  <c r="L85" i="9"/>
  <c r="L45" i="9"/>
  <c r="L92" i="9"/>
  <c r="L101" i="9"/>
  <c r="L40" i="9"/>
  <c r="L72" i="9"/>
  <c r="L26" i="9"/>
  <c r="L51" i="9"/>
  <c r="L66" i="9"/>
  <c r="L59" i="9"/>
  <c r="L25" i="9"/>
  <c r="L52" i="9"/>
  <c r="L50" i="9"/>
  <c r="L103" i="9"/>
  <c r="L39" i="9"/>
  <c r="L102" i="9"/>
  <c r="L83" i="9"/>
  <c r="L57" i="9"/>
  <c r="L11" i="9"/>
  <c r="L71" i="9"/>
  <c r="L47" i="9"/>
  <c r="L56" i="9"/>
  <c r="L21" i="9"/>
  <c r="L41" i="9"/>
  <c r="L77" i="9"/>
  <c r="L33" i="9"/>
  <c r="L98" i="9"/>
  <c r="L16" i="9"/>
  <c r="L34" i="9"/>
  <c r="L96" i="9"/>
  <c r="L17" i="9"/>
  <c r="L30" i="9"/>
  <c r="L65" i="9"/>
  <c r="L88" i="9"/>
  <c r="L91" i="9"/>
  <c r="L55" i="9"/>
  <c r="L95" i="9"/>
  <c r="L62" i="9"/>
  <c r="G93" i="8" l="1"/>
  <c r="I93" i="8"/>
  <c r="K93" i="8"/>
  <c r="L51" i="8"/>
  <c r="L50" i="8"/>
  <c r="L93" i="8" s="1"/>
  <c r="G104" i="9"/>
  <c r="L104" i="9" s="1"/>
  <c r="G42" i="9"/>
  <c r="L42" i="9" s="1"/>
  <c r="G78" i="9"/>
  <c r="L78" i="9" s="1"/>
  <c r="I105" i="9"/>
  <c r="L108" i="9" s="1"/>
  <c r="L94" i="8"/>
  <c r="G105" i="9" l="1"/>
  <c r="L106" i="9" s="1"/>
  <c r="K105" i="9"/>
  <c r="L95" i="8"/>
  <c r="L105" i="9" l="1"/>
  <c r="L107" i="9" s="1"/>
  <c r="L109" i="9" s="1"/>
  <c r="L96" i="8"/>
  <c r="L97" i="8" s="1"/>
  <c r="L98" i="8" s="1"/>
  <c r="L99" i="8" s="1"/>
  <c r="L110" i="9" l="1"/>
  <c r="L111" i="9" s="1"/>
  <c r="L112" i="9" s="1"/>
  <c r="L113" i="9" s="1"/>
  <c r="D11" i="11" s="1"/>
  <c r="E11" i="11" s="1"/>
  <c r="F11" i="11" s="1"/>
  <c r="L100" i="8"/>
  <c r="L101" i="8" s="1"/>
  <c r="D10" i="11" s="1"/>
  <c r="E10" i="11" s="1"/>
  <c r="F10" i="11" s="1"/>
  <c r="L114" i="9" l="1"/>
  <c r="L115" i="9" s="1"/>
  <c r="K5" i="9" s="1"/>
  <c r="L102" i="8"/>
  <c r="L103" i="8" s="1"/>
  <c r="K5" i="8" s="1"/>
  <c r="K13" i="7" l="1"/>
  <c r="K16" i="7"/>
  <c r="K18" i="7"/>
  <c r="K21" i="7"/>
  <c r="K30" i="7"/>
  <c r="K33" i="7"/>
  <c r="K36" i="7"/>
  <c r="K39" i="7"/>
  <c r="K42" i="7"/>
  <c r="K45" i="7"/>
  <c r="K48" i="7"/>
  <c r="K51" i="7"/>
  <c r="K54" i="7"/>
  <c r="K58" i="7"/>
  <c r="K61" i="7"/>
  <c r="K64" i="7"/>
  <c r="K67" i="7"/>
  <c r="K72" i="7"/>
  <c r="K73" i="7"/>
  <c r="K74" i="7"/>
  <c r="K81" i="7"/>
  <c r="K103" i="7"/>
  <c r="K116" i="7"/>
  <c r="K124" i="7"/>
  <c r="K137" i="7"/>
  <c r="K138" i="7"/>
  <c r="K145" i="7"/>
  <c r="K153" i="7"/>
  <c r="K160" i="7"/>
  <c r="K163" i="7"/>
  <c r="K165" i="7"/>
  <c r="K173" i="7"/>
  <c r="K181" i="7"/>
  <c r="K188" i="7"/>
  <c r="K196" i="7"/>
  <c r="K202" i="7"/>
  <c r="K204" i="7"/>
  <c r="K211" i="7"/>
  <c r="K217" i="7"/>
  <c r="K218" i="7"/>
  <c r="K226" i="7"/>
  <c r="K229" i="7"/>
  <c r="K237" i="7"/>
  <c r="K249" i="7"/>
  <c r="K252" i="7"/>
  <c r="I13" i="7"/>
  <c r="I16" i="7"/>
  <c r="I18" i="7"/>
  <c r="I21" i="7"/>
  <c r="I30" i="7"/>
  <c r="I33" i="7"/>
  <c r="I36" i="7"/>
  <c r="I39" i="7"/>
  <c r="I42" i="7"/>
  <c r="I45" i="7"/>
  <c r="I48" i="7"/>
  <c r="I51" i="7"/>
  <c r="I54" i="7"/>
  <c r="I58" i="7"/>
  <c r="I61" i="7"/>
  <c r="I64" i="7"/>
  <c r="I67" i="7"/>
  <c r="I72" i="7"/>
  <c r="I73" i="7"/>
  <c r="I74" i="7"/>
  <c r="I81" i="7"/>
  <c r="I103" i="7"/>
  <c r="I116" i="7"/>
  <c r="I124" i="7"/>
  <c r="I137" i="7"/>
  <c r="I138" i="7"/>
  <c r="I145" i="7"/>
  <c r="I153" i="7"/>
  <c r="I160" i="7"/>
  <c r="I163" i="7"/>
  <c r="I165" i="7"/>
  <c r="I173" i="7"/>
  <c r="I181" i="7"/>
  <c r="I188" i="7"/>
  <c r="I196" i="7"/>
  <c r="I202" i="7"/>
  <c r="I204" i="7"/>
  <c r="I211" i="7"/>
  <c r="I217" i="7"/>
  <c r="I218" i="7"/>
  <c r="I226" i="7"/>
  <c r="I229" i="7"/>
  <c r="I237" i="7"/>
  <c r="I249" i="7"/>
  <c r="E201" i="7" l="1"/>
  <c r="G201" i="7" s="1"/>
  <c r="E198" i="7"/>
  <c r="G198" i="7" s="1"/>
  <c r="E190" i="7"/>
  <c r="G190" i="7" s="1"/>
  <c r="E195" i="7"/>
  <c r="G195" i="7" s="1"/>
  <c r="E194" i="7"/>
  <c r="G194" i="7" s="1"/>
  <c r="E193" i="7"/>
  <c r="G193" i="7" s="1"/>
  <c r="E183" i="7"/>
  <c r="G183" i="7" s="1"/>
  <c r="E187" i="7"/>
  <c r="G187" i="7" s="1"/>
  <c r="E186" i="7"/>
  <c r="G186" i="7" s="1"/>
  <c r="E180" i="7"/>
  <c r="G180" i="7" s="1"/>
  <c r="E179" i="7"/>
  <c r="G179" i="7" s="1"/>
  <c r="E178" i="7"/>
  <c r="G178" i="7" s="1"/>
  <c r="E177" i="7"/>
  <c r="G177" i="7" s="1"/>
  <c r="E174" i="7"/>
  <c r="G174" i="7" s="1"/>
  <c r="K179" i="7" l="1"/>
  <c r="I179" i="7"/>
  <c r="K186" i="7"/>
  <c r="I186" i="7"/>
  <c r="K187" i="7"/>
  <c r="I187" i="7"/>
  <c r="K195" i="7"/>
  <c r="I195" i="7"/>
  <c r="K183" i="7"/>
  <c r="I183" i="7"/>
  <c r="I193" i="7"/>
  <c r="K193" i="7"/>
  <c r="K174" i="7"/>
  <c r="I174" i="7"/>
  <c r="K180" i="7"/>
  <c r="I180" i="7"/>
  <c r="I194" i="7"/>
  <c r="K194" i="7"/>
  <c r="E197" i="7"/>
  <c r="G197" i="7" s="1"/>
  <c r="I190" i="7"/>
  <c r="K190" i="7"/>
  <c r="I177" i="7"/>
  <c r="K177" i="7"/>
  <c r="K198" i="7"/>
  <c r="I198" i="7"/>
  <c r="I178" i="7"/>
  <c r="K178" i="7"/>
  <c r="K201" i="7"/>
  <c r="I201" i="7"/>
  <c r="E192" i="7"/>
  <c r="G192" i="7" s="1"/>
  <c r="L196" i="7"/>
  <c r="E191" i="7"/>
  <c r="I191" i="7" l="1"/>
  <c r="G191" i="7"/>
  <c r="K192" i="7"/>
  <c r="I192" i="7"/>
  <c r="K197" i="7"/>
  <c r="I197" i="7"/>
  <c r="K191" i="7"/>
  <c r="L194" i="7"/>
  <c r="L193" i="7"/>
  <c r="L195" i="7"/>
  <c r="L190" i="7"/>
  <c r="L179" i="7"/>
  <c r="L192" i="7" l="1"/>
  <c r="L197" i="7"/>
  <c r="L191" i="7"/>
  <c r="E215" i="7"/>
  <c r="G215" i="7" s="1"/>
  <c r="E214" i="7"/>
  <c r="G214" i="7" s="1"/>
  <c r="E213" i="7"/>
  <c r="G213" i="7" s="1"/>
  <c r="E212" i="7"/>
  <c r="G212" i="7" s="1"/>
  <c r="E216" i="7"/>
  <c r="G216" i="7" s="1"/>
  <c r="K212" i="7" l="1"/>
  <c r="I212" i="7"/>
  <c r="K216" i="7"/>
  <c r="I216" i="7"/>
  <c r="K213" i="7"/>
  <c r="I213" i="7"/>
  <c r="K214" i="7"/>
  <c r="I214" i="7"/>
  <c r="K215" i="7"/>
  <c r="I215" i="7"/>
  <c r="E240" i="7"/>
  <c r="G240" i="7" s="1"/>
  <c r="I205" i="7"/>
  <c r="K205" i="7"/>
  <c r="K240" i="7" l="1"/>
  <c r="I240" i="7"/>
  <c r="L212" i="7"/>
  <c r="L214" i="7"/>
  <c r="L213" i="7"/>
  <c r="L215" i="7"/>
  <c r="L211" i="7"/>
  <c r="L216" i="7"/>
  <c r="E41" i="7" l="1"/>
  <c r="G41" i="7" s="1"/>
  <c r="E40" i="7"/>
  <c r="G40" i="7" s="1"/>
  <c r="D127" i="7"/>
  <c r="E127" i="7" s="1"/>
  <c r="G127" i="7" s="1"/>
  <c r="E129" i="7"/>
  <c r="G129" i="7" s="1"/>
  <c r="E128" i="7"/>
  <c r="G128" i="7" s="1"/>
  <c r="E126" i="7"/>
  <c r="G126" i="7" s="1"/>
  <c r="E125" i="7"/>
  <c r="G125" i="7" s="1"/>
  <c r="I127" i="7" l="1"/>
  <c r="K127" i="7"/>
  <c r="K40" i="7"/>
  <c r="K128" i="7"/>
  <c r="I128" i="7"/>
  <c r="K125" i="7"/>
  <c r="I126" i="7"/>
  <c r="K126" i="7"/>
  <c r="K41" i="7"/>
  <c r="I41" i="7"/>
  <c r="I129" i="7"/>
  <c r="K129" i="7"/>
  <c r="I40" i="7"/>
  <c r="I125" i="7"/>
  <c r="L39" i="7"/>
  <c r="L124" i="7"/>
  <c r="E122" i="7"/>
  <c r="G122" i="7" s="1"/>
  <c r="E117" i="7"/>
  <c r="E119" i="7"/>
  <c r="G119" i="7" s="1"/>
  <c r="E24" i="7"/>
  <c r="G24" i="7" s="1"/>
  <c r="E95" i="7"/>
  <c r="G95" i="7" s="1"/>
  <c r="E87" i="7"/>
  <c r="G87" i="7" s="1"/>
  <c r="I117" i="7" l="1"/>
  <c r="G117" i="7"/>
  <c r="K95" i="7"/>
  <c r="I95" i="7"/>
  <c r="K24" i="7"/>
  <c r="I24" i="7"/>
  <c r="I122" i="7"/>
  <c r="K122" i="7"/>
  <c r="K119" i="7"/>
  <c r="I119" i="7"/>
  <c r="K117" i="7"/>
  <c r="I87" i="7"/>
  <c r="K87" i="7"/>
  <c r="L41" i="7"/>
  <c r="L128" i="7"/>
  <c r="L127" i="7"/>
  <c r="L40" i="7"/>
  <c r="L126" i="7"/>
  <c r="L125" i="7"/>
  <c r="L129" i="7"/>
  <c r="E120" i="7"/>
  <c r="G120" i="7" s="1"/>
  <c r="E118" i="7"/>
  <c r="G118" i="7" s="1"/>
  <c r="E123" i="7"/>
  <c r="G123" i="7" s="1"/>
  <c r="E121" i="7"/>
  <c r="G121" i="7" s="1"/>
  <c r="E57" i="7"/>
  <c r="G57" i="7" s="1"/>
  <c r="E56" i="7"/>
  <c r="G56" i="7" s="1"/>
  <c r="E55" i="7"/>
  <c r="G55" i="7" s="1"/>
  <c r="E15" i="7"/>
  <c r="G15" i="7" s="1"/>
  <c r="E14" i="7"/>
  <c r="G14" i="7" s="1"/>
  <c r="E27" i="7"/>
  <c r="G27" i="7" s="1"/>
  <c r="E75" i="7"/>
  <c r="G75" i="7" s="1"/>
  <c r="E10" i="7"/>
  <c r="I252" i="7"/>
  <c r="E251" i="7"/>
  <c r="G251" i="7" s="1"/>
  <c r="I55" i="7" l="1"/>
  <c r="I14" i="7"/>
  <c r="I121" i="7"/>
  <c r="K121" i="7"/>
  <c r="K15" i="7"/>
  <c r="I15" i="7"/>
  <c r="K55" i="7"/>
  <c r="K56" i="7"/>
  <c r="I56" i="7"/>
  <c r="I57" i="7"/>
  <c r="K57" i="7"/>
  <c r="K75" i="7"/>
  <c r="I75" i="7"/>
  <c r="E28" i="7"/>
  <c r="I27" i="7"/>
  <c r="K27" i="7"/>
  <c r="K14" i="7"/>
  <c r="I123" i="7"/>
  <c r="K123" i="7"/>
  <c r="I251" i="7"/>
  <c r="K251" i="7"/>
  <c r="K118" i="7"/>
  <c r="I118" i="7"/>
  <c r="K120" i="7"/>
  <c r="I120" i="7"/>
  <c r="L117" i="7"/>
  <c r="L122" i="7"/>
  <c r="L116" i="7"/>
  <c r="L119" i="7"/>
  <c r="L13" i="7"/>
  <c r="E29" i="7"/>
  <c r="G29" i="7" s="1"/>
  <c r="L252" i="7"/>
  <c r="E250" i="7"/>
  <c r="G250" i="7" s="1"/>
  <c r="E23" i="7"/>
  <c r="G23" i="7" s="1"/>
  <c r="E22" i="7"/>
  <c r="I22" i="7" l="1"/>
  <c r="G22" i="7"/>
  <c r="I28" i="7"/>
  <c r="G28" i="7"/>
  <c r="L55" i="7"/>
  <c r="K28" i="7"/>
  <c r="L28" i="7" s="1"/>
  <c r="K22" i="7"/>
  <c r="K23" i="7"/>
  <c r="I23" i="7"/>
  <c r="K250" i="7"/>
  <c r="I250" i="7"/>
  <c r="K29" i="7"/>
  <c r="I29" i="7"/>
  <c r="L14" i="7"/>
  <c r="L118" i="7"/>
  <c r="L121" i="7"/>
  <c r="L120" i="7"/>
  <c r="L123" i="7"/>
  <c r="L57" i="7"/>
  <c r="L56" i="7"/>
  <c r="L15" i="7"/>
  <c r="L249" i="7"/>
  <c r="L251" i="7"/>
  <c r="L21" i="7"/>
  <c r="L29" i="7" l="1"/>
  <c r="L250" i="7"/>
  <c r="L22" i="7"/>
  <c r="L23" i="7"/>
  <c r="L18" i="7"/>
  <c r="L188" i="7"/>
  <c r="L229" i="7"/>
  <c r="L218" i="7"/>
  <c r="L145" i="7"/>
  <c r="L217" i="7"/>
  <c r="L163" i="7"/>
  <c r="L73" i="7"/>
  <c r="L103" i="7"/>
  <c r="L153" i="7"/>
  <c r="L205" i="7"/>
  <c r="L202" i="7"/>
  <c r="L173" i="7"/>
  <c r="L138" i="7"/>
  <c r="L81" i="7"/>
  <c r="L61" i="7"/>
  <c r="L204" i="7"/>
  <c r="L181" i="7"/>
  <c r="L160" i="7"/>
  <c r="L137" i="7"/>
  <c r="L74" i="7"/>
  <c r="L64" i="7"/>
  <c r="L48" i="7"/>
  <c r="L36" i="7"/>
  <c r="L24" i="7"/>
  <c r="L67" i="7"/>
  <c r="L51" i="7"/>
  <c r="L42" i="7"/>
  <c r="L30" i="7"/>
  <c r="L16" i="7"/>
  <c r="L58" i="7"/>
  <c r="L45" i="7"/>
  <c r="L33" i="7"/>
  <c r="E158" i="7" l="1"/>
  <c r="G158" i="7" s="1"/>
  <c r="I158" i="7" l="1"/>
  <c r="K158" i="7"/>
  <c r="L177" i="7" l="1"/>
  <c r="L187" i="7"/>
  <c r="L186" i="7"/>
  <c r="L75" i="7"/>
  <c r="L165" i="7"/>
  <c r="L158" i="7"/>
  <c r="L180" i="7"/>
  <c r="L178" i="7"/>
  <c r="E239" i="7"/>
  <c r="G239" i="7" s="1"/>
  <c r="E238" i="7"/>
  <c r="G238" i="7" s="1"/>
  <c r="G237" i="7"/>
  <c r="E236" i="7"/>
  <c r="G236" i="7" s="1"/>
  <c r="E235" i="7"/>
  <c r="G235" i="7" s="1"/>
  <c r="E234" i="7"/>
  <c r="G234" i="7" s="1"/>
  <c r="E233" i="7"/>
  <c r="G233" i="7" s="1"/>
  <c r="E232" i="7"/>
  <c r="G232" i="7" s="1"/>
  <c r="E231" i="7"/>
  <c r="G231" i="7" s="1"/>
  <c r="E230" i="7"/>
  <c r="G230" i="7" s="1"/>
  <c r="E210" i="7"/>
  <c r="G210" i="7" s="1"/>
  <c r="E209" i="7"/>
  <c r="G209" i="7" s="1"/>
  <c r="E208" i="7"/>
  <c r="G208" i="7" s="1"/>
  <c r="E207" i="7"/>
  <c r="G207" i="7" s="1"/>
  <c r="E206" i="7"/>
  <c r="G206" i="7" s="1"/>
  <c r="E171" i="7"/>
  <c r="G171" i="7" s="1"/>
  <c r="E164" i="7"/>
  <c r="G164" i="7" s="1"/>
  <c r="E162" i="7"/>
  <c r="G162" i="7" s="1"/>
  <c r="E161" i="7"/>
  <c r="G161" i="7" s="1"/>
  <c r="K234" i="7" l="1"/>
  <c r="I234" i="7"/>
  <c r="I206" i="7"/>
  <c r="K208" i="7"/>
  <c r="I208" i="7"/>
  <c r="I235" i="7"/>
  <c r="K235" i="7"/>
  <c r="I236" i="7"/>
  <c r="K236" i="7"/>
  <c r="I207" i="7"/>
  <c r="K207" i="7"/>
  <c r="K239" i="7"/>
  <c r="I239" i="7"/>
  <c r="K210" i="7"/>
  <c r="I210" i="7"/>
  <c r="K230" i="7"/>
  <c r="I230" i="7"/>
  <c r="I164" i="7"/>
  <c r="K164" i="7"/>
  <c r="I231" i="7"/>
  <c r="K231" i="7"/>
  <c r="I161" i="7"/>
  <c r="I232" i="7"/>
  <c r="K232" i="7"/>
  <c r="K206" i="7"/>
  <c r="L237" i="7"/>
  <c r="K238" i="7"/>
  <c r="I238" i="7"/>
  <c r="K209" i="7"/>
  <c r="I209" i="7"/>
  <c r="K161" i="7"/>
  <c r="K162" i="7"/>
  <c r="I162" i="7"/>
  <c r="I171" i="7"/>
  <c r="K171" i="7"/>
  <c r="I233" i="7"/>
  <c r="K233" i="7"/>
  <c r="E189" i="7"/>
  <c r="G189" i="7" s="1"/>
  <c r="E185" i="7"/>
  <c r="G185" i="7" s="1"/>
  <c r="E184" i="7"/>
  <c r="G184" i="7" s="1"/>
  <c r="E166" i="7"/>
  <c r="G166" i="7" s="1"/>
  <c r="E167" i="7"/>
  <c r="G167" i="7" s="1"/>
  <c r="E168" i="7"/>
  <c r="G168" i="7" s="1"/>
  <c r="E169" i="7"/>
  <c r="G169" i="7" s="1"/>
  <c r="E172" i="7"/>
  <c r="G172" i="7" s="1"/>
  <c r="E170" i="7"/>
  <c r="G170" i="7" s="1"/>
  <c r="K184" i="7" l="1"/>
  <c r="K185" i="7"/>
  <c r="I185" i="7"/>
  <c r="I189" i="7"/>
  <c r="K189" i="7"/>
  <c r="K167" i="7"/>
  <c r="I167" i="7"/>
  <c r="I170" i="7"/>
  <c r="K170" i="7"/>
  <c r="K168" i="7"/>
  <c r="I168" i="7"/>
  <c r="K166" i="7"/>
  <c r="I166" i="7"/>
  <c r="I172" i="7"/>
  <c r="K172" i="7"/>
  <c r="K169" i="7"/>
  <c r="I169" i="7"/>
  <c r="I184" i="7"/>
  <c r="L201" i="7"/>
  <c r="L164" i="7"/>
  <c r="L235" i="7"/>
  <c r="L207" i="7"/>
  <c r="L232" i="7"/>
  <c r="L234" i="7"/>
  <c r="L208" i="7"/>
  <c r="L161" i="7"/>
  <c r="L233" i="7"/>
  <c r="L174" i="7"/>
  <c r="L206" i="7"/>
  <c r="L236" i="7"/>
  <c r="L198" i="7"/>
  <c r="L239" i="7"/>
  <c r="L238" i="7"/>
  <c r="L183" i="7"/>
  <c r="L230" i="7"/>
  <c r="L209" i="7"/>
  <c r="L162" i="7"/>
  <c r="L240" i="7"/>
  <c r="L210" i="7"/>
  <c r="L231" i="7"/>
  <c r="L171" i="7"/>
  <c r="L167" i="7" l="1"/>
  <c r="L170" i="7"/>
  <c r="L184" i="7"/>
  <c r="L189" i="7"/>
  <c r="L169" i="7"/>
  <c r="L168" i="7"/>
  <c r="L172" i="7"/>
  <c r="L185" i="7"/>
  <c r="L166" i="7"/>
  <c r="E149" i="7" l="1"/>
  <c r="G149" i="7" s="1"/>
  <c r="E148" i="7"/>
  <c r="G148" i="7" s="1"/>
  <c r="E152" i="7"/>
  <c r="G152" i="7" s="1"/>
  <c r="E151" i="7"/>
  <c r="G151" i="7" s="1"/>
  <c r="E150" i="7"/>
  <c r="G150" i="7" s="1"/>
  <c r="E147" i="7"/>
  <c r="G147" i="7" s="1"/>
  <c r="E146" i="7"/>
  <c r="G146" i="7" s="1"/>
  <c r="E66" i="7"/>
  <c r="G66" i="7" s="1"/>
  <c r="E65" i="7"/>
  <c r="G65" i="7" s="1"/>
  <c r="E63" i="7"/>
  <c r="G63" i="7" s="1"/>
  <c r="E62" i="7"/>
  <c r="G62" i="7" s="1"/>
  <c r="E60" i="7"/>
  <c r="G60" i="7" s="1"/>
  <c r="E59" i="7"/>
  <c r="G59" i="7" s="1"/>
  <c r="E53" i="7"/>
  <c r="G53" i="7" s="1"/>
  <c r="E52" i="7"/>
  <c r="G52" i="7" s="1"/>
  <c r="E50" i="7"/>
  <c r="G50" i="7" s="1"/>
  <c r="E49" i="7"/>
  <c r="G49" i="7" s="1"/>
  <c r="E47" i="7"/>
  <c r="G47" i="7" s="1"/>
  <c r="E46" i="7"/>
  <c r="G46" i="7" s="1"/>
  <c r="E35" i="7"/>
  <c r="G35" i="7" s="1"/>
  <c r="E34" i="7"/>
  <c r="G34" i="7" s="1"/>
  <c r="E20" i="7"/>
  <c r="G20" i="7" s="1"/>
  <c r="K66" i="7" l="1"/>
  <c r="I66" i="7"/>
  <c r="I46" i="7"/>
  <c r="K49" i="7"/>
  <c r="I49" i="7"/>
  <c r="I147" i="7"/>
  <c r="K147" i="7"/>
  <c r="K59" i="7"/>
  <c r="I59" i="7"/>
  <c r="K65" i="7"/>
  <c r="I65" i="7"/>
  <c r="K47" i="7"/>
  <c r="I47" i="7"/>
  <c r="I146" i="7"/>
  <c r="K50" i="7"/>
  <c r="I50" i="7"/>
  <c r="K151" i="7"/>
  <c r="I151" i="7"/>
  <c r="K35" i="7"/>
  <c r="I35" i="7"/>
  <c r="K46" i="7"/>
  <c r="K146" i="7"/>
  <c r="K52" i="7"/>
  <c r="I52" i="7"/>
  <c r="K150" i="7"/>
  <c r="I150" i="7"/>
  <c r="K53" i="7"/>
  <c r="I53" i="7"/>
  <c r="I152" i="7"/>
  <c r="K152" i="7"/>
  <c r="K60" i="7"/>
  <c r="I60" i="7"/>
  <c r="K148" i="7"/>
  <c r="I148" i="7"/>
  <c r="K20" i="7"/>
  <c r="I20" i="7"/>
  <c r="K62" i="7"/>
  <c r="I62" i="7"/>
  <c r="I149" i="7"/>
  <c r="K149" i="7"/>
  <c r="K34" i="7"/>
  <c r="I34" i="7"/>
  <c r="K63" i="7"/>
  <c r="I63" i="7"/>
  <c r="E99" i="7"/>
  <c r="G99" i="7" s="1"/>
  <c r="E96" i="7"/>
  <c r="G96" i="7" s="1"/>
  <c r="E102" i="7"/>
  <c r="G102" i="7" s="1"/>
  <c r="E100" i="7"/>
  <c r="G100" i="7" s="1"/>
  <c r="E97" i="7"/>
  <c r="G97" i="7" s="1"/>
  <c r="E101" i="7"/>
  <c r="G101" i="7" s="1"/>
  <c r="E98" i="7"/>
  <c r="G98" i="7" s="1"/>
  <c r="E19" i="7"/>
  <c r="G19" i="7" s="1"/>
  <c r="K100" i="7" l="1"/>
  <c r="I100" i="7"/>
  <c r="K96" i="7"/>
  <c r="I96" i="7"/>
  <c r="K19" i="7"/>
  <c r="I19" i="7"/>
  <c r="K102" i="7"/>
  <c r="I102" i="7"/>
  <c r="I99" i="7"/>
  <c r="K99" i="7"/>
  <c r="I98" i="7"/>
  <c r="K98" i="7"/>
  <c r="K101" i="7"/>
  <c r="I101" i="7"/>
  <c r="I97" i="7"/>
  <c r="K97" i="7"/>
  <c r="L20" i="7"/>
  <c r="L50" i="7"/>
  <c r="L53" i="7"/>
  <c r="L150" i="7"/>
  <c r="L62" i="7"/>
  <c r="L146" i="7"/>
  <c r="L52" i="7"/>
  <c r="L34" i="7"/>
  <c r="L59" i="7"/>
  <c r="L35" i="7"/>
  <c r="L49" i="7"/>
  <c r="L149" i="7"/>
  <c r="L87" i="7"/>
  <c r="L63" i="7"/>
  <c r="L151" i="7"/>
  <c r="L60" i="7"/>
  <c r="L47" i="7"/>
  <c r="L95" i="7"/>
  <c r="L66" i="7"/>
  <c r="L46" i="7"/>
  <c r="L148" i="7"/>
  <c r="L147" i="7"/>
  <c r="L152" i="7"/>
  <c r="L65" i="7"/>
  <c r="L99" i="7" l="1"/>
  <c r="L97" i="7"/>
  <c r="L101" i="7"/>
  <c r="L102" i="7"/>
  <c r="L96" i="7"/>
  <c r="L100" i="7"/>
  <c r="L98" i="7"/>
  <c r="L19" i="7"/>
  <c r="E144" i="7" l="1"/>
  <c r="G144" i="7" s="1"/>
  <c r="E141" i="7"/>
  <c r="G141" i="7" s="1"/>
  <c r="E139" i="7"/>
  <c r="G139" i="7" s="1"/>
  <c r="E142" i="7"/>
  <c r="G142" i="7" s="1"/>
  <c r="E143" i="7"/>
  <c r="G143" i="7" s="1"/>
  <c r="E140" i="7"/>
  <c r="G140" i="7" s="1"/>
  <c r="K139" i="7" l="1"/>
  <c r="I139" i="7"/>
  <c r="L139" i="7" s="1"/>
  <c r="I140" i="7"/>
  <c r="K140" i="7"/>
  <c r="K142" i="7"/>
  <c r="I142" i="7"/>
  <c r="K144" i="7"/>
  <c r="I144" i="7"/>
  <c r="I143" i="7"/>
  <c r="K143" i="7"/>
  <c r="L143" i="7" s="1"/>
  <c r="K141" i="7"/>
  <c r="I141" i="7"/>
  <c r="L141" i="7" l="1"/>
  <c r="L144" i="7"/>
  <c r="L140" i="7"/>
  <c r="L142" i="7"/>
  <c r="E228" i="7"/>
  <c r="G228" i="7" s="1"/>
  <c r="E227" i="7"/>
  <c r="G227" i="7" s="1"/>
  <c r="G226" i="7"/>
  <c r="E225" i="7"/>
  <c r="G225" i="7" s="1"/>
  <c r="E224" i="7"/>
  <c r="G224" i="7" s="1"/>
  <c r="E223" i="7"/>
  <c r="G223" i="7" s="1"/>
  <c r="E222" i="7"/>
  <c r="G222" i="7" s="1"/>
  <c r="E221" i="7"/>
  <c r="G221" i="7" s="1"/>
  <c r="E220" i="7"/>
  <c r="G220" i="7" s="1"/>
  <c r="E219" i="7"/>
  <c r="G219" i="7" s="1"/>
  <c r="E159" i="7"/>
  <c r="G159" i="7" s="1"/>
  <c r="E157" i="7"/>
  <c r="G157" i="7" s="1"/>
  <c r="E156" i="7"/>
  <c r="G156" i="7" s="1"/>
  <c r="E155" i="7"/>
  <c r="G155" i="7" s="1"/>
  <c r="E154" i="7"/>
  <c r="G154" i="7" s="1"/>
  <c r="K221" i="7" l="1"/>
  <c r="I221" i="7"/>
  <c r="K223" i="7"/>
  <c r="I223" i="7"/>
  <c r="K225" i="7"/>
  <c r="I225" i="7"/>
  <c r="K227" i="7"/>
  <c r="I227" i="7"/>
  <c r="K228" i="7"/>
  <c r="I228" i="7"/>
  <c r="K222" i="7"/>
  <c r="I222" i="7"/>
  <c r="I224" i="7"/>
  <c r="K224" i="7"/>
  <c r="K154" i="7"/>
  <c r="I154" i="7"/>
  <c r="K155" i="7"/>
  <c r="I155" i="7"/>
  <c r="K156" i="7"/>
  <c r="I156" i="7"/>
  <c r="I157" i="7"/>
  <c r="K157" i="7"/>
  <c r="K219" i="7"/>
  <c r="I219" i="7"/>
  <c r="I220" i="7"/>
  <c r="K220" i="7"/>
  <c r="L226" i="7"/>
  <c r="K159" i="7"/>
  <c r="I159" i="7"/>
  <c r="E199" i="7"/>
  <c r="G199" i="7" s="1"/>
  <c r="E200" i="7"/>
  <c r="G200" i="7" s="1"/>
  <c r="E203" i="7"/>
  <c r="G203" i="7" s="1"/>
  <c r="I200" i="7" l="1"/>
  <c r="K200" i="7"/>
  <c r="I203" i="7"/>
  <c r="K203" i="7"/>
  <c r="K199" i="7"/>
  <c r="I199" i="7"/>
  <c r="L219" i="7"/>
  <c r="L159" i="7"/>
  <c r="L156" i="7"/>
  <c r="L228" i="7"/>
  <c r="L223" i="7"/>
  <c r="L225" i="7"/>
  <c r="L220" i="7"/>
  <c r="L227" i="7"/>
  <c r="L222" i="7"/>
  <c r="L221" i="7"/>
  <c r="L157" i="7"/>
  <c r="L224" i="7"/>
  <c r="L155" i="7"/>
  <c r="L154" i="7"/>
  <c r="E248" i="7"/>
  <c r="G248" i="7" s="1"/>
  <c r="E241" i="7"/>
  <c r="G241" i="7" s="1"/>
  <c r="E246" i="7"/>
  <c r="G246" i="7" s="1"/>
  <c r="E247" i="7"/>
  <c r="G247" i="7" s="1"/>
  <c r="E245" i="7"/>
  <c r="G245" i="7" s="1"/>
  <c r="E243" i="7"/>
  <c r="G243" i="7" s="1"/>
  <c r="E242" i="7"/>
  <c r="G242" i="7" s="1"/>
  <c r="E244" i="7"/>
  <c r="G244" i="7" s="1"/>
  <c r="I245" i="7" l="1"/>
  <c r="K245" i="7"/>
  <c r="K246" i="7"/>
  <c r="I246" i="7"/>
  <c r="K241" i="7"/>
  <c r="I241" i="7"/>
  <c r="I242" i="7"/>
  <c r="K242" i="7"/>
  <c r="I247" i="7"/>
  <c r="K247" i="7"/>
  <c r="I248" i="7"/>
  <c r="K248" i="7"/>
  <c r="I244" i="7"/>
  <c r="K244" i="7"/>
  <c r="K243" i="7"/>
  <c r="I243" i="7"/>
  <c r="L203" i="7"/>
  <c r="L199" i="7"/>
  <c r="L200" i="7"/>
  <c r="E69" i="7"/>
  <c r="G69" i="7" s="1"/>
  <c r="E68" i="7"/>
  <c r="G68" i="7" s="1"/>
  <c r="E176" i="7"/>
  <c r="G176" i="7" s="1"/>
  <c r="E175" i="7"/>
  <c r="G175" i="7" s="1"/>
  <c r="E38" i="7"/>
  <c r="G38" i="7" s="1"/>
  <c r="E37" i="7"/>
  <c r="G37" i="7" s="1"/>
  <c r="E44" i="7"/>
  <c r="G44" i="7" s="1"/>
  <c r="E43" i="7"/>
  <c r="G43" i="7" s="1"/>
  <c r="G10" i="7"/>
  <c r="E32" i="7"/>
  <c r="G32" i="7" s="1"/>
  <c r="K38" i="7" l="1"/>
  <c r="I38" i="7"/>
  <c r="K175" i="7"/>
  <c r="I175" i="7"/>
  <c r="I176" i="7"/>
  <c r="K176" i="7"/>
  <c r="K68" i="7"/>
  <c r="I68" i="7"/>
  <c r="I32" i="7"/>
  <c r="K32" i="7"/>
  <c r="I69" i="7"/>
  <c r="K69" i="7"/>
  <c r="K43" i="7"/>
  <c r="I43" i="7"/>
  <c r="I44" i="7"/>
  <c r="K44" i="7"/>
  <c r="K37" i="7"/>
  <c r="I37" i="7"/>
  <c r="L246" i="7"/>
  <c r="L245" i="7"/>
  <c r="L241" i="7"/>
  <c r="L248" i="7"/>
  <c r="L244" i="7"/>
  <c r="L242" i="7"/>
  <c r="L247" i="7"/>
  <c r="L243" i="7"/>
  <c r="E17" i="7"/>
  <c r="G17" i="7" s="1"/>
  <c r="E25" i="7"/>
  <c r="G25" i="7" s="1"/>
  <c r="E71" i="7"/>
  <c r="G71" i="7" s="1"/>
  <c r="E85" i="7"/>
  <c r="G85" i="7" s="1"/>
  <c r="E11" i="7"/>
  <c r="K10" i="7"/>
  <c r="I10" i="7"/>
  <c r="E108" i="7"/>
  <c r="G108" i="7" s="1"/>
  <c r="E70" i="7"/>
  <c r="G70" i="7" s="1"/>
  <c r="E182" i="7"/>
  <c r="G182" i="7" s="1"/>
  <c r="E105" i="7"/>
  <c r="G105" i="7" s="1"/>
  <c r="E82" i="7"/>
  <c r="G82" i="7" s="1"/>
  <c r="E12" i="7"/>
  <c r="G12" i="7" s="1"/>
  <c r="E106" i="7"/>
  <c r="G106" i="7" s="1"/>
  <c r="E84" i="7"/>
  <c r="G84" i="7" s="1"/>
  <c r="E86" i="7"/>
  <c r="G86" i="7" s="1"/>
  <c r="E83" i="7"/>
  <c r="G83" i="7" s="1"/>
  <c r="E107" i="7"/>
  <c r="G107" i="7" s="1"/>
  <c r="E104" i="7"/>
  <c r="G104" i="7" s="1"/>
  <c r="E26" i="7"/>
  <c r="G26" i="7" s="1"/>
  <c r="E31" i="7"/>
  <c r="G31" i="7" s="1"/>
  <c r="K82" i="7" l="1"/>
  <c r="I82" i="7"/>
  <c r="I105" i="7"/>
  <c r="K105" i="7"/>
  <c r="K70" i="7"/>
  <c r="I70" i="7"/>
  <c r="K108" i="7"/>
  <c r="I108" i="7"/>
  <c r="K104" i="7"/>
  <c r="I104" i="7"/>
  <c r="K107" i="7"/>
  <c r="I107" i="7"/>
  <c r="I182" i="7"/>
  <c r="K182" i="7"/>
  <c r="K31" i="7"/>
  <c r="I31" i="7"/>
  <c r="K26" i="7"/>
  <c r="I26" i="7"/>
  <c r="K83" i="7"/>
  <c r="I83" i="7"/>
  <c r="I86" i="7"/>
  <c r="K86" i="7"/>
  <c r="I85" i="7"/>
  <c r="K85" i="7"/>
  <c r="K84" i="7"/>
  <c r="I84" i="7"/>
  <c r="K71" i="7"/>
  <c r="I71" i="7"/>
  <c r="K106" i="7"/>
  <c r="I106" i="7"/>
  <c r="K25" i="7"/>
  <c r="I25" i="7"/>
  <c r="K12" i="7"/>
  <c r="I12" i="7"/>
  <c r="K17" i="7"/>
  <c r="I17" i="7"/>
  <c r="L37" i="7"/>
  <c r="L68" i="7"/>
  <c r="L175" i="7"/>
  <c r="K11" i="7"/>
  <c r="G11" i="7"/>
  <c r="L44" i="7"/>
  <c r="L69" i="7"/>
  <c r="I11" i="7"/>
  <c r="L38" i="7"/>
  <c r="L176" i="7"/>
  <c r="L43" i="7"/>
  <c r="L32" i="7"/>
  <c r="E115" i="7"/>
  <c r="G115" i="7" s="1"/>
  <c r="E109" i="7"/>
  <c r="G109" i="7" s="1"/>
  <c r="E113" i="7"/>
  <c r="G113" i="7" s="1"/>
  <c r="E111" i="7"/>
  <c r="G111" i="7" s="1"/>
  <c r="E114" i="7"/>
  <c r="G114" i="7" s="1"/>
  <c r="E112" i="7"/>
  <c r="G112" i="7" s="1"/>
  <c r="E110" i="7"/>
  <c r="G110" i="7" s="1"/>
  <c r="E94" i="7"/>
  <c r="G94" i="7" s="1"/>
  <c r="E77" i="7"/>
  <c r="G77" i="7" s="1"/>
  <c r="L10" i="7"/>
  <c r="E79" i="7"/>
  <c r="G79" i="7" s="1"/>
  <c r="E89" i="7"/>
  <c r="G89" i="7" s="1"/>
  <c r="E90" i="7"/>
  <c r="G90" i="7" s="1"/>
  <c r="E91" i="7"/>
  <c r="G91" i="7" s="1"/>
  <c r="E92" i="7"/>
  <c r="G92" i="7" s="1"/>
  <c r="E93" i="7"/>
  <c r="G93" i="7" s="1"/>
  <c r="E88" i="7"/>
  <c r="G88" i="7" s="1"/>
  <c r="E78" i="7"/>
  <c r="G78" i="7" s="1"/>
  <c r="E80" i="7"/>
  <c r="G80" i="7" s="1"/>
  <c r="E76" i="7"/>
  <c r="G76" i="7" s="1"/>
  <c r="I78" i="7" l="1"/>
  <c r="K78" i="7"/>
  <c r="I91" i="7"/>
  <c r="K91" i="7"/>
  <c r="I79" i="7"/>
  <c r="K79" i="7"/>
  <c r="K77" i="7"/>
  <c r="I77" i="7"/>
  <c r="K112" i="7"/>
  <c r="I112" i="7"/>
  <c r="K88" i="7"/>
  <c r="I88" i="7"/>
  <c r="K111" i="7"/>
  <c r="I111" i="7"/>
  <c r="K113" i="7"/>
  <c r="I113" i="7"/>
  <c r="K109" i="7"/>
  <c r="I109" i="7"/>
  <c r="K90" i="7"/>
  <c r="I90" i="7"/>
  <c r="K89" i="7"/>
  <c r="I89" i="7"/>
  <c r="I114" i="7"/>
  <c r="K114" i="7"/>
  <c r="K93" i="7"/>
  <c r="I93" i="7"/>
  <c r="I92" i="7"/>
  <c r="K92" i="7"/>
  <c r="I115" i="7"/>
  <c r="K115" i="7"/>
  <c r="K76" i="7"/>
  <c r="I76" i="7"/>
  <c r="K94" i="7"/>
  <c r="I94" i="7"/>
  <c r="K80" i="7"/>
  <c r="I80" i="7"/>
  <c r="I110" i="7"/>
  <c r="K110" i="7"/>
  <c r="L70" i="7"/>
  <c r="L106" i="7"/>
  <c r="L182" i="7"/>
  <c r="L86" i="7"/>
  <c r="L108" i="7"/>
  <c r="L71" i="7"/>
  <c r="L82" i="7"/>
  <c r="L12" i="7"/>
  <c r="L31" i="7"/>
  <c r="L85" i="7"/>
  <c r="L25" i="7"/>
  <c r="L17" i="7"/>
  <c r="L107" i="7"/>
  <c r="L26" i="7"/>
  <c r="L11" i="7"/>
  <c r="L84" i="7"/>
  <c r="L105" i="7"/>
  <c r="L83" i="7"/>
  <c r="L104" i="7"/>
  <c r="G253" i="7" l="1"/>
  <c r="L254" i="7" s="1"/>
  <c r="I253" i="7"/>
  <c r="K253" i="7"/>
  <c r="L76" i="7"/>
  <c r="L90" i="7"/>
  <c r="L88" i="7"/>
  <c r="L112" i="7"/>
  <c r="L72" i="7"/>
  <c r="L93" i="7"/>
  <c r="L109" i="7"/>
  <c r="L79" i="7"/>
  <c r="L92" i="7"/>
  <c r="L94" i="7"/>
  <c r="L89" i="7"/>
  <c r="L114" i="7"/>
  <c r="L77" i="7"/>
  <c r="L78" i="7"/>
  <c r="L115" i="7"/>
  <c r="L111" i="7"/>
  <c r="L91" i="7"/>
  <c r="L113" i="7"/>
  <c r="L110" i="7"/>
  <c r="L80" i="7"/>
  <c r="L253" i="7" l="1"/>
  <c r="L255" i="7" s="1"/>
  <c r="L256" i="7" s="1"/>
  <c r="L257" i="7" s="1"/>
  <c r="L258" i="7" s="1"/>
  <c r="L259" i="7" s="1"/>
  <c r="L260" i="7" s="1"/>
  <c r="L261" i="7" s="1"/>
  <c r="L262" i="7" l="1"/>
  <c r="L263" i="7" s="1"/>
  <c r="K5" i="7" s="1"/>
  <c r="D9" i="11"/>
  <c r="D13" i="11" s="1"/>
  <c r="E9" i="11" l="1"/>
  <c r="E13" i="11" s="1"/>
  <c r="F13" i="11" s="1"/>
  <c r="F9" i="11" l="1"/>
</calcChain>
</file>

<file path=xl/sharedStrings.xml><?xml version="1.0" encoding="utf-8"?>
<sst xmlns="http://schemas.openxmlformats.org/spreadsheetml/2006/main" count="1117" uniqueCount="312">
  <si>
    <t xml:space="preserve"> სამუშაოების ხარჯთაღრიცხვა</t>
  </si>
  <si>
    <t>სახარჯთაღრიცხვო ღირ-ბა</t>
  </si>
  <si>
    <t>ლარი</t>
  </si>
  <si>
    <t>№</t>
  </si>
  <si>
    <t>სამუშაოს დასახელება</t>
  </si>
  <si>
    <t>განზ</t>
  </si>
  <si>
    <t>ნორმატ. რესურსი</t>
  </si>
  <si>
    <t>რაოდენობა</t>
  </si>
  <si>
    <t>მასალა</t>
  </si>
  <si>
    <t>ხელფასი</t>
  </si>
  <si>
    <t>მანქანა მექანიზმები</t>
  </si>
  <si>
    <t>თანხა</t>
  </si>
  <si>
    <t>ერთ. ფასი</t>
  </si>
  <si>
    <t>ჯამი</t>
  </si>
  <si>
    <t xml:space="preserve">ერთ. ფასი </t>
  </si>
  <si>
    <t>ცალი</t>
  </si>
  <si>
    <t>შრომის დანახარჯები</t>
  </si>
  <si>
    <t>კგ</t>
  </si>
  <si>
    <t>გრძ.მ.</t>
  </si>
  <si>
    <t>კომპლ</t>
  </si>
  <si>
    <t>მ²</t>
  </si>
  <si>
    <t>მანქანები</t>
  </si>
  <si>
    <t xml:space="preserve">ცემენტი  M400      </t>
  </si>
  <si>
    <t>ტნ</t>
  </si>
  <si>
    <t>სხვა მასალები</t>
  </si>
  <si>
    <r>
      <t>მ</t>
    </r>
    <r>
      <rPr>
        <sz val="10"/>
        <color theme="1"/>
        <rFont val="Calibri"/>
        <family val="2"/>
        <charset val="204"/>
      </rPr>
      <t>²</t>
    </r>
  </si>
  <si>
    <t xml:space="preserve">ზუმფარა     </t>
  </si>
  <si>
    <t xml:space="preserve">საღებავის გრუნტი, </t>
  </si>
  <si>
    <t xml:space="preserve">სხვა მასალები   </t>
  </si>
  <si>
    <t>მ³</t>
  </si>
  <si>
    <t xml:space="preserve">ფითხი   </t>
  </si>
  <si>
    <t xml:space="preserve">სამღებრო ბადე ლენტა  </t>
  </si>
  <si>
    <t>სამღებრო  წებვადი ლენტი (ქაღალდის სკოჩი)  50.0მ</t>
  </si>
  <si>
    <t xml:space="preserve">სამღებრო კუთხოვანა  </t>
  </si>
  <si>
    <t>გრძ.მ</t>
  </si>
  <si>
    <t>სატრანსპორტო ხარჯები მასალის ღირებულებიდან</t>
  </si>
  <si>
    <t xml:space="preserve"> ჯამი</t>
  </si>
  <si>
    <t>გაუთვალისწინებელი ხარჯები</t>
  </si>
  <si>
    <t>დღგ</t>
  </si>
  <si>
    <t xml:space="preserve">ქვიშა                 </t>
  </si>
  <si>
    <t xml:space="preserve">კერამიკული ფილა კაფელი  RAL 9003,  </t>
  </si>
  <si>
    <t xml:space="preserve">წებოცემენტი   </t>
  </si>
  <si>
    <t xml:space="preserve">ფუგა     </t>
  </si>
  <si>
    <t>ფილების სამონტაჟო დეტალები პლასტიკატის</t>
  </si>
  <si>
    <t>კომპ</t>
  </si>
  <si>
    <t>სამონტაჟო ქაფი 800-1000გრ</t>
  </si>
  <si>
    <t>70მმ  პროფილები დგარის CW 75*0,5 მმ, მიმმართვ. UW75*0,5; სწრაფმონტირებადი რახნები TN25 და TN35, გამჭედი დუბელი და სხვა მასალები 1მ² ტიხარზე</t>
  </si>
  <si>
    <t>საიზოლაციო მასალა  ქვაბამბა 50 მმ</t>
  </si>
  <si>
    <t xml:space="preserve">მეთლახის ფილა   </t>
  </si>
  <si>
    <r>
      <t xml:space="preserve">წებოცემენტი      </t>
    </r>
    <r>
      <rPr>
        <sz val="10"/>
        <color rgb="FFFF0000"/>
        <rFont val="Sylfaen"/>
        <family val="1"/>
      </rPr>
      <t xml:space="preserve"> </t>
    </r>
  </si>
  <si>
    <t>სამონტაჟო მაკომპლექტებელი პლასტმასის</t>
  </si>
  <si>
    <t xml:space="preserve">ფუგა   </t>
  </si>
  <si>
    <t>დ 50 მმ.  ტრაპის მონტაჟი</t>
  </si>
  <si>
    <t>ტრაპი   დ50მმ</t>
  </si>
  <si>
    <t>კანალიზაციის დ 100 მმ. მილების მონტაჟი  ფასონური დელატებით</t>
  </si>
  <si>
    <t>სადემონტაჟო სამუშაოები</t>
  </si>
  <si>
    <t>სამონტაჟო სამუშაოები</t>
  </si>
  <si>
    <t>ორკომპონენტიანი ჰიდროსაიზოლაციო მასალა</t>
  </si>
  <si>
    <t>სამშენებლო ნაგვის ჩამოტანა ტომრებით  და დატვირთვა ა/მანქანაზე</t>
  </si>
  <si>
    <t>სამშენებლო ნაგვის გატანა ნაგავსაყრელზე 25კმ-მდე</t>
  </si>
  <si>
    <t>2. ტიხრები და კედლები</t>
  </si>
  <si>
    <t>4. ჭერი</t>
  </si>
  <si>
    <t>ხელსაბანი კედელზე დასაკიდი (სიფონით, დრეკადი შლანგებით, არკოს კრანებით)</t>
  </si>
  <si>
    <t>კანალიზაციის დ 50 მმ. მილების მონტაჟი  ფასონური დეტალებით</t>
  </si>
  <si>
    <t>კანალიზაციის პლასტმასის მილის  დ50მმ</t>
  </si>
  <si>
    <t>კანალიზაციის პლასტმასის მილის  დ110მმ</t>
  </si>
  <si>
    <t>ფასონური ნაწილები</t>
  </si>
  <si>
    <t>პლასტმასის მუხლი დ100 მმ</t>
  </si>
  <si>
    <r>
      <t>პლასტმასის სამკაპი   90</t>
    </r>
    <r>
      <rPr>
        <sz val="10"/>
        <color theme="1"/>
        <rFont val="Calibri"/>
        <family val="2"/>
        <charset val="204"/>
      </rPr>
      <t>°</t>
    </r>
    <r>
      <rPr>
        <sz val="10"/>
        <color theme="1"/>
        <rFont val="Sylfaen"/>
        <family val="1"/>
        <charset val="204"/>
      </rPr>
      <t xml:space="preserve">        დ100/100 მმ</t>
    </r>
  </si>
  <si>
    <r>
      <t>პლასტმასის სამკაპი   90</t>
    </r>
    <r>
      <rPr>
        <sz val="10"/>
        <color theme="1"/>
        <rFont val="Calibri"/>
        <family val="2"/>
        <charset val="204"/>
      </rPr>
      <t>°</t>
    </r>
    <r>
      <rPr>
        <sz val="10"/>
        <color theme="1"/>
        <rFont val="Sylfaen"/>
        <family val="1"/>
        <charset val="204"/>
      </rPr>
      <t xml:space="preserve">       დ100/50 მმ</t>
    </r>
  </si>
  <si>
    <r>
      <t>პლასტმასის სამკაპი   90</t>
    </r>
    <r>
      <rPr>
        <sz val="10"/>
        <color theme="1"/>
        <rFont val="Calibri"/>
        <family val="2"/>
        <charset val="204"/>
      </rPr>
      <t>°</t>
    </r>
    <r>
      <rPr>
        <sz val="10"/>
        <color theme="1"/>
        <rFont val="Sylfaen"/>
        <family val="1"/>
        <charset val="204"/>
      </rPr>
      <t xml:space="preserve">        დ50/50 მმ</t>
    </r>
  </si>
  <si>
    <t>წყალგაყვანილობის დ 20 მმ. (ცივი და ცხელი წყლის მილების მონტაჟი)  ფასონური დელატებით</t>
  </si>
  <si>
    <t>გრ.მ</t>
  </si>
  <si>
    <t>ლ</t>
  </si>
  <si>
    <t xml:space="preserve">პოლიპროპილენის  დ20მმ     </t>
  </si>
  <si>
    <t>წყალგაყვანილობის დ 25 მმ. (ცივი და ცხელი წყლის მილების მონტაჟი) ფასონური დელატებით</t>
  </si>
  <si>
    <t xml:space="preserve">პოლიპროპილენის  დ25მმ    </t>
  </si>
  <si>
    <t>პლასტმასის სამკაპი  დ25/25</t>
  </si>
  <si>
    <t>პლასტმასის სამკაპი  დ25/20</t>
  </si>
  <si>
    <t>პლასტმასის სამკაპი  დ20/20</t>
  </si>
  <si>
    <t>პლასტმასის მუხლი დ25</t>
  </si>
  <si>
    <t>პლასტმასის მუხლი დ20</t>
  </si>
  <si>
    <t>პლასტმასის გადამყვანი  დ25/20</t>
  </si>
  <si>
    <t>ვენტილი დ25</t>
  </si>
  <si>
    <t>ვენტილი დ20</t>
  </si>
  <si>
    <t>პლასტმასის სამაგრი დ100მმ</t>
  </si>
  <si>
    <t>პლასტმასის სამაგრი დ50მმ</t>
  </si>
  <si>
    <t xml:space="preserve">ხელსაბანის  მონტაჟი სიფონით, შემრევით, დრეკადი შლანგები, არკოს კრანებით </t>
  </si>
  <si>
    <t>პროექტ</t>
  </si>
  <si>
    <t>თვითსწორებადი იატაკის ფხვნილი</t>
  </si>
  <si>
    <t>გრუნტი (თვითსწორებდზე)</t>
  </si>
  <si>
    <t xml:space="preserve">ვინილი  სამედიცინო დანიშნულების </t>
  </si>
  <si>
    <t>ძაფი პოლივინილქლორიდის</t>
  </si>
  <si>
    <t xml:space="preserve">ვინილის წებო უზინი ან მსგავსი    </t>
  </si>
  <si>
    <t xml:space="preserve">წებო ბიზონკიტი ან მსგავსი </t>
  </si>
  <si>
    <t xml:space="preserve">იატაკის დამუშავება თვითგამასწორებელი ხსნარით </t>
  </si>
  <si>
    <t>სხვა დამხმარე მასალები და ხარჯები (მილგაყვანილობის ღირებულების 10%)</t>
  </si>
  <si>
    <t xml:space="preserve">თაბ.მუყ. ფილა   სისქე 12.5მმ  </t>
  </si>
  <si>
    <t>თაბ.მუყ. ფილა   სისქე 12.5მმ   ნესტგამძლე</t>
  </si>
  <si>
    <t>პროფილები, სწრაფმონტირებადი რახნები TN25 და TN35, გამჭედი დუბელი და სხვა მასალები 1მ² ჭერზე</t>
  </si>
  <si>
    <t xml:space="preserve">სპილენძის დ=15.9მმ  მილსადენის მონტაჟი </t>
  </si>
  <si>
    <t xml:space="preserve">სპილენძის  დ=12.70 მმ  მილსადენის მონტაჟი </t>
  </si>
  <si>
    <t>თაბაში/მუყაოს ტიხრის დემონტაჟი</t>
  </si>
  <si>
    <t xml:space="preserve">მანქანები      </t>
  </si>
  <si>
    <t>ხელსაბანის დემონტაჟი შემრევთან ერთად</t>
  </si>
  <si>
    <r>
      <t>მ</t>
    </r>
    <r>
      <rPr>
        <b/>
        <sz val="10"/>
        <color theme="1"/>
        <rFont val="Arial"/>
        <family val="2"/>
      </rPr>
      <t>²</t>
    </r>
  </si>
  <si>
    <r>
      <t>მ</t>
    </r>
    <r>
      <rPr>
        <b/>
        <sz val="10"/>
        <color theme="1"/>
        <rFont val="Arial"/>
        <family val="2"/>
      </rPr>
      <t>³</t>
    </r>
  </si>
  <si>
    <t>სამშენებლო ნაგვის შეგროვება 40მ-მდე მანძილზე გადაადგილებით</t>
  </si>
  <si>
    <t xml:space="preserve">თაბ.მუყ. ფილა  ჩვეულებრივი სისქე 12.5მმ     </t>
  </si>
  <si>
    <t>50მმ პროფილები დგარის CD 75*0,5 მმ, მიმმართვ. UD75*0,5; სწრაფმონტირებადი რახნები TN25 და TN35, გამჭედი დუბელი და სხვა მასალები 1მ² ტიხარზე</t>
  </si>
  <si>
    <t>1. იატაკი</t>
  </si>
  <si>
    <t>3. კარ-ფანჯრები</t>
  </si>
  <si>
    <t>5. სამღებრო სამუშაოები</t>
  </si>
  <si>
    <t>ზედნადები ხარჯები</t>
  </si>
  <si>
    <t>გეგმიური დაგროვება</t>
  </si>
  <si>
    <t>იატაკზე ვინილის საფარის მოხსნა</t>
  </si>
  <si>
    <t>მეთლახის ფილების აყრა იატაკებზე  სან/კვანძებში</t>
  </si>
  <si>
    <t xml:space="preserve">კედლიდან კაფელის ფილების ჩამოყრა სან/კვანძებში და ხელსაბანის ფართუკებზე  </t>
  </si>
  <si>
    <t>უნიტაზის დემონტაჟი   ჩამრეცხით</t>
  </si>
  <si>
    <t>დ=20მმ და დ=25მმ ცივი და ცხელი წყალგაყვანილობის მილების ჩაჭრა-დემონტაჟი</t>
  </si>
  <si>
    <t>დ=50მმ და დ=100მმ კანალიზაციის მილების ჩაჭრა-დემონტაჟი</t>
  </si>
  <si>
    <t>გათბობა-კონდიცირების და სავენტილაციო სისტემის, გამწოვი და მოდინებითი ჰაერგამტარებისა და დიფუზორების დემონტაჟი საჭიროების მიხედვით</t>
  </si>
  <si>
    <t xml:space="preserve">სამშენებლო მასალების ატანა სამუშაო ადგილზე </t>
  </si>
  <si>
    <t xml:space="preserve">ვინილი  ანტისტატიკური </t>
  </si>
  <si>
    <t>თაბაშირ/მუყაოს ტიხრის მოწყობა ორმაგი ფილებით და ქვაბამბის იზოლაციით</t>
  </si>
  <si>
    <t>კომბინირებული  თაბაშირ/მუყაოს ტიხრის მოწყობა ორმაგი ფილებით და ქვაბამბის იზოლაციით</t>
  </si>
  <si>
    <t xml:space="preserve">კედლებზე 200x12მმ  ლამინატის სპეციალური დამცავი ფილების  (,,ბამპერების'') მოწყობა </t>
  </si>
  <si>
    <t>200x12მმ  ლამინატის სპეციალური კედლის დამცავი ფილა დამუშავებული გვერდებით</t>
  </si>
  <si>
    <t>ელ. გაყვანილობის სისტემის დემონტაჟი სარემონტო ფართში (ელ სადენები, ელ. სანათები, როზეტები, ჩამრთველები და სხვა)</t>
  </si>
  <si>
    <t>სუსტი დენების  სისტემის დემონტაჟი სარემონტო ფართში (სახანძრო სიგნალიზაცია, კომპიურეტული დაქსელვა, ვიდეოსათვალთვალო სისტემა)</t>
  </si>
  <si>
    <t xml:space="preserve">თაბ.მუყ. ფილა ნესტგამძლე   სისქე 12.5მმ </t>
  </si>
  <si>
    <r>
      <t>პლასტმასის სამკაპი   45</t>
    </r>
    <r>
      <rPr>
        <sz val="10"/>
        <color theme="1"/>
        <rFont val="Calibri"/>
        <family val="2"/>
        <charset val="204"/>
      </rPr>
      <t>°</t>
    </r>
    <r>
      <rPr>
        <sz val="10"/>
        <color theme="1"/>
        <rFont val="Sylfaen"/>
        <family val="1"/>
        <charset val="204"/>
      </rPr>
      <t xml:space="preserve">        დ50/50 მმ</t>
    </r>
  </si>
  <si>
    <t>პლასტმასის მუხლი დ50 მმ  90°</t>
  </si>
  <si>
    <t>პლასტმასის მუხლი დ50 მმ  45°</t>
  </si>
  <si>
    <t>პლასტმასის მუხლი დ20 შ/ხ</t>
  </si>
  <si>
    <t>სამისამართო ოპტიკური კვამლის დეტექტორი უნივერსალური სამისამართო ბაზით</t>
  </si>
  <si>
    <t>სამისამართო თბურის დეტექტორი უნივერსალური სამისამართო ბაზით</t>
  </si>
  <si>
    <t xml:space="preserve">ხელის მაუწყებელი ღილაკი ზედა მონტაჟის </t>
  </si>
  <si>
    <t xml:space="preserve"> სახანძრო სიგნალიზაცია</t>
  </si>
  <si>
    <t>ვიდეომეთვალყურეობის სისტემა</t>
  </si>
  <si>
    <t>ვიდეოკამერა შიდა გამოყენების ფერადი, დღე/ღამის რეჟიმით  არანაკლებ 3მპ</t>
  </si>
  <si>
    <t>კომპიუტერული ქსელი</t>
  </si>
  <si>
    <t>გამანაწილებელი ბლოკი  IP65  400x300x150</t>
  </si>
  <si>
    <t>კომპიუტერული როზეტი  RG-45 (მე-5 კატეგორია) კედელში სამონტაჟო ბუდით</t>
  </si>
  <si>
    <t>უკაბელო შეღწევის წერტილი WI_FI</t>
  </si>
  <si>
    <t>საინსტალაციო გოფრირებული მილი დ16 მმ</t>
  </si>
  <si>
    <t xml:space="preserve">სპილენძის მილსადენებზე  დ=16მმ ვენტილების მონტაჟი </t>
  </si>
  <si>
    <t>ფართის დასუფთავება</t>
  </si>
  <si>
    <t>სამუშაოების დასრულების შემდეგ სამშენებლო ნაგვის შეგროვება ჩამოტანა ტომრებით  და დატვირთვა ა/მანქანაზე</t>
  </si>
  <si>
    <t>მდფ-ის კარის ბლოკის დემონტაჟი (0.9x2.1)მ-6ცალი; (0.80x2.1)მ-6ცალი; (1.25x2.1)მ-5ცალი;   (1.50x2.1)მ-2ცალი</t>
  </si>
  <si>
    <t>კერამოგრანიტის ფილების აყრა იატაკებზე დერეფანში</t>
  </si>
  <si>
    <t>ქვიშა-ცემენტის მჭიმის აყრა იატაკებზე   (ნაწილობრივ   დაზიანებულ ადგილებზე)</t>
  </si>
  <si>
    <r>
      <t>მ</t>
    </r>
    <r>
      <rPr>
        <b/>
        <sz val="10"/>
        <color theme="1"/>
        <rFont val="Calibri"/>
        <family val="2"/>
      </rPr>
      <t>³</t>
    </r>
  </si>
  <si>
    <t>თაბაში/მუყაოს მოპირკეთების  მოხსნა კედლებიდან ნაწილობრივ დაზიანებულ ადგილებზე</t>
  </si>
  <si>
    <t>იატაკზე ლამინირებული პარკეტის საფარის მოხსნა პლინტუსებთან ერთად</t>
  </si>
  <si>
    <t>თაბაშირ/მუყაოს შეკიდული ჭერის დემონტაჟი ლითონის კარკასის დაშლით</t>
  </si>
  <si>
    <t>0.0743</t>
  </si>
  <si>
    <r>
      <t>შდგენილია СНиП I</t>
    </r>
    <r>
      <rPr>
        <sz val="10"/>
        <color theme="1"/>
        <rFont val="AcadNusx"/>
      </rPr>
      <t>V</t>
    </r>
    <r>
      <rPr>
        <sz val="10"/>
        <color theme="1"/>
        <rFont val="Sylfaen"/>
        <family val="1"/>
        <charset val="204"/>
      </rPr>
      <t>-2-82 სამშენებლო ნორმებისა და სამშენებლო რესურსების  საბაზრო ფასების საფუძველზე</t>
    </r>
  </si>
  <si>
    <r>
      <t>ვინილის  საფარის  მოწყობა იატაკებზე  15სმ-ზე  კედლებზე ასვლით (135.6+18.9)მ</t>
    </r>
    <r>
      <rPr>
        <b/>
        <sz val="10"/>
        <color theme="1"/>
        <rFont val="Arial"/>
        <family val="2"/>
      </rPr>
      <t>²</t>
    </r>
  </si>
  <si>
    <r>
      <t>ანტისტატიკური ვინილის  საფარის  მოწყობა იატაკებზე  15სმ-ზე  კედლებზე ასვლით (24+3.36)მ</t>
    </r>
    <r>
      <rPr>
        <b/>
        <sz val="10"/>
        <color theme="1"/>
        <rFont val="Arial"/>
        <family val="2"/>
      </rPr>
      <t>²</t>
    </r>
  </si>
  <si>
    <t>სან/კვანძებში და  სან/ოთახში მეთლახის  ფილების დაგება</t>
  </si>
  <si>
    <t>ჰიდრიოზოლაციის მოწყობა ორკომპონენტიანი წასაცხები ჰიდროსაიზოლაციო მასალით  სან/კვანძებში და  სან/ოთახში</t>
  </si>
  <si>
    <t>ქვიშა-ცემენტის მჭიმის მოწყობა იატაკებზე სისქე 40მმ მარკით M100 (ახალ სან/კვანძებში,დერეფანში  და დაზიანებულ ადგილებზე)</t>
  </si>
  <si>
    <t>კერამოგრანიტის   ფილების დაგება</t>
  </si>
  <si>
    <t xml:space="preserve">კერამოგრანიტის  ფილა   </t>
  </si>
  <si>
    <t>კერამოგრანიტის  პლინტუსების მოწყობა  H=8სმ</t>
  </si>
  <si>
    <t>კედლებიდან მდფ-ის ბამპერების ჩამოხსნა</t>
  </si>
  <si>
    <t>კაფელის მოწყობა კედლებზე სან/კვანძებში, სან/ოთახში, ხელსაბანებისა და ჩასარეცხების ფართუკებზე</t>
  </si>
  <si>
    <t xml:space="preserve">ნესტგამძლე თაბ/მუყაოს შეკიდული ჭერის მოწყობა (სან/კვანძებში, სასტერილიზაციოში და საოპერაციოში) </t>
  </si>
  <si>
    <t xml:space="preserve">არმსტრონგის შეკიდული ჭერის მოწყობა </t>
  </si>
  <si>
    <t xml:space="preserve">არმსტრონგის ჭერის  სქელკედლიანი კარკასი დეტალებით, საკიდებით, დუბელით და სხვა </t>
  </si>
  <si>
    <t>არმსტრონგის ჭერის  ფილები</t>
  </si>
  <si>
    <t xml:space="preserve">კედლების შეფითხვნა, დამუშავება და შეღებვა    წყალმედეგი  საღებავით </t>
  </si>
  <si>
    <t xml:space="preserve">წყალმედეგი  საღებავი </t>
  </si>
  <si>
    <t xml:space="preserve">კედლების შეფითხვნა, დამუშავება და შეღებვა წყალემულსიური   საღებავით </t>
  </si>
  <si>
    <t>წყალემულსიური   საღებავი</t>
  </si>
  <si>
    <t xml:space="preserve">თაბაშირ/მუყაოს შეკიდული ჭერის დამუშავება, შეღებვა წყალმედეგი  საღებავით </t>
  </si>
  <si>
    <t>ქირურგიული ხელსაბანი (W-0.5; 1500x240x150მმ)  (3კომპლექტი სიფონით, დრეკადი შლანგებით, არკოს კრანებით)</t>
  </si>
  <si>
    <t>2 სექციანი   უჟანგავი ლითონი სამრეცხაო აბაზანა    (0W-06;  770x530x300მმ)  (შედის სამედიცინო ინვენტარში)</t>
  </si>
  <si>
    <t xml:space="preserve">უჟანგავი ლითონის ნიჟარების  მონტაჟი  სიფონით, შემრევით, დრეკადი შლანგები, არკოს კრანებით </t>
  </si>
  <si>
    <t>სიფონი, შემრევი, დრეკადი შლანგები, არკოს კრანები  კომპლექტში</t>
  </si>
  <si>
    <t>უნიტაზის მონტაჟი გოფრით</t>
  </si>
  <si>
    <t>უნიტაზი  (გოფრით, არკოს კრანით)</t>
  </si>
  <si>
    <t>დრეკადი მილი</t>
  </si>
  <si>
    <t>ჩასარეცხი უჟანგავი ლითონის ნიჟარა  (0W-02_S;  600x600x600მმ)  (შედის სამედიცინო ინვენტარში)</t>
  </si>
  <si>
    <t>კედლის პანელი (M-47)  და (M-46) ელ. ენერგიისა და სამედიცინო აირების მისაყვანად მონტაჟი    (ჟანგბადის, შეკუმშული აირის და ვაკუმის ონკანებით) როზეტებით, 1 მორიგე განათებით)  (სამედიცინო ინვენტარი)</t>
  </si>
  <si>
    <t>კედლის პანელი (M-46)     (1500x240x150 მმ;  ( როზეტებით, 1 მორიგე განათებით)  (შედის სამედიცინო ინვენტარში)</t>
  </si>
  <si>
    <t>კედლის პანელი (M-47)     (1700x400x150 მმ;  (როზეტებით, 1 მორიგე განათებით)  (შედის სამედიცინო ინვენტარში)</t>
  </si>
  <si>
    <r>
      <t>20 სმ სისქის ბეტონის ბლოკის კედლის დემონტაჟი და ღიობების გამოჭრა   (19.8მ</t>
    </r>
    <r>
      <rPr>
        <b/>
        <sz val="10"/>
        <color theme="1"/>
        <rFont val="Calibri"/>
        <family val="2"/>
      </rPr>
      <t>²)</t>
    </r>
  </si>
  <si>
    <t>კედლების და სვეტების  შემოსვა თაბაშირ მუყაოს   ორმაგი ფილებით და ქვაბამბის იზოლაციით</t>
  </si>
  <si>
    <t xml:space="preserve">ერთფრთიანი მდფ-ის კარის ბლოკის მონტაჟი:  (0.75x2.10)მ-5ცალი;  (0.80x2.10)მ-2ცალი; (0.90x2.10)მ-7ცალი;  </t>
  </si>
  <si>
    <t>მდფ-ის ერთფრთიანი კარის ბლოკი   (0.75X 2.10)მ -5 ცალი  ტუალეტისთვის</t>
  </si>
  <si>
    <t xml:space="preserve">მდფ-ის ერთფრთიანი კარის ბლოკი   (0.80X 2.10)მ -1 ცალი  ტუალეტისთვის </t>
  </si>
  <si>
    <t>მდფ-ის ერთფრთიანი კარის ბლოკი   (0.80X 2.10)მ -1 ცალი გასახელში შესასვლელი</t>
  </si>
  <si>
    <t>მდფ-ის ერთფრთიანი კარის ბლოკი   (0.90X 2.10)მ -7 ცალი პალატის</t>
  </si>
  <si>
    <t xml:space="preserve">ორფრთიანი ალუმინის კარის ბლოკების მონტაჟი:   (1.40x2.10)მ-2 ცალი;      (1.20x2.10)მ-5 ცალი;   </t>
  </si>
  <si>
    <t xml:space="preserve">ალუმინის ჰერმეტული ორფრთიანი კარის ბლოკი   (1.40X 2.10) -2 ცალი </t>
  </si>
  <si>
    <t>ალუმინის ჰერმეტული  ორფრთიანი კარის ბლოკი   (1.20X 2.10) - 5 ცალი</t>
  </si>
  <si>
    <t xml:space="preserve">ალუმინის ჰერმეტული ორფრთიანი კარის ბლოკი   (0.75X 2.10) -1 ცალი </t>
  </si>
  <si>
    <t>ალუმინის ჰერმეტული  ორფრთიანი კარის ბლოკი   (0.80X 2.10) - 12 ცალი</t>
  </si>
  <si>
    <t xml:space="preserve">ერთფრთიანი ალუმინის კარის ბლოკების მონტაჟი:   (0.75 x2.10)მ-1 ცალი;      (0.80x2.10)მ-12 ცალი;  (0.90x2.10)მ-5 ცალი </t>
  </si>
  <si>
    <t>ალუმინის ჰერმეტული  ორფრთიანი კარის ბლოკი   (0.90X 2.10) - 5 ცალი</t>
  </si>
  <si>
    <t xml:space="preserve">ალუმინის ფანჯრის მონტაჟი    (0.5X 0.50)მ-3ც;    </t>
  </si>
  <si>
    <t>ალუმინის ფანჯრის ბლოკი  (0.5X 0.50)მ-3ც</t>
  </si>
  <si>
    <t xml:space="preserve">შრომის დანახარჯები </t>
  </si>
  <si>
    <t>გასასვლელის  მიმანიშნებელი სანათი</t>
  </si>
  <si>
    <t>მიმართულების  მიმანიშნებელი სანათი</t>
  </si>
  <si>
    <t>სხვა დამხმარე მასალები და ხარჯები (მასალების ღირებულების 20%)</t>
  </si>
  <si>
    <t xml:space="preserve">ქირურგიული ხელსაბანი (W-05)   მონტაჟი 3 კომპლექტი  სიფონით, შემრევით, დრეკადი შლანგები, არკოს კრანებით  (შედის სამედიცინო ინვენტარში) </t>
  </si>
  <si>
    <t>პროგრამული უზრუნველყოფა</t>
  </si>
  <si>
    <t xml:space="preserve">ვიდეორეგისტრატორი, მონიტორით </t>
  </si>
  <si>
    <t>ცეცხლმედეგი კაბელი FTP   cat 6</t>
  </si>
  <si>
    <t xml:space="preserve">ცეცხლმედეგი კაბელი FTP   cat 6  მონტაჟი </t>
  </si>
  <si>
    <t>კვამლის მისამართიანი სახანძრო მაუწყებელი ბაზით</t>
  </si>
  <si>
    <t>კვამლის მისამართიანი ხელის  სახანძრო მაუწყებელი</t>
  </si>
  <si>
    <t>სახანძრო კაბელი LSZH   2x0.8 მმ²</t>
  </si>
  <si>
    <r>
      <t>ცეცხლმედეგი კაბელი LSZH   2x0.8 მმ</t>
    </r>
    <r>
      <rPr>
        <b/>
        <sz val="10"/>
        <rFont val="Calibri"/>
        <family val="2"/>
      </rPr>
      <t>²</t>
    </r>
    <r>
      <rPr>
        <b/>
        <sz val="10"/>
        <rFont val="Sylfaen"/>
        <family val="1"/>
        <charset val="204"/>
      </rPr>
      <t xml:space="preserve"> მონტაჟი კლინიკის საერთო სისტემაში ჩართვით</t>
    </r>
  </si>
  <si>
    <t>გასასვლელის  სინათლით მაუწყებელი</t>
  </si>
  <si>
    <t>მიმართულების   სინათლით მაუწყებელი</t>
  </si>
  <si>
    <t>ლედ ტიპის ავარიული სანათი 12 ვ</t>
  </si>
  <si>
    <t>ჟელეიანი აკუმულატორი 12ვ   17ამპ/სთ</t>
  </si>
  <si>
    <t>ვიდეორეგისტრატორი, მონიტორით, ინდიკაციის კლავიატურით, დაერთების კაბელით</t>
  </si>
  <si>
    <t>სხვა დამხმარე მასალები და ხარჯები (მასალების ღირებულების 10%)</t>
  </si>
  <si>
    <t>პაჩპანელი  8 პორტიალიანი</t>
  </si>
  <si>
    <t>კვების ბლოკი შემავალი ძაბვა 120/220V  გამომავალი 12/15V  15ამპ</t>
  </si>
  <si>
    <t>კომპიუტერული როზეტი იატაკში სამონტაჟო  (კობო-ბოქსი) 4-იანი სამონტაჟო კოლოფით</t>
  </si>
  <si>
    <t xml:space="preserve"> სამუშაოების ხარჯთაღრიცხვა  №2-2 (სუსტი დენები)</t>
  </si>
  <si>
    <t>ზედნადები ხარჯები  (ხელფასიდან)</t>
  </si>
  <si>
    <t xml:space="preserve"> სამუშაოების ხარჯთაღრიცხვა  №2-2 (სანტექნიკური სამუშაოები, სამედიცინო აირები)</t>
  </si>
  <si>
    <t>1. სამედიცინო აირები</t>
  </si>
  <si>
    <t>1. სანტექნიკური სამუშაოები</t>
  </si>
  <si>
    <t>სამუშაოების დასახელება</t>
  </si>
  <si>
    <t>ხარჯ-ის №</t>
  </si>
  <si>
    <t>ღირებულება დღგ-ს გარეშე</t>
  </si>
  <si>
    <t>ღირებულება დღგ-ს ჩათვლით</t>
  </si>
  <si>
    <t>№2-1</t>
  </si>
  <si>
    <t>№2-2</t>
  </si>
  <si>
    <t>№2-3</t>
  </si>
  <si>
    <t>სულ ჯამი</t>
  </si>
  <si>
    <r>
      <rPr>
        <b/>
        <i/>
        <sz val="11"/>
        <color theme="1"/>
        <rFont val="Sylfaen"/>
        <family val="1"/>
      </rPr>
      <t xml:space="preserve">სამუშაოების სახარჯთაღრიცხვო ანგარიში   </t>
    </r>
    <r>
      <rPr>
        <i/>
        <sz val="11"/>
        <color theme="1"/>
        <rFont val="Sylfaen"/>
        <family val="1"/>
        <charset val="204"/>
      </rPr>
      <t xml:space="preserve"> </t>
    </r>
    <r>
      <rPr>
        <b/>
        <i/>
        <sz val="11"/>
        <color theme="1"/>
        <rFont val="Sylfaen"/>
        <family val="1"/>
      </rPr>
      <t xml:space="preserve"> </t>
    </r>
  </si>
  <si>
    <t xml:space="preserve">სამშენებლო სამუშაოები </t>
  </si>
  <si>
    <t>სანტექნიკური სამუშაოები,  სამედიცინო აირები</t>
  </si>
  <si>
    <t>სუსტი დენები</t>
  </si>
  <si>
    <t xml:space="preserve"> ქ. თილისი, კარაპს მედლაინის ფართში (I სართულზე) ჩასატარებელი </t>
  </si>
  <si>
    <t xml:space="preserve"> ქ. თილისი, კარაპს მედლაინის ფართში (I  სართულზე) ჩასატარებელი </t>
  </si>
  <si>
    <t>უჟანგავი ფოლადის ფილების დაგება აზოტის ოთახში</t>
  </si>
  <si>
    <t>ფოლადის კუთხოვანა სხვადასხვა თაროებით</t>
  </si>
  <si>
    <t>ბეტონის წვრილმარცვლოვანი</t>
  </si>
  <si>
    <r>
      <t>მ</t>
    </r>
    <r>
      <rPr>
        <sz val="10"/>
        <color theme="1"/>
        <rFont val="Calibri"/>
        <family val="2"/>
      </rPr>
      <t>³</t>
    </r>
  </si>
  <si>
    <t xml:space="preserve">უჟანგავი ფოლადის დაღარული  ფილა, სისქე 3 მმ </t>
  </si>
  <si>
    <t xml:space="preserve">სახარჯთაღრიცხვო  ღირ-ბა              </t>
  </si>
  <si>
    <t>N</t>
  </si>
  <si>
    <t>ნორმატიული რესურსი</t>
  </si>
  <si>
    <t>მასალები</t>
  </si>
  <si>
    <t xml:space="preserve">მანქანა-მექანიზმები </t>
  </si>
  <si>
    <t xml:space="preserve">ერთ ფასი </t>
  </si>
  <si>
    <t>სატრანსპორტო ხარჯი</t>
  </si>
  <si>
    <t xml:space="preserve"> სამუშაოების ხარჯთაღრიცხვა  №2-5 (ვენტილაცია, გათბობა-გაგრილების სისტემები)</t>
  </si>
  <si>
    <t>დიზელ გენერატორი</t>
  </si>
  <si>
    <t>ელ კაბელების მონტაჟი</t>
  </si>
  <si>
    <t>ელ კაბელების მონტაჟი მილში გატარებით</t>
  </si>
  <si>
    <t>კაბელები</t>
  </si>
  <si>
    <t>პლასტმასის გოფრირებული მილის ჩადება</t>
  </si>
  <si>
    <t>დიფერენციალური ამომრთველი 25 ა. 30mA 3P+N</t>
  </si>
  <si>
    <t>დიფერენციალური ამომრთველი  16 ა. 30mA 1P+N</t>
  </si>
  <si>
    <t>ავტომატური ამომრთველი 25ა. 1პოლუსა</t>
  </si>
  <si>
    <t>ავტომატური ამომრთველი    32ა.  3 პოლუსა</t>
  </si>
  <si>
    <t>ფურნიტურა</t>
  </si>
  <si>
    <t>სანათები</t>
  </si>
  <si>
    <t xml:space="preserve">ავარიული განათების სანათი </t>
  </si>
  <si>
    <t>პლასტმასის გოფრირებული მილი Ф50 მმ</t>
  </si>
  <si>
    <t>პლასტმასის გოფრირებული მილი Ф40 მმ</t>
  </si>
  <si>
    <t>პლასტმასის გოფრირებული მილი Ф32 მმ</t>
  </si>
  <si>
    <t>პლასტმასის გოფრირებული მილი Ф20 მმ</t>
  </si>
  <si>
    <t>მთავარი ელ. გამანაწილებელი კარადა  MDB</t>
  </si>
  <si>
    <t xml:space="preserve">მთავარი ელ. გამანაწილებელი  MDB  კარადის მონტაჟი  ავტომატური ამომრთველებით  </t>
  </si>
  <si>
    <t>ავტომატური ამომრთველი 125ა.  3 პოლუსა</t>
  </si>
  <si>
    <t>ავტომატური ამომრთველი 80ა.  3 პოლუსა</t>
  </si>
  <si>
    <t>ავტომატური ამომრთველი   40ა.  3 პოლუსა</t>
  </si>
  <si>
    <t>ავტომატური ამომრთველი    63ა.  2 პოლუსა</t>
  </si>
  <si>
    <t>ელ. გამანაწილებელი ფარი DB.1</t>
  </si>
  <si>
    <t>ზედნადები ხარჯი  (ხელფასიდან)</t>
  </si>
  <si>
    <r>
      <t>შდგენილია СНиП I</t>
    </r>
    <r>
      <rPr>
        <sz val="9"/>
        <color theme="1"/>
        <rFont val="AcadNusx"/>
      </rPr>
      <t>V</t>
    </r>
    <r>
      <rPr>
        <sz val="9"/>
        <color theme="1"/>
        <rFont val="Sylfaen"/>
        <family val="1"/>
        <charset val="204"/>
      </rPr>
      <t>-2-82 სამშენებლო ნორმებისა და სამშენებლო რესურსების  საბაზრო ფასების საფუძველზე</t>
    </r>
  </si>
  <si>
    <t>ელ. სამონტაჟო სამუშაოები</t>
  </si>
  <si>
    <t>№2-6</t>
  </si>
  <si>
    <t>გეგმიური დაგროვება  (დანადგარების ღირებულების გარეშე)</t>
  </si>
  <si>
    <r>
      <t>კაბელი Cu 5x70 მმ</t>
    </r>
    <r>
      <rPr>
        <sz val="10"/>
        <color theme="1"/>
        <rFont val="Arial"/>
        <family val="2"/>
      </rPr>
      <t>²</t>
    </r>
    <r>
      <rPr>
        <sz val="10"/>
        <color theme="1"/>
        <rFont val="Sylfaen"/>
        <family val="1"/>
        <charset val="204"/>
      </rPr>
      <t xml:space="preserve">  (BBГ нг-LS-0.66) </t>
    </r>
  </si>
  <si>
    <r>
      <t>კაბელი Cu 5x50 მმ</t>
    </r>
    <r>
      <rPr>
        <sz val="10"/>
        <color theme="1"/>
        <rFont val="Arial"/>
        <family val="2"/>
      </rPr>
      <t>²</t>
    </r>
    <r>
      <rPr>
        <sz val="10"/>
        <color theme="1"/>
        <rFont val="Sylfaen"/>
        <family val="1"/>
        <charset val="204"/>
      </rPr>
      <t xml:space="preserve">  (BBГ нг-LS-0.66)  </t>
    </r>
  </si>
  <si>
    <r>
      <t>კაბელი Cu 5x35 მმ</t>
    </r>
    <r>
      <rPr>
        <sz val="10"/>
        <color theme="1"/>
        <rFont val="Arial"/>
        <family val="2"/>
      </rPr>
      <t>²</t>
    </r>
    <r>
      <rPr>
        <sz val="10"/>
        <color theme="1"/>
        <rFont val="Sylfaen"/>
        <family val="1"/>
        <charset val="204"/>
      </rPr>
      <t xml:space="preserve">  (BBГ нг-LS-0.66) </t>
    </r>
  </si>
  <si>
    <r>
      <t>კაბელი Cu 5x16 მმ</t>
    </r>
    <r>
      <rPr>
        <sz val="10"/>
        <color theme="1"/>
        <rFont val="Arial"/>
        <family val="2"/>
      </rPr>
      <t>²</t>
    </r>
    <r>
      <rPr>
        <sz val="10"/>
        <color theme="1"/>
        <rFont val="Sylfaen"/>
        <family val="1"/>
        <charset val="204"/>
      </rPr>
      <t xml:space="preserve">  (BBГ нг-LS-0.66)  </t>
    </r>
  </si>
  <si>
    <r>
      <t>კაბელი Cu 5x10 მმ</t>
    </r>
    <r>
      <rPr>
        <sz val="10"/>
        <color theme="1"/>
        <rFont val="Arial"/>
        <family val="2"/>
      </rPr>
      <t>²</t>
    </r>
    <r>
      <rPr>
        <sz val="10"/>
        <color theme="1"/>
        <rFont val="Sylfaen"/>
        <family val="1"/>
        <charset val="204"/>
      </rPr>
      <t xml:space="preserve">  (BBГ нг-LS-0.66)  </t>
    </r>
  </si>
  <si>
    <r>
      <t>კაბელი Cu 5x4 მმ</t>
    </r>
    <r>
      <rPr>
        <sz val="10"/>
        <color theme="1"/>
        <rFont val="Arial"/>
        <family val="2"/>
      </rPr>
      <t>²</t>
    </r>
    <r>
      <rPr>
        <sz val="10"/>
        <color theme="1"/>
        <rFont val="Sylfaen"/>
        <family val="1"/>
        <charset val="204"/>
      </rPr>
      <t xml:space="preserve">  (BBГ нг-LS-0.66)  </t>
    </r>
  </si>
  <si>
    <r>
      <t>კაბელი Cu 5x2.5 მმ</t>
    </r>
    <r>
      <rPr>
        <sz val="10"/>
        <color theme="1"/>
        <rFont val="Arial"/>
        <family val="2"/>
      </rPr>
      <t>²</t>
    </r>
    <r>
      <rPr>
        <sz val="10"/>
        <color theme="1"/>
        <rFont val="Sylfaen"/>
        <family val="1"/>
        <charset val="204"/>
      </rPr>
      <t xml:space="preserve">  (BBГ нг-LS-0.66)  </t>
    </r>
  </si>
  <si>
    <r>
      <t>კაბელი Cu 3x10 მმ</t>
    </r>
    <r>
      <rPr>
        <sz val="10"/>
        <color theme="1"/>
        <rFont val="Arial"/>
        <family val="2"/>
      </rPr>
      <t>²</t>
    </r>
    <r>
      <rPr>
        <sz val="10"/>
        <color theme="1"/>
        <rFont val="Sylfaen"/>
        <family val="1"/>
        <charset val="204"/>
      </rPr>
      <t xml:space="preserve">  (BBГ нг-LS-0.66) </t>
    </r>
  </si>
  <si>
    <r>
      <t>კაბელი Cu 3x2.5 მმ</t>
    </r>
    <r>
      <rPr>
        <sz val="10"/>
        <color theme="1"/>
        <rFont val="Arial"/>
        <family val="2"/>
      </rPr>
      <t>²</t>
    </r>
    <r>
      <rPr>
        <sz val="10"/>
        <color theme="1"/>
        <rFont val="Sylfaen"/>
        <family val="1"/>
        <charset val="204"/>
      </rPr>
      <t xml:space="preserve">  (BBГ нг-LS-0.66)   </t>
    </r>
  </si>
  <si>
    <r>
      <t>კაბელი Cu 3x1.5 მმ</t>
    </r>
    <r>
      <rPr>
        <sz val="10"/>
        <color theme="1"/>
        <rFont val="Arial"/>
        <family val="2"/>
      </rPr>
      <t>²</t>
    </r>
    <r>
      <rPr>
        <sz val="10"/>
        <color theme="1"/>
        <rFont val="Sylfaen"/>
        <family val="1"/>
        <charset val="204"/>
      </rPr>
      <t xml:space="preserve">  (BBГ нг-LS-0.66)   </t>
    </r>
  </si>
  <si>
    <t xml:space="preserve">ავტომატური ამომრთველი MCCB 630A  3P </t>
  </si>
  <si>
    <t xml:space="preserve">ავტომატური ამომრთველი MCCB 250A  3P </t>
  </si>
  <si>
    <t xml:space="preserve">ავტომატური ამომრთველი MCCB 160A  3P </t>
  </si>
  <si>
    <t>მთავარი ელ. გამანაწილებელი კარადა ლითონის, საკეტით, სამონტაჟო სალტით</t>
  </si>
  <si>
    <t>ელ. გამანაწილებელი ფარი ლითონის კარით</t>
  </si>
  <si>
    <t xml:space="preserve">ელ. გამანაწილებელი ფარის  მონტაჟი  ავტომატური ამომრთველებით  </t>
  </si>
  <si>
    <t>ავტომატური ამომრთველი 100ა.  3 პოლუსა</t>
  </si>
  <si>
    <t>როზეტი  დამიწების კონტურით, ჩარჩოთი, სამონტაჟო კოლოფით</t>
  </si>
  <si>
    <t xml:space="preserve">ერთკლავიშა ჩამრთველი, ჩარჩოთი, სამონტაჟო კოლოფით   </t>
  </si>
  <si>
    <t xml:space="preserve">ორკლავიშა ჩამრთველი, ჩარჩოთი, სამონტაჟო კოლოფით    </t>
  </si>
  <si>
    <t>ამსტრონგის ჭერის LED სანათი      600x600 მმ</t>
  </si>
  <si>
    <t xml:space="preserve"> LED  წერტილოვანი ჰერმეტული სანათი </t>
  </si>
  <si>
    <t>EXIT მაჩვენებლიანი სანათი</t>
  </si>
  <si>
    <t>თაბასირ/მუყაოს შეკიდულ ჭერში სამონტაჟო  ჰერმეტული  LED სანათი      600x600 მმ</t>
  </si>
  <si>
    <t xml:space="preserve">დიზელ გენერატორი  80 კვტ 400\230 ვ. 50 ჰც.   რეზერვის ავტომატური გადამრთველით.
</t>
  </si>
  <si>
    <t>დიზელ გენერატორი  80 კვტ 400\230 ვ. 50 ჰც. . რეზერვის ავტომატური გადამრთველით.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</si>
</sst>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"/>
    <numFmt numFmtId="165" formatCode="0.0000"/>
    <numFmt numFmtId="166" formatCode="#,##0.000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b/>
      <sz val="10"/>
      <color theme="1"/>
      <name val="Sylfaen"/>
      <family val="1"/>
    </font>
    <font>
      <sz val="10"/>
      <name val="Arial Cyr"/>
      <charset val="204"/>
    </font>
    <font>
      <b/>
      <sz val="10"/>
      <name val="Sylfaen"/>
      <family val="1"/>
    </font>
    <font>
      <sz val="10"/>
      <color theme="1"/>
      <name val="Sylfaen"/>
      <family val="1"/>
    </font>
    <font>
      <sz val="10"/>
      <name val="Sylfaen"/>
      <family val="1"/>
      <charset val="204"/>
    </font>
    <font>
      <sz val="10"/>
      <name val="Arial"/>
      <family val="2"/>
    </font>
    <font>
      <b/>
      <sz val="10"/>
      <name val="Sylfaen"/>
      <family val="1"/>
      <charset val="204"/>
    </font>
    <font>
      <sz val="10"/>
      <color theme="1"/>
      <name val="Calibri"/>
      <family val="2"/>
      <charset val="204"/>
    </font>
    <font>
      <b/>
      <sz val="9"/>
      <color theme="1"/>
      <name val="Sylfaen"/>
      <family val="1"/>
      <charset val="204"/>
    </font>
    <font>
      <sz val="9"/>
      <color theme="1"/>
      <name val="Sylfaen"/>
      <family val="1"/>
      <charset val="204"/>
    </font>
    <font>
      <sz val="10"/>
      <name val="Sylfaen"/>
      <family val="1"/>
    </font>
    <font>
      <sz val="8"/>
      <color theme="1"/>
      <name val="Sylfaen"/>
      <family val="1"/>
      <charset val="204"/>
    </font>
    <font>
      <sz val="11"/>
      <color theme="1"/>
      <name val="Sylfaen"/>
      <family val="1"/>
    </font>
    <font>
      <sz val="10"/>
      <color rgb="FFFF0000"/>
      <name val="Sylfaen"/>
      <family val="1"/>
    </font>
    <font>
      <sz val="11"/>
      <color theme="1"/>
      <name val="Sylfaen"/>
      <family val="1"/>
      <charset val="204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color theme="1"/>
      <name val="Calibri"/>
      <family val="2"/>
    </font>
    <font>
      <sz val="10"/>
      <color theme="1"/>
      <name val="AcadNusx"/>
    </font>
    <font>
      <b/>
      <sz val="10"/>
      <name val="Calibri"/>
      <family val="2"/>
    </font>
    <font>
      <b/>
      <i/>
      <sz val="11"/>
      <color theme="1"/>
      <name val="Sylfaen"/>
      <family val="1"/>
    </font>
    <font>
      <i/>
      <sz val="11"/>
      <color theme="1"/>
      <name val="Sylfaen"/>
      <family val="1"/>
    </font>
    <font>
      <i/>
      <sz val="11"/>
      <color theme="1"/>
      <name val="Sylfaen"/>
      <family val="1"/>
      <charset val="204"/>
    </font>
    <font>
      <sz val="10"/>
      <color theme="1"/>
      <name val="Calibri"/>
      <family val="2"/>
    </font>
    <font>
      <sz val="8"/>
      <name val="Calibri"/>
      <family val="2"/>
      <scheme val="minor"/>
    </font>
    <font>
      <b/>
      <i/>
      <sz val="10"/>
      <color theme="1"/>
      <name val="Sylfaen"/>
      <family val="1"/>
      <charset val="204"/>
    </font>
    <font>
      <sz val="9"/>
      <color theme="1"/>
      <name val="AcadNusx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9" fillId="0" borderId="0"/>
    <xf numFmtId="0" fontId="20" fillId="0" borderId="0"/>
    <xf numFmtId="0" fontId="21" fillId="0" borderId="0"/>
  </cellStyleXfs>
  <cellXfs count="29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/>
    </xf>
    <xf numFmtId="43" fontId="3" fillId="0" borderId="1" xfId="0" applyNumberFormat="1" applyFont="1" applyBorder="1" applyAlignment="1">
      <alignment vertical="center" wrapText="1"/>
    </xf>
    <xf numFmtId="43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left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2" fontId="7" fillId="3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/>
    </xf>
    <xf numFmtId="0" fontId="8" fillId="3" borderId="2" xfId="0" applyFont="1" applyFill="1" applyBorder="1"/>
    <xf numFmtId="0" fontId="13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2" fontId="8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/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top"/>
    </xf>
    <xf numFmtId="49" fontId="3" fillId="2" borderId="2" xfId="0" applyNumberFormat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164" fontId="2" fillId="3" borderId="2" xfId="0" applyNumberFormat="1" applyFont="1" applyFill="1" applyBorder="1" applyAlignment="1">
      <alignment horizontal="center"/>
    </xf>
    <xf numFmtId="165" fontId="2" fillId="3" borderId="2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2" fontId="2" fillId="3" borderId="2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wrapText="1"/>
    </xf>
    <xf numFmtId="0" fontId="2" fillId="0" borderId="2" xfId="0" applyFont="1" applyBorder="1"/>
    <xf numFmtId="43" fontId="4" fillId="3" borderId="2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 wrapText="1"/>
    </xf>
    <xf numFmtId="43" fontId="7" fillId="3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4" borderId="2" xfId="0" applyFont="1" applyFill="1" applyBorder="1"/>
    <xf numFmtId="0" fontId="2" fillId="4" borderId="2" xfId="0" applyFont="1" applyFill="1" applyBorder="1" applyAlignment="1">
      <alignment horizontal="center"/>
    </xf>
    <xf numFmtId="43" fontId="4" fillId="4" borderId="2" xfId="0" applyNumberFormat="1" applyFont="1" applyFill="1" applyBorder="1"/>
    <xf numFmtId="0" fontId="15" fillId="0" borderId="0" xfId="0" applyFont="1"/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/>
    <xf numFmtId="0" fontId="7" fillId="3" borderId="2" xfId="0" applyFont="1" applyFill="1" applyBorder="1" applyAlignment="1">
      <alignment wrapText="1"/>
    </xf>
    <xf numFmtId="2" fontId="2" fillId="0" borderId="2" xfId="0" applyNumberFormat="1" applyFont="1" applyBorder="1" applyAlignment="1">
      <alignment vertical="center"/>
    </xf>
    <xf numFmtId="164" fontId="2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 wrapText="1"/>
    </xf>
    <xf numFmtId="164" fontId="7" fillId="3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 wrapText="1"/>
    </xf>
    <xf numFmtId="165" fontId="7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0" borderId="2" xfId="0" applyBorder="1"/>
    <xf numFmtId="49" fontId="7" fillId="0" borderId="2" xfId="0" applyNumberFormat="1" applyFont="1" applyBorder="1" applyAlignment="1">
      <alignment horizontal="left" vertical="center" wrapText="1"/>
    </xf>
    <xf numFmtId="2" fontId="7" fillId="3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left" vertical="center" wrapText="1"/>
    </xf>
    <xf numFmtId="2" fontId="16" fillId="0" borderId="2" xfId="0" applyNumberFormat="1" applyFont="1" applyBorder="1" applyAlignment="1">
      <alignment vertical="center"/>
    </xf>
    <xf numFmtId="2" fontId="7" fillId="0" borderId="2" xfId="0" applyNumberFormat="1" applyFont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/>
    </xf>
    <xf numFmtId="43" fontId="4" fillId="0" borderId="3" xfId="0" applyNumberFormat="1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2" xfId="2" applyFont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5" borderId="2" xfId="0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 wrapText="1"/>
    </xf>
    <xf numFmtId="165" fontId="2" fillId="3" borderId="2" xfId="0" applyNumberFormat="1" applyFont="1" applyFill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center"/>
    </xf>
    <xf numFmtId="2" fontId="2" fillId="0" borderId="3" xfId="0" applyNumberFormat="1" applyFont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164" fontId="3" fillId="2" borderId="2" xfId="0" applyNumberFormat="1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center"/>
    </xf>
    <xf numFmtId="2" fontId="7" fillId="3" borderId="4" xfId="0" applyNumberFormat="1" applyFont="1" applyFill="1" applyBorder="1" applyAlignment="1">
      <alignment horizontal="center" vertical="center" wrapText="1"/>
    </xf>
    <xf numFmtId="2" fontId="8" fillId="3" borderId="4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2" fontId="7" fillId="3" borderId="3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center"/>
    </xf>
    <xf numFmtId="165" fontId="2" fillId="3" borderId="4" xfId="0" applyNumberFormat="1" applyFont="1" applyFill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 vertical="center"/>
    </xf>
    <xf numFmtId="43" fontId="7" fillId="0" borderId="2" xfId="0" applyNumberFormat="1" applyFont="1" applyBorder="1" applyAlignment="1">
      <alignment horizontal="center" vertical="center"/>
    </xf>
    <xf numFmtId="0" fontId="7" fillId="0" borderId="2" xfId="0" applyFont="1" applyBorder="1"/>
    <xf numFmtId="9" fontId="7" fillId="0" borderId="2" xfId="0" applyNumberFormat="1" applyFont="1" applyBorder="1" applyAlignment="1">
      <alignment horizontal="center" vertical="center"/>
    </xf>
    <xf numFmtId="49" fontId="7" fillId="3" borderId="2" xfId="0" applyNumberFormat="1" applyFont="1" applyFill="1" applyBorder="1" applyAlignment="1">
      <alignment wrapText="1"/>
    </xf>
    <xf numFmtId="9" fontId="7" fillId="3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43" fontId="7" fillId="3" borderId="2" xfId="0" applyNumberFormat="1" applyFont="1" applyFill="1" applyBorder="1" applyAlignment="1">
      <alignment horizontal="center" vertical="center" wrapText="1"/>
    </xf>
    <xf numFmtId="43" fontId="7" fillId="3" borderId="2" xfId="0" applyNumberFormat="1" applyFont="1" applyFill="1" applyBorder="1"/>
    <xf numFmtId="2" fontId="18" fillId="0" borderId="2" xfId="0" applyNumberFormat="1" applyFont="1" applyBorder="1" applyAlignment="1">
      <alignment vertical="center"/>
    </xf>
    <xf numFmtId="49" fontId="6" fillId="0" borderId="2" xfId="2" applyNumberFormat="1" applyFont="1" applyBorder="1" applyAlignment="1">
      <alignment horizontal="center" vertical="top" wrapText="1"/>
    </xf>
    <xf numFmtId="49" fontId="3" fillId="2" borderId="5" xfId="0" applyNumberFormat="1" applyFont="1" applyFill="1" applyBorder="1" applyAlignment="1">
      <alignment horizontal="left" vertical="center" wrapText="1"/>
    </xf>
    <xf numFmtId="49" fontId="2" fillId="3" borderId="5" xfId="0" applyNumberFormat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49" fontId="7" fillId="3" borderId="1" xfId="0" applyNumberFormat="1" applyFont="1" applyFill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wrapText="1"/>
    </xf>
    <xf numFmtId="0" fontId="4" fillId="2" borderId="4" xfId="0" applyFont="1" applyFill="1" applyBorder="1" applyAlignment="1">
      <alignment horizontal="center" vertical="center"/>
    </xf>
    <xf numFmtId="43" fontId="2" fillId="3" borderId="2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43" fontId="2" fillId="3" borderId="2" xfId="0" applyNumberFormat="1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2" xfId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2" fontId="7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2" fontId="7" fillId="3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16" fillId="0" borderId="2" xfId="0" applyFont="1" applyBorder="1"/>
    <xf numFmtId="0" fontId="7" fillId="0" borderId="4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wrapText="1"/>
    </xf>
    <xf numFmtId="165" fontId="2" fillId="3" borderId="2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2" fontId="4" fillId="2" borderId="3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2" fontId="2" fillId="4" borderId="2" xfId="0" applyNumberFormat="1" applyFont="1" applyFill="1" applyBorder="1" applyAlignment="1">
      <alignment horizontal="center" vertical="center" wrapText="1"/>
    </xf>
    <xf numFmtId="2" fontId="6" fillId="2" borderId="4" xfId="0" applyNumberFormat="1" applyFont="1" applyFill="1" applyBorder="1" applyAlignment="1">
      <alignment horizontal="center" vertical="center" wrapText="1"/>
    </xf>
    <xf numFmtId="2" fontId="14" fillId="3" borderId="4" xfId="0" applyNumberFormat="1" applyFont="1" applyFill="1" applyBorder="1" applyAlignment="1">
      <alignment horizontal="center" vertical="center" wrapText="1"/>
    </xf>
    <xf numFmtId="2" fontId="8" fillId="4" borderId="4" xfId="0" applyNumberFormat="1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2" fontId="3" fillId="3" borderId="3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165" fontId="4" fillId="2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2" fontId="4" fillId="2" borderId="4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/>
    </xf>
    <xf numFmtId="49" fontId="7" fillId="0" borderId="1" xfId="0" applyNumberFormat="1" applyFont="1" applyBorder="1" applyAlignment="1">
      <alignment horizontal="left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165" fontId="7" fillId="0" borderId="4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" fontId="14" fillId="3" borderId="2" xfId="1" applyNumberFormat="1" applyFont="1" applyFill="1" applyBorder="1" applyAlignment="1">
      <alignment horizontal="center" vertical="center"/>
    </xf>
    <xf numFmtId="166" fontId="14" fillId="3" borderId="2" xfId="1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2" fontId="6" fillId="3" borderId="4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2" fontId="10" fillId="2" borderId="4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8" fillId="0" borderId="0" xfId="0" applyFont="1"/>
    <xf numFmtId="0" fontId="18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" fontId="2" fillId="3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center" vertical="center"/>
    </xf>
    <xf numFmtId="0" fontId="18" fillId="7" borderId="2" xfId="0" applyFont="1" applyFill="1" applyBorder="1" applyAlignment="1">
      <alignment vertical="center"/>
    </xf>
    <xf numFmtId="0" fontId="1" fillId="7" borderId="2" xfId="0" applyFont="1" applyFill="1" applyBorder="1" applyAlignment="1">
      <alignment horizontal="center" vertical="center"/>
    </xf>
    <xf numFmtId="4" fontId="1" fillId="7" borderId="2" xfId="0" applyNumberFormat="1" applyFont="1" applyFill="1" applyBorder="1" applyAlignment="1">
      <alignment horizontal="center" vertical="center"/>
    </xf>
    <xf numFmtId="4" fontId="18" fillId="0" borderId="0" xfId="0" applyNumberFormat="1" applyFont="1"/>
    <xf numFmtId="0" fontId="1" fillId="0" borderId="0" xfId="0" applyFont="1" applyAlignment="1">
      <alignment vertical="center" wrapText="1"/>
    </xf>
    <xf numFmtId="165" fontId="7" fillId="3" borderId="2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49" fontId="2" fillId="3" borderId="2" xfId="0" applyNumberFormat="1" applyFont="1" applyFill="1" applyBorder="1" applyAlignment="1">
      <alignment wrapText="1"/>
    </xf>
    <xf numFmtId="9" fontId="2" fillId="3" borderId="2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wrapText="1"/>
    </xf>
    <xf numFmtId="0" fontId="30" fillId="6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43" fontId="2" fillId="3" borderId="4" xfId="0" applyNumberFormat="1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wrapText="1"/>
    </xf>
    <xf numFmtId="2" fontId="2" fillId="3" borderId="4" xfId="0" applyNumberFormat="1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2" fillId="3" borderId="2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vertical="top" wrapText="1"/>
    </xf>
    <xf numFmtId="2" fontId="3" fillId="3" borderId="2" xfId="0" applyNumberFormat="1" applyFont="1" applyFill="1" applyBorder="1" applyAlignment="1">
      <alignment horizontal="center" vertical="top"/>
    </xf>
    <xf numFmtId="0" fontId="2" fillId="3" borderId="2" xfId="0" applyFont="1" applyFill="1" applyBorder="1" applyAlignment="1">
      <alignment vertical="top"/>
    </xf>
    <xf numFmtId="0" fontId="4" fillId="3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3" borderId="2" xfId="0" applyFont="1" applyFill="1" applyBorder="1" applyAlignment="1">
      <alignment horizontal="center" vertical="top"/>
    </xf>
    <xf numFmtId="2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wrapText="1"/>
    </xf>
    <xf numFmtId="0" fontId="4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2" fontId="3" fillId="3" borderId="2" xfId="0" applyNumberFormat="1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2" fontId="2" fillId="6" borderId="2" xfId="0" applyNumberFormat="1" applyFont="1" applyFill="1" applyBorder="1" applyAlignment="1">
      <alignment horizontal="center" vertical="center" wrapText="1"/>
    </xf>
    <xf numFmtId="43" fontId="2" fillId="6" borderId="2" xfId="0" applyNumberFormat="1" applyFont="1" applyFill="1" applyBorder="1" applyAlignment="1">
      <alignment horizontal="center" vertical="center" wrapText="1"/>
    </xf>
    <xf numFmtId="43" fontId="3" fillId="6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left" vertical="center" wrapText="1"/>
    </xf>
    <xf numFmtId="4" fontId="2" fillId="8" borderId="4" xfId="0" applyNumberFormat="1" applyFont="1" applyFill="1" applyBorder="1" applyAlignment="1">
      <alignment horizontal="center" vertical="center"/>
    </xf>
    <xf numFmtId="4" fontId="2" fillId="8" borderId="4" xfId="0" applyNumberFormat="1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left" vertical="center"/>
    </xf>
    <xf numFmtId="2" fontId="2" fillId="8" borderId="4" xfId="0" applyNumberFormat="1" applyFont="1" applyFill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43" fontId="2" fillId="3" borderId="4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right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5">
    <cellStyle name="Normal" xfId="0" builtinId="0"/>
    <cellStyle name="Normal 3" xfId="3" xr:uid="{00000000-0005-0000-0000-000001000000}"/>
    <cellStyle name="Normal 3 2" xfId="2" xr:uid="{00000000-0005-0000-0000-000002000000}"/>
    <cellStyle name="Обычный 2" xfId="4" xr:uid="{00000000-0005-0000-0000-000003000000}"/>
    <cellStyle name="Обычный_Лист1" xfId="1" xr:uid="{00000000-0005-0000-0000-000004000000}"/>
  </cellStyles>
  <dxfs count="58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A4828-117D-4348-8D0C-A2022C7C91C6}">
  <sheetPr>
    <tabColor rgb="FF92D050"/>
  </sheetPr>
  <dimension ref="A2:L16"/>
  <sheetViews>
    <sheetView workbookViewId="0">
      <selection activeCell="I14" sqref="I14"/>
    </sheetView>
  </sheetViews>
  <sheetFormatPr defaultColWidth="9.08984375" defaultRowHeight="14.5" x14ac:dyDescent="0.35"/>
  <cols>
    <col min="1" max="1" width="5" style="211" customWidth="1"/>
    <col min="2" max="2" width="51.6328125" style="211" customWidth="1"/>
    <col min="3" max="3" width="10" style="211" customWidth="1"/>
    <col min="4" max="4" width="19.453125" style="211" customWidth="1"/>
    <col min="5" max="5" width="16.36328125" style="211" customWidth="1"/>
    <col min="6" max="6" width="21.08984375" style="211" customWidth="1"/>
    <col min="7" max="16384" width="9.08984375" style="211"/>
  </cols>
  <sheetData>
    <row r="2" spans="1:12" s="210" customFormat="1" ht="13.5" x14ac:dyDescent="0.35">
      <c r="A2" s="284"/>
      <c r="B2" s="284"/>
      <c r="C2" s="284"/>
      <c r="D2" s="284"/>
      <c r="E2" s="284"/>
      <c r="F2" s="284"/>
    </row>
    <row r="3" spans="1:12" x14ac:dyDescent="0.35">
      <c r="A3" s="1"/>
      <c r="B3" s="285"/>
      <c r="C3" s="285"/>
      <c r="D3" s="285"/>
      <c r="E3" s="285"/>
      <c r="F3" s="285"/>
    </row>
    <row r="4" spans="1:12" x14ac:dyDescent="0.35">
      <c r="A4" s="1"/>
      <c r="B4" s="210"/>
      <c r="C4" s="210"/>
      <c r="D4" s="210"/>
      <c r="E4" s="210"/>
      <c r="F4" s="210"/>
    </row>
    <row r="5" spans="1:12" s="212" customFormat="1" ht="20.149999999999999" customHeight="1" x14ac:dyDescent="0.35">
      <c r="A5" s="286" t="s">
        <v>244</v>
      </c>
      <c r="B5" s="286"/>
      <c r="C5" s="286"/>
      <c r="D5" s="286"/>
      <c r="E5" s="286"/>
      <c r="F5" s="286"/>
      <c r="G5" s="222"/>
      <c r="H5" s="222"/>
      <c r="I5" s="222"/>
      <c r="J5" s="222"/>
      <c r="K5" s="222"/>
      <c r="L5" s="222"/>
    </row>
    <row r="6" spans="1:12" s="212" customFormat="1" ht="20.149999999999999" customHeight="1" x14ac:dyDescent="0.35">
      <c r="A6" s="287" t="s">
        <v>239</v>
      </c>
      <c r="B6" s="288"/>
      <c r="C6" s="288"/>
      <c r="D6" s="288"/>
      <c r="E6" s="288"/>
      <c r="F6" s="288"/>
    </row>
    <row r="8" spans="1:12" ht="27.5" thickBot="1" x14ac:dyDescent="0.4">
      <c r="A8" s="213" t="s">
        <v>3</v>
      </c>
      <c r="B8" s="213" t="s">
        <v>231</v>
      </c>
      <c r="C8" s="213" t="s">
        <v>232</v>
      </c>
      <c r="D8" s="213" t="s">
        <v>233</v>
      </c>
      <c r="E8" s="213" t="s">
        <v>38</v>
      </c>
      <c r="F8" s="213" t="s">
        <v>234</v>
      </c>
    </row>
    <row r="9" spans="1:12" ht="25" customHeight="1" x14ac:dyDescent="0.35">
      <c r="A9" s="257">
        <v>1</v>
      </c>
      <c r="B9" s="261" t="s">
        <v>240</v>
      </c>
      <c r="C9" s="257" t="s">
        <v>235</v>
      </c>
      <c r="D9" s="260">
        <f>'№2-1'!L261</f>
        <v>0</v>
      </c>
      <c r="E9" s="262">
        <f t="shared" ref="E9:E12" si="0">D9*18%</f>
        <v>0</v>
      </c>
      <c r="F9" s="260">
        <f t="shared" ref="F9:F13" si="1">D9+E9</f>
        <v>0</v>
      </c>
    </row>
    <row r="10" spans="1:12" ht="25" customHeight="1" x14ac:dyDescent="0.35">
      <c r="A10" s="257">
        <v>2</v>
      </c>
      <c r="B10" s="261" t="s">
        <v>241</v>
      </c>
      <c r="C10" s="257" t="s">
        <v>236</v>
      </c>
      <c r="D10" s="259">
        <f>'№2-2'!L101</f>
        <v>0</v>
      </c>
      <c r="E10" s="259">
        <f t="shared" si="0"/>
        <v>0</v>
      </c>
      <c r="F10" s="260">
        <f t="shared" si="1"/>
        <v>0</v>
      </c>
    </row>
    <row r="11" spans="1:12" ht="25" customHeight="1" x14ac:dyDescent="0.35">
      <c r="A11" s="257">
        <v>3</v>
      </c>
      <c r="B11" s="258" t="s">
        <v>242</v>
      </c>
      <c r="C11" s="257" t="s">
        <v>237</v>
      </c>
      <c r="D11" s="259">
        <f>'№2-3'!L113</f>
        <v>0</v>
      </c>
      <c r="E11" s="259">
        <f t="shared" si="0"/>
        <v>0</v>
      </c>
      <c r="F11" s="260">
        <f t="shared" si="1"/>
        <v>0</v>
      </c>
    </row>
    <row r="12" spans="1:12" ht="25" customHeight="1" x14ac:dyDescent="0.35">
      <c r="A12" s="214">
        <v>4</v>
      </c>
      <c r="B12" s="216" t="s">
        <v>283</v>
      </c>
      <c r="C12" s="94" t="s">
        <v>284</v>
      </c>
      <c r="D12" s="217">
        <f>'№2-4'!L81</f>
        <v>0</v>
      </c>
      <c r="E12" s="217">
        <f t="shared" si="0"/>
        <v>0</v>
      </c>
      <c r="F12" s="215">
        <f t="shared" si="1"/>
        <v>0</v>
      </c>
    </row>
    <row r="13" spans="1:12" ht="25" customHeight="1" x14ac:dyDescent="0.35">
      <c r="A13" s="218"/>
      <c r="B13" s="219" t="s">
        <v>238</v>
      </c>
      <c r="C13" s="219"/>
      <c r="D13" s="220">
        <f>SUM(D9:D12)</f>
        <v>0</v>
      </c>
      <c r="E13" s="220">
        <f>SUM(E9:E12)</f>
        <v>0</v>
      </c>
      <c r="F13" s="220">
        <f t="shared" si="1"/>
        <v>0</v>
      </c>
    </row>
    <row r="15" spans="1:12" x14ac:dyDescent="0.35">
      <c r="F15" s="221"/>
    </row>
    <row r="16" spans="1:12" x14ac:dyDescent="0.35">
      <c r="F16" s="221"/>
    </row>
  </sheetData>
  <mergeCells count="4">
    <mergeCell ref="A2:F2"/>
    <mergeCell ref="B3:F3"/>
    <mergeCell ref="A5:F5"/>
    <mergeCell ref="A6:F6"/>
  </mergeCells>
  <phoneticPr fontId="2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3"/>
  <sheetViews>
    <sheetView topLeftCell="A6" zoomScaleNormal="100" workbookViewId="0">
      <selection activeCell="J9" sqref="J9:J252"/>
    </sheetView>
  </sheetViews>
  <sheetFormatPr defaultColWidth="9.08984375" defaultRowHeight="13.5" x14ac:dyDescent="0.35"/>
  <cols>
    <col min="1" max="1" width="5.90625" style="79" customWidth="1"/>
    <col min="2" max="2" width="71.6328125" style="1" customWidth="1"/>
    <col min="3" max="3" width="8" style="54" customWidth="1"/>
    <col min="4" max="4" width="9.90625" style="1" customWidth="1"/>
    <col min="5" max="5" width="10.453125" style="55" customWidth="1"/>
    <col min="6" max="6" width="9.90625" style="55" customWidth="1"/>
    <col min="7" max="7" width="14" style="55" customWidth="1"/>
    <col min="8" max="8" width="8.90625" style="55" customWidth="1"/>
    <col min="9" max="9" width="14" style="55" customWidth="1"/>
    <col min="10" max="10" width="7.453125" style="55" customWidth="1"/>
    <col min="11" max="11" width="13.453125" style="55" customWidth="1"/>
    <col min="12" max="12" width="15.453125" style="1" customWidth="1"/>
    <col min="13" max="16384" width="9.08984375" style="1"/>
  </cols>
  <sheetData>
    <row r="1" spans="1:12" x14ac:dyDescent="0.35">
      <c r="A1" s="273"/>
      <c r="B1" s="273"/>
      <c r="C1" s="273"/>
      <c r="D1" s="273"/>
      <c r="E1" s="273"/>
    </row>
    <row r="2" spans="1:12" ht="20.149999999999999" customHeight="1" x14ac:dyDescent="0.35">
      <c r="A2" s="286" t="s">
        <v>244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</row>
    <row r="3" spans="1:12" ht="20.149999999999999" customHeight="1" x14ac:dyDescent="0.35">
      <c r="A3" s="286" t="s">
        <v>0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</row>
    <row r="4" spans="1:12" ht="20.149999999999999" customHeight="1" x14ac:dyDescent="0.35">
      <c r="A4" s="164"/>
      <c r="B4" s="164"/>
      <c r="C4" s="286"/>
      <c r="D4" s="286"/>
      <c r="E4" s="286"/>
      <c r="F4" s="286"/>
      <c r="G4" s="164"/>
      <c r="H4" s="164"/>
      <c r="I4" s="164"/>
      <c r="J4" s="164"/>
      <c r="K4" s="164"/>
      <c r="L4" s="164"/>
    </row>
    <row r="5" spans="1:12" ht="20.149999999999999" customHeight="1" x14ac:dyDescent="0.35">
      <c r="A5" s="290" t="s">
        <v>157</v>
      </c>
      <c r="B5" s="290"/>
      <c r="C5" s="290"/>
      <c r="D5" s="290"/>
      <c r="E5" s="290"/>
      <c r="F5" s="290"/>
      <c r="G5" s="2"/>
      <c r="H5" s="289" t="s">
        <v>1</v>
      </c>
      <c r="I5" s="289"/>
      <c r="J5" s="289"/>
      <c r="K5" s="3">
        <f>L263</f>
        <v>0</v>
      </c>
      <c r="L5" s="4" t="s">
        <v>2</v>
      </c>
    </row>
    <row r="6" spans="1:12" s="5" customFormat="1" ht="20.149999999999999" customHeight="1" x14ac:dyDescent="0.35">
      <c r="A6" s="292" t="s">
        <v>3</v>
      </c>
      <c r="B6" s="291" t="s">
        <v>4</v>
      </c>
      <c r="C6" s="291" t="s">
        <v>5</v>
      </c>
      <c r="D6" s="293" t="s">
        <v>6</v>
      </c>
      <c r="E6" s="291" t="s">
        <v>7</v>
      </c>
      <c r="F6" s="291" t="s">
        <v>8</v>
      </c>
      <c r="G6" s="291"/>
      <c r="H6" s="291" t="s">
        <v>9</v>
      </c>
      <c r="I6" s="291"/>
      <c r="J6" s="291" t="s">
        <v>10</v>
      </c>
      <c r="K6" s="291"/>
      <c r="L6" s="291" t="s">
        <v>11</v>
      </c>
    </row>
    <row r="7" spans="1:12" s="5" customFormat="1" ht="30" customHeight="1" x14ac:dyDescent="0.35">
      <c r="A7" s="292"/>
      <c r="B7" s="291"/>
      <c r="C7" s="291"/>
      <c r="D7" s="294"/>
      <c r="E7" s="291"/>
      <c r="F7" s="135" t="s">
        <v>12</v>
      </c>
      <c r="G7" s="135" t="s">
        <v>13</v>
      </c>
      <c r="H7" s="135" t="s">
        <v>14</v>
      </c>
      <c r="I7" s="135" t="s">
        <v>13</v>
      </c>
      <c r="J7" s="135" t="s">
        <v>12</v>
      </c>
      <c r="K7" s="135" t="s">
        <v>13</v>
      </c>
      <c r="L7" s="291"/>
    </row>
    <row r="8" spans="1:12" s="5" customFormat="1" ht="14" thickBot="1" x14ac:dyDescent="0.4">
      <c r="A8" s="161">
        <v>1</v>
      </c>
      <c r="B8" s="162">
        <v>2</v>
      </c>
      <c r="C8" s="162">
        <v>3</v>
      </c>
      <c r="D8" s="162"/>
      <c r="E8" s="162">
        <v>4</v>
      </c>
      <c r="F8" s="162">
        <v>5</v>
      </c>
      <c r="G8" s="162">
        <v>6</v>
      </c>
      <c r="H8" s="162">
        <v>7</v>
      </c>
      <c r="I8" s="162">
        <v>8</v>
      </c>
      <c r="J8" s="162">
        <v>9</v>
      </c>
      <c r="K8" s="162">
        <v>10</v>
      </c>
      <c r="L8" s="162">
        <v>11</v>
      </c>
    </row>
    <row r="9" spans="1:12" s="5" customFormat="1" x14ac:dyDescent="0.35">
      <c r="A9" s="70"/>
      <c r="B9" s="84" t="s">
        <v>55</v>
      </c>
      <c r="C9" s="29"/>
      <c r="D9" s="29"/>
      <c r="E9" s="29"/>
      <c r="F9" s="29"/>
      <c r="G9" s="29"/>
      <c r="H9" s="29"/>
      <c r="I9" s="29"/>
      <c r="J9" s="29"/>
      <c r="K9" s="29"/>
      <c r="L9" s="29"/>
    </row>
    <row r="10" spans="1:12" s="5" customFormat="1" ht="27" x14ac:dyDescent="0.35">
      <c r="A10" s="70">
        <v>1</v>
      </c>
      <c r="B10" s="7" t="s">
        <v>149</v>
      </c>
      <c r="C10" s="8" t="s">
        <v>20</v>
      </c>
      <c r="D10" s="8"/>
      <c r="E10" s="9">
        <f>0.9*2.1*6+0.8*2.1*6+1.25*2.1*5+1.5*2.1*2</f>
        <v>40.844999999999999</v>
      </c>
      <c r="F10" s="136"/>
      <c r="G10" s="138">
        <f>F10*E10</f>
        <v>0</v>
      </c>
      <c r="H10" s="136"/>
      <c r="I10" s="138">
        <f>H10*E10</f>
        <v>0</v>
      </c>
      <c r="J10" s="136"/>
      <c r="K10" s="128">
        <f>J10*E10</f>
        <v>0</v>
      </c>
      <c r="L10" s="128">
        <f>K10+I10+G10</f>
        <v>0</v>
      </c>
    </row>
    <row r="11" spans="1:12" s="5" customFormat="1" x14ac:dyDescent="0.35">
      <c r="A11" s="136"/>
      <c r="B11" s="140" t="s">
        <v>16</v>
      </c>
      <c r="C11" s="141" t="s">
        <v>20</v>
      </c>
      <c r="D11" s="16">
        <v>1</v>
      </c>
      <c r="E11" s="16">
        <f>D11*E10</f>
        <v>40.844999999999999</v>
      </c>
      <c r="F11" s="16"/>
      <c r="G11" s="138">
        <f t="shared" ref="G11:G74" si="0">F11*E11</f>
        <v>0</v>
      </c>
      <c r="H11" s="69"/>
      <c r="I11" s="138">
        <f t="shared" ref="I11:I74" si="1">H11*E11</f>
        <v>0</v>
      </c>
      <c r="J11" s="69"/>
      <c r="K11" s="128">
        <f t="shared" ref="K11:K74" si="2">J11*E11</f>
        <v>0</v>
      </c>
      <c r="L11" s="128">
        <f t="shared" ref="L11:L72" si="3">K11+I11+G11</f>
        <v>0</v>
      </c>
    </row>
    <row r="12" spans="1:12" s="5" customFormat="1" x14ac:dyDescent="0.35">
      <c r="A12" s="136"/>
      <c r="B12" s="39" t="s">
        <v>103</v>
      </c>
      <c r="C12" s="23" t="s">
        <v>2</v>
      </c>
      <c r="D12" s="130">
        <v>9.8400000000000001E-2</v>
      </c>
      <c r="E12" s="102">
        <f>D12*E10</f>
        <v>4.0191480000000004</v>
      </c>
      <c r="F12" s="102"/>
      <c r="G12" s="138">
        <f t="shared" si="0"/>
        <v>0</v>
      </c>
      <c r="H12" s="69"/>
      <c r="I12" s="138">
        <f t="shared" si="1"/>
        <v>0</v>
      </c>
      <c r="J12" s="69"/>
      <c r="K12" s="128">
        <f t="shared" si="2"/>
        <v>0</v>
      </c>
      <c r="L12" s="128">
        <f t="shared" si="3"/>
        <v>0</v>
      </c>
    </row>
    <row r="13" spans="1:12" s="5" customFormat="1" ht="27" x14ac:dyDescent="0.35">
      <c r="A13" s="147">
        <v>2</v>
      </c>
      <c r="B13" s="148" t="s">
        <v>154</v>
      </c>
      <c r="C13" s="149" t="s">
        <v>105</v>
      </c>
      <c r="D13" s="150"/>
      <c r="E13" s="176">
        <v>113</v>
      </c>
      <c r="F13" s="91"/>
      <c r="G13" s="138">
        <f t="shared" si="0"/>
        <v>0</v>
      </c>
      <c r="H13" s="10"/>
      <c r="I13" s="138">
        <f t="shared" si="1"/>
        <v>0</v>
      </c>
      <c r="J13" s="10"/>
      <c r="K13" s="128">
        <f t="shared" si="2"/>
        <v>0</v>
      </c>
      <c r="L13" s="128">
        <f t="shared" ref="L13:L15" si="4">K13+I13+G13</f>
        <v>0</v>
      </c>
    </row>
    <row r="14" spans="1:12" s="5" customFormat="1" x14ac:dyDescent="0.35">
      <c r="A14" s="147"/>
      <c r="B14" s="140" t="s">
        <v>16</v>
      </c>
      <c r="C14" s="141" t="s">
        <v>20</v>
      </c>
      <c r="D14" s="16">
        <v>1</v>
      </c>
      <c r="E14" s="16">
        <f>D14*E13</f>
        <v>113</v>
      </c>
      <c r="F14" s="16"/>
      <c r="G14" s="138">
        <f t="shared" si="0"/>
        <v>0</v>
      </c>
      <c r="H14" s="69"/>
      <c r="I14" s="138">
        <f t="shared" si="1"/>
        <v>0</v>
      </c>
      <c r="J14" s="69"/>
      <c r="K14" s="128">
        <f t="shared" si="2"/>
        <v>0</v>
      </c>
      <c r="L14" s="128">
        <f t="shared" si="4"/>
        <v>0</v>
      </c>
    </row>
    <row r="15" spans="1:12" s="5" customFormat="1" x14ac:dyDescent="0.35">
      <c r="A15" s="147"/>
      <c r="B15" s="125" t="s">
        <v>21</v>
      </c>
      <c r="C15" s="30" t="s">
        <v>2</v>
      </c>
      <c r="D15" s="139">
        <v>6.2799999999999995E-2</v>
      </c>
      <c r="E15" s="102">
        <f>D15*E13</f>
        <v>7.0963999999999992</v>
      </c>
      <c r="F15" s="102"/>
      <c r="G15" s="138">
        <f t="shared" si="0"/>
        <v>0</v>
      </c>
      <c r="H15" s="102"/>
      <c r="I15" s="138">
        <f t="shared" si="1"/>
        <v>0</v>
      </c>
      <c r="J15" s="102"/>
      <c r="K15" s="128">
        <f t="shared" si="2"/>
        <v>0</v>
      </c>
      <c r="L15" s="128">
        <f t="shared" si="4"/>
        <v>0</v>
      </c>
    </row>
    <row r="16" spans="1:12" s="5" customFormat="1" x14ac:dyDescent="0.35">
      <c r="A16" s="147">
        <v>3</v>
      </c>
      <c r="B16" s="148" t="s">
        <v>115</v>
      </c>
      <c r="C16" s="149" t="s">
        <v>105</v>
      </c>
      <c r="D16" s="150"/>
      <c r="E16" s="176">
        <v>157.5</v>
      </c>
      <c r="F16" s="91"/>
      <c r="G16" s="138">
        <f t="shared" si="0"/>
        <v>0</v>
      </c>
      <c r="H16" s="10"/>
      <c r="I16" s="138">
        <f t="shared" si="1"/>
        <v>0</v>
      </c>
      <c r="J16" s="10"/>
      <c r="K16" s="128">
        <f t="shared" si="2"/>
        <v>0</v>
      </c>
      <c r="L16" s="128">
        <f t="shared" si="3"/>
        <v>0</v>
      </c>
    </row>
    <row r="17" spans="1:12" s="5" customFormat="1" x14ac:dyDescent="0.35">
      <c r="A17" s="147"/>
      <c r="B17" s="140" t="s">
        <v>16</v>
      </c>
      <c r="C17" s="141" t="s">
        <v>20</v>
      </c>
      <c r="D17" s="16">
        <v>1</v>
      </c>
      <c r="E17" s="16">
        <f>D17*E16</f>
        <v>157.5</v>
      </c>
      <c r="F17" s="16"/>
      <c r="G17" s="138">
        <f t="shared" si="0"/>
        <v>0</v>
      </c>
      <c r="H17" s="69"/>
      <c r="I17" s="138">
        <f t="shared" si="1"/>
        <v>0</v>
      </c>
      <c r="J17" s="69"/>
      <c r="K17" s="128">
        <f t="shared" si="2"/>
        <v>0</v>
      </c>
      <c r="L17" s="128">
        <f t="shared" si="3"/>
        <v>0</v>
      </c>
    </row>
    <row r="18" spans="1:12" s="5" customFormat="1" x14ac:dyDescent="0.35">
      <c r="A18" s="56">
        <v>4</v>
      </c>
      <c r="B18" s="151" t="s">
        <v>116</v>
      </c>
      <c r="C18" s="149" t="s">
        <v>105</v>
      </c>
      <c r="D18" s="149"/>
      <c r="E18" s="150">
        <v>17.5</v>
      </c>
      <c r="F18" s="6"/>
      <c r="G18" s="138">
        <f t="shared" si="0"/>
        <v>0</v>
      </c>
      <c r="H18" s="6"/>
      <c r="I18" s="138">
        <f t="shared" si="1"/>
        <v>0</v>
      </c>
      <c r="J18" s="6"/>
      <c r="K18" s="128">
        <f t="shared" si="2"/>
        <v>0</v>
      </c>
      <c r="L18" s="128">
        <f t="shared" si="3"/>
        <v>0</v>
      </c>
    </row>
    <row r="19" spans="1:12" s="5" customFormat="1" x14ac:dyDescent="0.35">
      <c r="A19" s="6"/>
      <c r="B19" s="140" t="s">
        <v>16</v>
      </c>
      <c r="C19" s="141" t="s">
        <v>20</v>
      </c>
      <c r="D19" s="16">
        <v>1</v>
      </c>
      <c r="E19" s="16">
        <f>D19*E18</f>
        <v>17.5</v>
      </c>
      <c r="F19" s="16"/>
      <c r="G19" s="138">
        <f t="shared" si="0"/>
        <v>0</v>
      </c>
      <c r="H19" s="11"/>
      <c r="I19" s="138">
        <f t="shared" si="1"/>
        <v>0</v>
      </c>
      <c r="J19" s="69"/>
      <c r="K19" s="128">
        <f t="shared" si="2"/>
        <v>0</v>
      </c>
      <c r="L19" s="128">
        <f t="shared" si="3"/>
        <v>0</v>
      </c>
    </row>
    <row r="20" spans="1:12" s="5" customFormat="1" x14ac:dyDescent="0.35">
      <c r="A20" s="6"/>
      <c r="B20" s="39" t="s">
        <v>103</v>
      </c>
      <c r="C20" s="23" t="s">
        <v>2</v>
      </c>
      <c r="D20" s="130">
        <v>2.1499999999999998E-2</v>
      </c>
      <c r="E20" s="102">
        <f>D20*E18</f>
        <v>0.37624999999999997</v>
      </c>
      <c r="F20" s="102"/>
      <c r="G20" s="138">
        <f t="shared" si="0"/>
        <v>0</v>
      </c>
      <c r="H20" s="69"/>
      <c r="I20" s="138">
        <f t="shared" si="1"/>
        <v>0</v>
      </c>
      <c r="J20" s="69"/>
      <c r="K20" s="128">
        <f t="shared" si="2"/>
        <v>0</v>
      </c>
      <c r="L20" s="128">
        <f t="shared" si="3"/>
        <v>0</v>
      </c>
    </row>
    <row r="21" spans="1:12" s="5" customFormat="1" x14ac:dyDescent="0.35">
      <c r="A21" s="56">
        <v>5</v>
      </c>
      <c r="B21" s="151" t="s">
        <v>150</v>
      </c>
      <c r="C21" s="149" t="s">
        <v>105</v>
      </c>
      <c r="D21" s="149"/>
      <c r="E21" s="176">
        <v>40.200000000000003</v>
      </c>
      <c r="F21" s="6"/>
      <c r="G21" s="138">
        <f t="shared" si="0"/>
        <v>0</v>
      </c>
      <c r="H21" s="6"/>
      <c r="I21" s="138">
        <f t="shared" si="1"/>
        <v>0</v>
      </c>
      <c r="J21" s="6"/>
      <c r="K21" s="128">
        <f t="shared" si="2"/>
        <v>0</v>
      </c>
      <c r="L21" s="128">
        <f t="shared" ref="L21:L23" si="5">K21+I21+G21</f>
        <v>0</v>
      </c>
    </row>
    <row r="22" spans="1:12" s="5" customFormat="1" x14ac:dyDescent="0.35">
      <c r="A22" s="6"/>
      <c r="B22" s="140" t="s">
        <v>16</v>
      </c>
      <c r="C22" s="141" t="s">
        <v>20</v>
      </c>
      <c r="D22" s="16">
        <v>1</v>
      </c>
      <c r="E22" s="16">
        <f>D22*E21</f>
        <v>40.200000000000003</v>
      </c>
      <c r="F22" s="16"/>
      <c r="G22" s="138">
        <f t="shared" si="0"/>
        <v>0</v>
      </c>
      <c r="H22" s="11"/>
      <c r="I22" s="138">
        <f t="shared" si="1"/>
        <v>0</v>
      </c>
      <c r="J22" s="69"/>
      <c r="K22" s="128">
        <f t="shared" si="2"/>
        <v>0</v>
      </c>
      <c r="L22" s="128">
        <f t="shared" si="5"/>
        <v>0</v>
      </c>
    </row>
    <row r="23" spans="1:12" s="5" customFormat="1" x14ac:dyDescent="0.35">
      <c r="A23" s="6"/>
      <c r="B23" s="39" t="s">
        <v>103</v>
      </c>
      <c r="C23" s="23" t="s">
        <v>2</v>
      </c>
      <c r="D23" s="130">
        <v>2.1499999999999998E-2</v>
      </c>
      <c r="E23" s="102">
        <f>D23*E21</f>
        <v>0.86429999999999996</v>
      </c>
      <c r="F23" s="102"/>
      <c r="G23" s="138">
        <f t="shared" si="0"/>
        <v>0</v>
      </c>
      <c r="H23" s="69"/>
      <c r="I23" s="138">
        <f t="shared" si="1"/>
        <v>0</v>
      </c>
      <c r="J23" s="69"/>
      <c r="K23" s="128">
        <f t="shared" si="2"/>
        <v>0</v>
      </c>
      <c r="L23" s="128">
        <f t="shared" si="5"/>
        <v>0</v>
      </c>
    </row>
    <row r="24" spans="1:12" s="5" customFormat="1" ht="27" x14ac:dyDescent="0.35">
      <c r="A24" s="56">
        <v>6</v>
      </c>
      <c r="B24" s="151" t="s">
        <v>151</v>
      </c>
      <c r="C24" s="149" t="s">
        <v>105</v>
      </c>
      <c r="D24" s="149"/>
      <c r="E24" s="176">
        <f>E18+E21+15</f>
        <v>72.7</v>
      </c>
      <c r="F24" s="6"/>
      <c r="G24" s="138">
        <f t="shared" si="0"/>
        <v>0</v>
      </c>
      <c r="H24" s="6"/>
      <c r="I24" s="138">
        <f t="shared" si="1"/>
        <v>0</v>
      </c>
      <c r="J24" s="6"/>
      <c r="K24" s="128">
        <f t="shared" si="2"/>
        <v>0</v>
      </c>
      <c r="L24" s="128">
        <f t="shared" si="3"/>
        <v>0</v>
      </c>
    </row>
    <row r="25" spans="1:12" s="5" customFormat="1" x14ac:dyDescent="0.35">
      <c r="A25" s="6"/>
      <c r="B25" s="140" t="s">
        <v>16</v>
      </c>
      <c r="C25" s="141" t="s">
        <v>20</v>
      </c>
      <c r="D25" s="16">
        <v>1</v>
      </c>
      <c r="E25" s="16">
        <f>D25*E24</f>
        <v>72.7</v>
      </c>
      <c r="F25" s="16"/>
      <c r="G25" s="138">
        <f t="shared" si="0"/>
        <v>0</v>
      </c>
      <c r="H25" s="11"/>
      <c r="I25" s="138">
        <f t="shared" si="1"/>
        <v>0</v>
      </c>
      <c r="J25" s="69"/>
      <c r="K25" s="128">
        <f t="shared" si="2"/>
        <v>0</v>
      </c>
      <c r="L25" s="128">
        <f t="shared" si="3"/>
        <v>0</v>
      </c>
    </row>
    <row r="26" spans="1:12" s="5" customFormat="1" x14ac:dyDescent="0.35">
      <c r="A26" s="6"/>
      <c r="B26" s="39" t="s">
        <v>103</v>
      </c>
      <c r="C26" s="23" t="s">
        <v>2</v>
      </c>
      <c r="D26" s="130">
        <v>8.9999999999999993E-3</v>
      </c>
      <c r="E26" s="102">
        <f>D26*E24</f>
        <v>0.65429999999999999</v>
      </c>
      <c r="F26" s="102"/>
      <c r="G26" s="138">
        <f t="shared" si="0"/>
        <v>0</v>
      </c>
      <c r="H26" s="69"/>
      <c r="I26" s="138">
        <f t="shared" si="1"/>
        <v>0</v>
      </c>
      <c r="J26" s="69"/>
      <c r="K26" s="128">
        <f t="shared" si="2"/>
        <v>0</v>
      </c>
      <c r="L26" s="128">
        <f t="shared" si="3"/>
        <v>0</v>
      </c>
    </row>
    <row r="27" spans="1:12" s="5" customFormat="1" ht="27" x14ac:dyDescent="0.35">
      <c r="A27" s="56">
        <v>7</v>
      </c>
      <c r="B27" s="7" t="s">
        <v>188</v>
      </c>
      <c r="C27" s="8" t="s">
        <v>152</v>
      </c>
      <c r="D27" s="127"/>
      <c r="E27" s="177">
        <f>19.8*0.2</f>
        <v>3.9600000000000004</v>
      </c>
      <c r="F27" s="102"/>
      <c r="G27" s="138">
        <f t="shared" si="0"/>
        <v>0</v>
      </c>
      <c r="H27" s="69"/>
      <c r="I27" s="138">
        <f t="shared" si="1"/>
        <v>0</v>
      </c>
      <c r="J27" s="69"/>
      <c r="K27" s="128">
        <f t="shared" si="2"/>
        <v>0</v>
      </c>
      <c r="L27" s="128"/>
    </row>
    <row r="28" spans="1:12" s="5" customFormat="1" x14ac:dyDescent="0.35">
      <c r="A28" s="6"/>
      <c r="B28" s="140" t="s">
        <v>16</v>
      </c>
      <c r="C28" s="141" t="s">
        <v>20</v>
      </c>
      <c r="D28" s="16">
        <v>1</v>
      </c>
      <c r="E28" s="16">
        <f>D28*E27</f>
        <v>3.9600000000000004</v>
      </c>
      <c r="F28" s="16"/>
      <c r="G28" s="138">
        <f t="shared" si="0"/>
        <v>0</v>
      </c>
      <c r="H28" s="11"/>
      <c r="I28" s="138">
        <f t="shared" si="1"/>
        <v>0</v>
      </c>
      <c r="J28" s="69"/>
      <c r="K28" s="128">
        <f t="shared" si="2"/>
        <v>0</v>
      </c>
      <c r="L28" s="128">
        <f t="shared" ref="L28:L29" si="6">K28+I28+G28</f>
        <v>0</v>
      </c>
    </row>
    <row r="29" spans="1:12" s="5" customFormat="1" x14ac:dyDescent="0.35">
      <c r="A29" s="6"/>
      <c r="B29" s="39" t="s">
        <v>103</v>
      </c>
      <c r="C29" s="23" t="s">
        <v>2</v>
      </c>
      <c r="D29" s="130">
        <v>4.4000000000000004</v>
      </c>
      <c r="E29" s="102">
        <f>D29*E27</f>
        <v>17.424000000000003</v>
      </c>
      <c r="F29" s="102"/>
      <c r="G29" s="138">
        <f t="shared" si="0"/>
        <v>0</v>
      </c>
      <c r="H29" s="69"/>
      <c r="I29" s="138">
        <f t="shared" si="1"/>
        <v>0</v>
      </c>
      <c r="J29" s="69"/>
      <c r="K29" s="128">
        <f t="shared" si="2"/>
        <v>0</v>
      </c>
      <c r="L29" s="128">
        <f t="shared" si="6"/>
        <v>0</v>
      </c>
    </row>
    <row r="30" spans="1:12" s="5" customFormat="1" x14ac:dyDescent="0.35">
      <c r="A30" s="70">
        <v>8</v>
      </c>
      <c r="B30" s="182" t="s">
        <v>102</v>
      </c>
      <c r="C30" s="8" t="s">
        <v>20</v>
      </c>
      <c r="D30" s="8"/>
      <c r="E30" s="178">
        <v>140</v>
      </c>
      <c r="F30" s="136"/>
      <c r="G30" s="138">
        <f t="shared" si="0"/>
        <v>0</v>
      </c>
      <c r="H30" s="136"/>
      <c r="I30" s="138">
        <f t="shared" si="1"/>
        <v>0</v>
      </c>
      <c r="J30" s="136"/>
      <c r="K30" s="128">
        <f t="shared" si="2"/>
        <v>0</v>
      </c>
      <c r="L30" s="128">
        <f t="shared" si="3"/>
        <v>0</v>
      </c>
    </row>
    <row r="31" spans="1:12" s="5" customFormat="1" x14ac:dyDescent="0.35">
      <c r="A31" s="136"/>
      <c r="B31" s="64" t="s">
        <v>16</v>
      </c>
      <c r="C31" s="23" t="s">
        <v>20</v>
      </c>
      <c r="D31" s="16">
        <v>1</v>
      </c>
      <c r="E31" s="16">
        <f>E30*D31</f>
        <v>140</v>
      </c>
      <c r="F31" s="69"/>
      <c r="G31" s="138">
        <f t="shared" si="0"/>
        <v>0</v>
      </c>
      <c r="H31" s="16"/>
      <c r="I31" s="138">
        <f t="shared" si="1"/>
        <v>0</v>
      </c>
      <c r="J31" s="16"/>
      <c r="K31" s="128">
        <f t="shared" si="2"/>
        <v>0</v>
      </c>
      <c r="L31" s="128">
        <f t="shared" si="3"/>
        <v>0</v>
      </c>
    </row>
    <row r="32" spans="1:12" s="5" customFormat="1" x14ac:dyDescent="0.35">
      <c r="A32" s="136"/>
      <c r="B32" s="125" t="s">
        <v>21</v>
      </c>
      <c r="C32" s="30" t="s">
        <v>2</v>
      </c>
      <c r="D32" s="139">
        <v>4.9700000000000001E-2</v>
      </c>
      <c r="E32" s="102">
        <f>D32*E30</f>
        <v>6.9580000000000002</v>
      </c>
      <c r="F32" s="102"/>
      <c r="G32" s="138">
        <f t="shared" si="0"/>
        <v>0</v>
      </c>
      <c r="H32" s="102"/>
      <c r="I32" s="138">
        <f t="shared" si="1"/>
        <v>0</v>
      </c>
      <c r="J32" s="102"/>
      <c r="K32" s="128">
        <f t="shared" si="2"/>
        <v>0</v>
      </c>
      <c r="L32" s="128">
        <f t="shared" si="3"/>
        <v>0</v>
      </c>
    </row>
    <row r="33" spans="1:12" s="5" customFormat="1" ht="27" x14ac:dyDescent="0.35">
      <c r="A33" s="70">
        <v>9</v>
      </c>
      <c r="B33" s="7" t="s">
        <v>153</v>
      </c>
      <c r="C33" s="8" t="s">
        <v>20</v>
      </c>
      <c r="D33" s="8"/>
      <c r="E33" s="178">
        <v>108</v>
      </c>
      <c r="F33" s="136"/>
      <c r="G33" s="138">
        <f t="shared" si="0"/>
        <v>0</v>
      </c>
      <c r="H33" s="136"/>
      <c r="I33" s="138">
        <f t="shared" si="1"/>
        <v>0</v>
      </c>
      <c r="J33" s="136"/>
      <c r="K33" s="128">
        <f t="shared" si="2"/>
        <v>0</v>
      </c>
      <c r="L33" s="128">
        <f t="shared" si="3"/>
        <v>0</v>
      </c>
    </row>
    <row r="34" spans="1:12" s="5" customFormat="1" x14ac:dyDescent="0.35">
      <c r="A34" s="136"/>
      <c r="B34" s="64" t="s">
        <v>16</v>
      </c>
      <c r="C34" s="23" t="s">
        <v>20</v>
      </c>
      <c r="D34" s="16">
        <v>1</v>
      </c>
      <c r="E34" s="16">
        <f>E33*D34</f>
        <v>108</v>
      </c>
      <c r="F34" s="69"/>
      <c r="G34" s="138">
        <f t="shared" si="0"/>
        <v>0</v>
      </c>
      <c r="H34" s="16"/>
      <c r="I34" s="138">
        <f t="shared" si="1"/>
        <v>0</v>
      </c>
      <c r="J34" s="16"/>
      <c r="K34" s="128">
        <f t="shared" si="2"/>
        <v>0</v>
      </c>
      <c r="L34" s="128">
        <f t="shared" si="3"/>
        <v>0</v>
      </c>
    </row>
    <row r="35" spans="1:12" s="5" customFormat="1" x14ac:dyDescent="0.35">
      <c r="A35" s="136"/>
      <c r="B35" s="125" t="s">
        <v>21</v>
      </c>
      <c r="C35" s="30" t="s">
        <v>2</v>
      </c>
      <c r="D35" s="139">
        <v>4.9700000000000001E-2</v>
      </c>
      <c r="E35" s="102">
        <f>D35*E33</f>
        <v>5.3676000000000004</v>
      </c>
      <c r="F35" s="102"/>
      <c r="G35" s="138">
        <f t="shared" si="0"/>
        <v>0</v>
      </c>
      <c r="H35" s="102"/>
      <c r="I35" s="138">
        <f t="shared" si="1"/>
        <v>0</v>
      </c>
      <c r="J35" s="102"/>
      <c r="K35" s="128">
        <f t="shared" si="2"/>
        <v>0</v>
      </c>
      <c r="L35" s="128">
        <f t="shared" si="3"/>
        <v>0</v>
      </c>
    </row>
    <row r="36" spans="1:12" s="5" customFormat="1" ht="27" x14ac:dyDescent="0.35">
      <c r="A36" s="56">
        <v>10</v>
      </c>
      <c r="B36" s="144" t="s">
        <v>117</v>
      </c>
      <c r="C36" s="143" t="s">
        <v>105</v>
      </c>
      <c r="D36" s="143"/>
      <c r="E36" s="145">
        <v>144</v>
      </c>
      <c r="F36" s="146"/>
      <c r="G36" s="138">
        <f t="shared" si="0"/>
        <v>0</v>
      </c>
      <c r="H36" s="69"/>
      <c r="I36" s="138">
        <f t="shared" si="1"/>
        <v>0</v>
      </c>
      <c r="J36" s="69"/>
      <c r="K36" s="128">
        <f t="shared" si="2"/>
        <v>0</v>
      </c>
      <c r="L36" s="128">
        <f t="shared" si="3"/>
        <v>0</v>
      </c>
    </row>
    <row r="37" spans="1:12" s="5" customFormat="1" x14ac:dyDescent="0.35">
      <c r="A37" s="6"/>
      <c r="B37" s="140" t="s">
        <v>16</v>
      </c>
      <c r="C37" s="141" t="s">
        <v>20</v>
      </c>
      <c r="D37" s="16">
        <v>1</v>
      </c>
      <c r="E37" s="16">
        <f>D37*E36</f>
        <v>144</v>
      </c>
      <c r="F37" s="16"/>
      <c r="G37" s="138">
        <f t="shared" si="0"/>
        <v>0</v>
      </c>
      <c r="H37" s="69"/>
      <c r="I37" s="138">
        <f t="shared" si="1"/>
        <v>0</v>
      </c>
      <c r="J37" s="69"/>
      <c r="K37" s="128">
        <f t="shared" si="2"/>
        <v>0</v>
      </c>
      <c r="L37" s="128">
        <f t="shared" si="3"/>
        <v>0</v>
      </c>
    </row>
    <row r="38" spans="1:12" s="5" customFormat="1" x14ac:dyDescent="0.35">
      <c r="A38" s="6"/>
      <c r="B38" s="39" t="s">
        <v>103</v>
      </c>
      <c r="C38" s="23" t="s">
        <v>2</v>
      </c>
      <c r="D38" s="130">
        <v>8.9999999999999993E-3</v>
      </c>
      <c r="E38" s="102">
        <f>D38*E36</f>
        <v>1.2959999999999998</v>
      </c>
      <c r="F38" s="102"/>
      <c r="G38" s="138">
        <f t="shared" si="0"/>
        <v>0</v>
      </c>
      <c r="H38" s="69"/>
      <c r="I38" s="138">
        <f t="shared" si="1"/>
        <v>0</v>
      </c>
      <c r="J38" s="69"/>
      <c r="K38" s="128">
        <f t="shared" si="2"/>
        <v>0</v>
      </c>
      <c r="L38" s="128">
        <f t="shared" si="3"/>
        <v>0</v>
      </c>
    </row>
    <row r="39" spans="1:12" s="5" customFormat="1" x14ac:dyDescent="0.35">
      <c r="A39" s="70">
        <v>11</v>
      </c>
      <c r="B39" s="7" t="s">
        <v>166</v>
      </c>
      <c r="C39" s="8" t="s">
        <v>18</v>
      </c>
      <c r="D39" s="8"/>
      <c r="E39" s="178">
        <v>42</v>
      </c>
      <c r="F39" s="136"/>
      <c r="G39" s="138">
        <f t="shared" si="0"/>
        <v>0</v>
      </c>
      <c r="H39" s="136"/>
      <c r="I39" s="138">
        <f t="shared" si="1"/>
        <v>0</v>
      </c>
      <c r="J39" s="136"/>
      <c r="K39" s="128">
        <f t="shared" si="2"/>
        <v>0</v>
      </c>
      <c r="L39" s="128">
        <f t="shared" ref="L39:L41" si="7">K39+I39+G39</f>
        <v>0</v>
      </c>
    </row>
    <row r="40" spans="1:12" s="5" customFormat="1" x14ac:dyDescent="0.35">
      <c r="A40" s="136"/>
      <c r="B40" s="64" t="s">
        <v>16</v>
      </c>
      <c r="C40" s="23" t="s">
        <v>20</v>
      </c>
      <c r="D40" s="16">
        <v>1</v>
      </c>
      <c r="E40" s="16">
        <f>E39*D40</f>
        <v>42</v>
      </c>
      <c r="F40" s="69"/>
      <c r="G40" s="138">
        <f t="shared" si="0"/>
        <v>0</v>
      </c>
      <c r="H40" s="16"/>
      <c r="I40" s="138">
        <f t="shared" si="1"/>
        <v>0</v>
      </c>
      <c r="J40" s="16"/>
      <c r="K40" s="128">
        <f t="shared" si="2"/>
        <v>0</v>
      </c>
      <c r="L40" s="128">
        <f t="shared" si="7"/>
        <v>0</v>
      </c>
    </row>
    <row r="41" spans="1:12" s="5" customFormat="1" x14ac:dyDescent="0.35">
      <c r="A41" s="136"/>
      <c r="B41" s="125" t="s">
        <v>21</v>
      </c>
      <c r="C41" s="30" t="s">
        <v>2</v>
      </c>
      <c r="D41" s="139">
        <v>4.9700000000000001E-2</v>
      </c>
      <c r="E41" s="102">
        <f>D41*E39</f>
        <v>2.0874000000000001</v>
      </c>
      <c r="F41" s="102"/>
      <c r="G41" s="138">
        <f t="shared" si="0"/>
        <v>0</v>
      </c>
      <c r="H41" s="102"/>
      <c r="I41" s="138">
        <f t="shared" si="1"/>
        <v>0</v>
      </c>
      <c r="J41" s="102"/>
      <c r="K41" s="128">
        <f t="shared" si="2"/>
        <v>0</v>
      </c>
      <c r="L41" s="128">
        <f t="shared" si="7"/>
        <v>0</v>
      </c>
    </row>
    <row r="42" spans="1:12" s="5" customFormat="1" x14ac:dyDescent="0.35">
      <c r="A42" s="56">
        <v>12</v>
      </c>
      <c r="B42" s="142" t="s">
        <v>104</v>
      </c>
      <c r="C42" s="143" t="s">
        <v>19</v>
      </c>
      <c r="D42" s="8"/>
      <c r="E42" s="104">
        <v>9</v>
      </c>
      <c r="F42" s="69"/>
      <c r="G42" s="138">
        <f t="shared" si="0"/>
        <v>0</v>
      </c>
      <c r="H42" s="69"/>
      <c r="I42" s="138">
        <f t="shared" si="1"/>
        <v>0</v>
      </c>
      <c r="J42" s="69"/>
      <c r="K42" s="128">
        <f t="shared" si="2"/>
        <v>0</v>
      </c>
      <c r="L42" s="128">
        <f t="shared" si="3"/>
        <v>0</v>
      </c>
    </row>
    <row r="43" spans="1:12" s="5" customFormat="1" x14ac:dyDescent="0.35">
      <c r="A43" s="6"/>
      <c r="B43" s="140" t="s">
        <v>16</v>
      </c>
      <c r="C43" s="141" t="s">
        <v>19</v>
      </c>
      <c r="D43" s="16">
        <v>1</v>
      </c>
      <c r="E43" s="16">
        <f>D43*E42</f>
        <v>9</v>
      </c>
      <c r="F43" s="69"/>
      <c r="G43" s="138">
        <f t="shared" si="0"/>
        <v>0</v>
      </c>
      <c r="H43" s="108"/>
      <c r="I43" s="138">
        <f t="shared" si="1"/>
        <v>0</v>
      </c>
      <c r="J43" s="69"/>
      <c r="K43" s="128">
        <f t="shared" si="2"/>
        <v>0</v>
      </c>
      <c r="L43" s="128">
        <f t="shared" si="3"/>
        <v>0</v>
      </c>
    </row>
    <row r="44" spans="1:12" s="5" customFormat="1" x14ac:dyDescent="0.35">
      <c r="A44" s="6"/>
      <c r="B44" s="39" t="s">
        <v>103</v>
      </c>
      <c r="C44" s="23" t="s">
        <v>2</v>
      </c>
      <c r="D44" s="23">
        <v>0.5</v>
      </c>
      <c r="E44" s="69">
        <f>D44*E42</f>
        <v>4.5</v>
      </c>
      <c r="F44" s="69"/>
      <c r="G44" s="138">
        <f t="shared" si="0"/>
        <v>0</v>
      </c>
      <c r="H44" s="69"/>
      <c r="I44" s="138">
        <f t="shared" si="1"/>
        <v>0</v>
      </c>
      <c r="J44" s="69"/>
      <c r="K44" s="128">
        <f t="shared" si="2"/>
        <v>0</v>
      </c>
      <c r="L44" s="128">
        <f t="shared" si="3"/>
        <v>0</v>
      </c>
    </row>
    <row r="45" spans="1:12" s="5" customFormat="1" x14ac:dyDescent="0.35">
      <c r="A45" s="56">
        <v>13</v>
      </c>
      <c r="B45" s="142" t="s">
        <v>118</v>
      </c>
      <c r="C45" s="143" t="s">
        <v>19</v>
      </c>
      <c r="D45" s="8"/>
      <c r="E45" s="104">
        <v>9</v>
      </c>
      <c r="F45" s="69"/>
      <c r="G45" s="138">
        <f t="shared" si="0"/>
        <v>0</v>
      </c>
      <c r="H45" s="69"/>
      <c r="I45" s="138">
        <f t="shared" si="1"/>
        <v>0</v>
      </c>
      <c r="J45" s="69"/>
      <c r="K45" s="128">
        <f t="shared" si="2"/>
        <v>0</v>
      </c>
      <c r="L45" s="128">
        <f t="shared" si="3"/>
        <v>0</v>
      </c>
    </row>
    <row r="46" spans="1:12" s="5" customFormat="1" x14ac:dyDescent="0.35">
      <c r="A46" s="6"/>
      <c r="B46" s="140" t="s">
        <v>16</v>
      </c>
      <c r="C46" s="141" t="s">
        <v>19</v>
      </c>
      <c r="D46" s="16">
        <v>1</v>
      </c>
      <c r="E46" s="16">
        <f>D46*E45</f>
        <v>9</v>
      </c>
      <c r="F46" s="69"/>
      <c r="G46" s="138">
        <f t="shared" si="0"/>
        <v>0</v>
      </c>
      <c r="H46" s="108"/>
      <c r="I46" s="138">
        <f t="shared" si="1"/>
        <v>0</v>
      </c>
      <c r="J46" s="69"/>
      <c r="K46" s="128">
        <f t="shared" si="2"/>
        <v>0</v>
      </c>
      <c r="L46" s="128">
        <f t="shared" si="3"/>
        <v>0</v>
      </c>
    </row>
    <row r="47" spans="1:12" s="5" customFormat="1" x14ac:dyDescent="0.35">
      <c r="A47" s="6"/>
      <c r="B47" s="39" t="s">
        <v>103</v>
      </c>
      <c r="C47" s="23" t="s">
        <v>2</v>
      </c>
      <c r="D47" s="23">
        <v>0.5</v>
      </c>
      <c r="E47" s="69">
        <f>D47*E45</f>
        <v>4.5</v>
      </c>
      <c r="F47" s="69"/>
      <c r="G47" s="138">
        <f t="shared" si="0"/>
        <v>0</v>
      </c>
      <c r="H47" s="69"/>
      <c r="I47" s="138">
        <f t="shared" si="1"/>
        <v>0</v>
      </c>
      <c r="J47" s="69"/>
      <c r="K47" s="128">
        <f t="shared" si="2"/>
        <v>0</v>
      </c>
      <c r="L47" s="128">
        <f t="shared" si="3"/>
        <v>0</v>
      </c>
    </row>
    <row r="48" spans="1:12" s="5" customFormat="1" ht="27" x14ac:dyDescent="0.35">
      <c r="A48" s="70">
        <v>14</v>
      </c>
      <c r="B48" s="7" t="s">
        <v>119</v>
      </c>
      <c r="C48" s="8" t="s">
        <v>18</v>
      </c>
      <c r="D48" s="8"/>
      <c r="E48" s="9">
        <v>52</v>
      </c>
      <c r="F48" s="29"/>
      <c r="G48" s="138">
        <f t="shared" si="0"/>
        <v>0</v>
      </c>
      <c r="H48" s="29"/>
      <c r="I48" s="138">
        <f t="shared" si="1"/>
        <v>0</v>
      </c>
      <c r="J48" s="29"/>
      <c r="K48" s="128">
        <f t="shared" si="2"/>
        <v>0</v>
      </c>
      <c r="L48" s="128">
        <f t="shared" si="3"/>
        <v>0</v>
      </c>
    </row>
    <row r="49" spans="1:12" s="5" customFormat="1" x14ac:dyDescent="0.35">
      <c r="A49" s="29"/>
      <c r="B49" s="140" t="s">
        <v>16</v>
      </c>
      <c r="C49" s="141" t="s">
        <v>18</v>
      </c>
      <c r="D49" s="16">
        <v>1</v>
      </c>
      <c r="E49" s="16">
        <f>D49*E48</f>
        <v>52</v>
      </c>
      <c r="F49" s="69"/>
      <c r="G49" s="138">
        <f t="shared" si="0"/>
        <v>0</v>
      </c>
      <c r="H49" s="108"/>
      <c r="I49" s="138">
        <f t="shared" si="1"/>
        <v>0</v>
      </c>
      <c r="J49" s="69"/>
      <c r="K49" s="128">
        <f t="shared" si="2"/>
        <v>0</v>
      </c>
      <c r="L49" s="128">
        <f t="shared" si="3"/>
        <v>0</v>
      </c>
    </row>
    <row r="50" spans="1:12" s="5" customFormat="1" x14ac:dyDescent="0.35">
      <c r="A50" s="29"/>
      <c r="B50" s="166" t="s">
        <v>103</v>
      </c>
      <c r="C50" s="167" t="s">
        <v>2</v>
      </c>
      <c r="D50" s="167">
        <v>0.5</v>
      </c>
      <c r="E50" s="146">
        <f>D50*E48</f>
        <v>26</v>
      </c>
      <c r="F50" s="146"/>
      <c r="G50" s="138">
        <f t="shared" si="0"/>
        <v>0</v>
      </c>
      <c r="H50" s="146"/>
      <c r="I50" s="138">
        <f t="shared" si="1"/>
        <v>0</v>
      </c>
      <c r="J50" s="146"/>
      <c r="K50" s="128">
        <f t="shared" si="2"/>
        <v>0</v>
      </c>
      <c r="L50" s="128">
        <f t="shared" si="3"/>
        <v>0</v>
      </c>
    </row>
    <row r="51" spans="1:12" s="5" customFormat="1" x14ac:dyDescent="0.35">
      <c r="A51" s="70">
        <v>15</v>
      </c>
      <c r="B51" s="7" t="s">
        <v>120</v>
      </c>
      <c r="C51" s="8" t="s">
        <v>18</v>
      </c>
      <c r="D51" s="8"/>
      <c r="E51" s="9">
        <v>37</v>
      </c>
      <c r="F51" s="29"/>
      <c r="G51" s="138">
        <f t="shared" si="0"/>
        <v>0</v>
      </c>
      <c r="H51" s="15"/>
      <c r="I51" s="138">
        <f t="shared" si="1"/>
        <v>0</v>
      </c>
      <c r="J51" s="29"/>
      <c r="K51" s="128">
        <f t="shared" si="2"/>
        <v>0</v>
      </c>
      <c r="L51" s="128">
        <f t="shared" si="3"/>
        <v>0</v>
      </c>
    </row>
    <row r="52" spans="1:12" s="5" customFormat="1" x14ac:dyDescent="0.35">
      <c r="A52" s="29"/>
      <c r="B52" s="140" t="s">
        <v>16</v>
      </c>
      <c r="C52" s="141" t="s">
        <v>19</v>
      </c>
      <c r="D52" s="16">
        <v>1</v>
      </c>
      <c r="E52" s="16">
        <f>D52*E51</f>
        <v>37</v>
      </c>
      <c r="F52" s="69"/>
      <c r="G52" s="138">
        <f t="shared" si="0"/>
        <v>0</v>
      </c>
      <c r="H52" s="108"/>
      <c r="I52" s="138">
        <f t="shared" si="1"/>
        <v>0</v>
      </c>
      <c r="J52" s="69"/>
      <c r="K52" s="128">
        <f t="shared" si="2"/>
        <v>0</v>
      </c>
      <c r="L52" s="128">
        <f t="shared" si="3"/>
        <v>0</v>
      </c>
    </row>
    <row r="53" spans="1:12" s="5" customFormat="1" x14ac:dyDescent="0.35">
      <c r="A53" s="29"/>
      <c r="B53" s="166" t="s">
        <v>103</v>
      </c>
      <c r="C53" s="167" t="s">
        <v>2</v>
      </c>
      <c r="D53" s="167">
        <v>0.5</v>
      </c>
      <c r="E53" s="146">
        <f>D53*E51</f>
        <v>18.5</v>
      </c>
      <c r="F53" s="146"/>
      <c r="G53" s="138">
        <f t="shared" si="0"/>
        <v>0</v>
      </c>
      <c r="H53" s="146"/>
      <c r="I53" s="138">
        <f t="shared" si="1"/>
        <v>0</v>
      </c>
      <c r="J53" s="146"/>
      <c r="K53" s="128">
        <f t="shared" si="2"/>
        <v>0</v>
      </c>
      <c r="L53" s="128">
        <f t="shared" si="3"/>
        <v>0</v>
      </c>
    </row>
    <row r="54" spans="1:12" s="5" customFormat="1" ht="27" x14ac:dyDescent="0.35">
      <c r="A54" s="70">
        <v>16</v>
      </c>
      <c r="B54" s="144" t="s">
        <v>155</v>
      </c>
      <c r="C54" s="8" t="s">
        <v>105</v>
      </c>
      <c r="D54" s="8"/>
      <c r="E54" s="8">
        <v>331</v>
      </c>
      <c r="F54" s="146"/>
      <c r="G54" s="138">
        <f t="shared" si="0"/>
        <v>0</v>
      </c>
      <c r="H54" s="146"/>
      <c r="I54" s="138">
        <f t="shared" si="1"/>
        <v>0</v>
      </c>
      <c r="J54" s="146"/>
      <c r="K54" s="128">
        <f t="shared" si="2"/>
        <v>0</v>
      </c>
      <c r="L54" s="128"/>
    </row>
    <row r="55" spans="1:12" s="5" customFormat="1" x14ac:dyDescent="0.35">
      <c r="A55" s="29"/>
      <c r="B55" s="140" t="s">
        <v>16</v>
      </c>
      <c r="C55" s="141" t="s">
        <v>19</v>
      </c>
      <c r="D55" s="16">
        <v>1</v>
      </c>
      <c r="E55" s="16">
        <f>D55*E54</f>
        <v>331</v>
      </c>
      <c r="F55" s="69"/>
      <c r="G55" s="138">
        <f t="shared" si="0"/>
        <v>0</v>
      </c>
      <c r="H55" s="108"/>
      <c r="I55" s="138">
        <f t="shared" si="1"/>
        <v>0</v>
      </c>
      <c r="J55" s="69"/>
      <c r="K55" s="128">
        <f t="shared" si="2"/>
        <v>0</v>
      </c>
      <c r="L55" s="128">
        <f t="shared" ref="L55:L57" si="8">K55+I55+G55</f>
        <v>0</v>
      </c>
    </row>
    <row r="56" spans="1:12" s="5" customFormat="1" x14ac:dyDescent="0.35">
      <c r="A56" s="29"/>
      <c r="B56" s="166" t="s">
        <v>103</v>
      </c>
      <c r="C56" s="167" t="s">
        <v>2</v>
      </c>
      <c r="D56" s="167">
        <v>4.2099999999999999E-2</v>
      </c>
      <c r="E56" s="146">
        <f>D56*E54</f>
        <v>13.9351</v>
      </c>
      <c r="F56" s="146"/>
      <c r="G56" s="138">
        <f t="shared" si="0"/>
        <v>0</v>
      </c>
      <c r="H56" s="146"/>
      <c r="I56" s="138">
        <f t="shared" si="1"/>
        <v>0</v>
      </c>
      <c r="J56" s="146"/>
      <c r="K56" s="128">
        <f t="shared" si="2"/>
        <v>0</v>
      </c>
      <c r="L56" s="128">
        <f t="shared" si="8"/>
        <v>0</v>
      </c>
    </row>
    <row r="57" spans="1:12" s="5" customFormat="1" x14ac:dyDescent="0.35">
      <c r="A57" s="29"/>
      <c r="B57" s="13" t="s">
        <v>156</v>
      </c>
      <c r="C57" s="12" t="s">
        <v>2</v>
      </c>
      <c r="D57" s="12">
        <v>7.4300000000000005E-2</v>
      </c>
      <c r="E57" s="14">
        <f>D57*E54</f>
        <v>24.593300000000003</v>
      </c>
      <c r="F57" s="14"/>
      <c r="G57" s="138">
        <f t="shared" si="0"/>
        <v>0</v>
      </c>
      <c r="H57" s="14"/>
      <c r="I57" s="138">
        <f t="shared" si="1"/>
        <v>0</v>
      </c>
      <c r="J57" s="14"/>
      <c r="K57" s="128">
        <f t="shared" si="2"/>
        <v>0</v>
      </c>
      <c r="L57" s="128">
        <f t="shared" si="8"/>
        <v>0</v>
      </c>
    </row>
    <row r="58" spans="1:12" s="5" customFormat="1" ht="27" x14ac:dyDescent="0.35">
      <c r="A58" s="70">
        <v>17</v>
      </c>
      <c r="B58" s="7" t="s">
        <v>128</v>
      </c>
      <c r="C58" s="8" t="s">
        <v>105</v>
      </c>
      <c r="D58" s="8"/>
      <c r="E58" s="8">
        <v>331</v>
      </c>
      <c r="F58" s="29"/>
      <c r="G58" s="138">
        <f t="shared" si="0"/>
        <v>0</v>
      </c>
      <c r="H58" s="29"/>
      <c r="I58" s="138">
        <f t="shared" si="1"/>
        <v>0</v>
      </c>
      <c r="J58" s="29"/>
      <c r="K58" s="128">
        <f t="shared" si="2"/>
        <v>0</v>
      </c>
      <c r="L58" s="128">
        <f t="shared" si="3"/>
        <v>0</v>
      </c>
    </row>
    <row r="59" spans="1:12" s="5" customFormat="1" x14ac:dyDescent="0.35">
      <c r="A59" s="70"/>
      <c r="B59" s="140" t="s">
        <v>16</v>
      </c>
      <c r="C59" s="141" t="s">
        <v>20</v>
      </c>
      <c r="D59" s="16">
        <v>1</v>
      </c>
      <c r="E59" s="16">
        <f>D59*E58</f>
        <v>331</v>
      </c>
      <c r="F59" s="69"/>
      <c r="G59" s="138">
        <f t="shared" si="0"/>
        <v>0</v>
      </c>
      <c r="H59" s="29"/>
      <c r="I59" s="138">
        <f t="shared" si="1"/>
        <v>0</v>
      </c>
      <c r="J59" s="69"/>
      <c r="K59" s="128">
        <f t="shared" si="2"/>
        <v>0</v>
      </c>
      <c r="L59" s="128">
        <f t="shared" si="3"/>
        <v>0</v>
      </c>
    </row>
    <row r="60" spans="1:12" s="5" customFormat="1" x14ac:dyDescent="0.35">
      <c r="A60" s="70"/>
      <c r="B60" s="166" t="s">
        <v>103</v>
      </c>
      <c r="C60" s="167" t="s">
        <v>2</v>
      </c>
      <c r="D60" s="167">
        <v>0.02</v>
      </c>
      <c r="E60" s="146">
        <f>D60*E58</f>
        <v>6.62</v>
      </c>
      <c r="F60" s="146"/>
      <c r="G60" s="138">
        <f t="shared" si="0"/>
        <v>0</v>
      </c>
      <c r="H60" s="146"/>
      <c r="I60" s="138">
        <f t="shared" si="1"/>
        <v>0</v>
      </c>
      <c r="J60" s="146"/>
      <c r="K60" s="128">
        <f t="shared" si="2"/>
        <v>0</v>
      </c>
      <c r="L60" s="128">
        <f t="shared" si="3"/>
        <v>0</v>
      </c>
    </row>
    <row r="61" spans="1:12" s="5" customFormat="1" ht="40.5" x14ac:dyDescent="0.35">
      <c r="A61" s="70">
        <v>18</v>
      </c>
      <c r="B61" s="7" t="s">
        <v>129</v>
      </c>
      <c r="C61" s="8" t="s">
        <v>105</v>
      </c>
      <c r="D61" s="8"/>
      <c r="E61" s="8">
        <v>331</v>
      </c>
      <c r="F61" s="29"/>
      <c r="G61" s="138">
        <f t="shared" si="0"/>
        <v>0</v>
      </c>
      <c r="H61" s="29"/>
      <c r="I61" s="138">
        <f t="shared" si="1"/>
        <v>0</v>
      </c>
      <c r="J61" s="29"/>
      <c r="K61" s="128">
        <f t="shared" si="2"/>
        <v>0</v>
      </c>
      <c r="L61" s="128">
        <f t="shared" si="3"/>
        <v>0</v>
      </c>
    </row>
    <row r="62" spans="1:12" s="5" customFormat="1" x14ac:dyDescent="0.35">
      <c r="A62" s="70"/>
      <c r="B62" s="140" t="s">
        <v>16</v>
      </c>
      <c r="C62" s="141" t="s">
        <v>20</v>
      </c>
      <c r="D62" s="16">
        <v>1</v>
      </c>
      <c r="E62" s="16">
        <f>D62*E61</f>
        <v>331</v>
      </c>
      <c r="F62" s="69"/>
      <c r="G62" s="138">
        <f t="shared" si="0"/>
        <v>0</v>
      </c>
      <c r="H62" s="179"/>
      <c r="I62" s="138">
        <f t="shared" si="1"/>
        <v>0</v>
      </c>
      <c r="J62" s="69"/>
      <c r="K62" s="128">
        <f t="shared" si="2"/>
        <v>0</v>
      </c>
      <c r="L62" s="128">
        <f t="shared" si="3"/>
        <v>0</v>
      </c>
    </row>
    <row r="63" spans="1:12" s="5" customFormat="1" x14ac:dyDescent="0.35">
      <c r="A63" s="70"/>
      <c r="B63" s="166" t="s">
        <v>103</v>
      </c>
      <c r="C63" s="167" t="s">
        <v>2</v>
      </c>
      <c r="D63" s="167">
        <v>0.01</v>
      </c>
      <c r="E63" s="146">
        <f>D63*E61</f>
        <v>3.31</v>
      </c>
      <c r="F63" s="146"/>
      <c r="G63" s="138">
        <f t="shared" si="0"/>
        <v>0</v>
      </c>
      <c r="H63" s="146"/>
      <c r="I63" s="138">
        <f t="shared" si="1"/>
        <v>0</v>
      </c>
      <c r="J63" s="146"/>
      <c r="K63" s="128">
        <f t="shared" si="2"/>
        <v>0</v>
      </c>
      <c r="L63" s="128">
        <f t="shared" si="3"/>
        <v>0</v>
      </c>
    </row>
    <row r="64" spans="1:12" s="5" customFormat="1" ht="40.5" x14ac:dyDescent="0.35">
      <c r="A64" s="70">
        <v>19</v>
      </c>
      <c r="B64" s="144" t="s">
        <v>121</v>
      </c>
      <c r="C64" s="143" t="s">
        <v>19</v>
      </c>
      <c r="D64" s="153"/>
      <c r="E64" s="145">
        <v>1</v>
      </c>
      <c r="F64" s="146"/>
      <c r="G64" s="138">
        <f t="shared" si="0"/>
        <v>0</v>
      </c>
      <c r="H64" s="146"/>
      <c r="I64" s="138">
        <f t="shared" si="1"/>
        <v>0</v>
      </c>
      <c r="J64" s="146"/>
      <c r="K64" s="128">
        <f t="shared" si="2"/>
        <v>0</v>
      </c>
      <c r="L64" s="128">
        <f t="shared" si="3"/>
        <v>0</v>
      </c>
    </row>
    <row r="65" spans="1:12" s="5" customFormat="1" x14ac:dyDescent="0.35">
      <c r="A65" s="70"/>
      <c r="B65" s="140" t="s">
        <v>16</v>
      </c>
      <c r="C65" s="141" t="s">
        <v>19</v>
      </c>
      <c r="D65" s="16">
        <v>1</v>
      </c>
      <c r="E65" s="16">
        <f>D65*E64</f>
        <v>1</v>
      </c>
      <c r="F65" s="69"/>
      <c r="G65" s="138">
        <f t="shared" si="0"/>
        <v>0</v>
      </c>
      <c r="H65" s="10"/>
      <c r="I65" s="138">
        <f t="shared" si="1"/>
        <v>0</v>
      </c>
      <c r="J65" s="69"/>
      <c r="K65" s="128">
        <f t="shared" si="2"/>
        <v>0</v>
      </c>
      <c r="L65" s="128">
        <f t="shared" si="3"/>
        <v>0</v>
      </c>
    </row>
    <row r="66" spans="1:12" s="5" customFormat="1" x14ac:dyDescent="0.35">
      <c r="A66" s="70"/>
      <c r="B66" s="166" t="s">
        <v>103</v>
      </c>
      <c r="C66" s="167" t="s">
        <v>2</v>
      </c>
      <c r="D66" s="106">
        <v>5.5</v>
      </c>
      <c r="E66" s="146">
        <f>D66*E64</f>
        <v>5.5</v>
      </c>
      <c r="F66" s="146"/>
      <c r="G66" s="138">
        <f t="shared" si="0"/>
        <v>0</v>
      </c>
      <c r="H66" s="146"/>
      <c r="I66" s="138">
        <f t="shared" si="1"/>
        <v>0</v>
      </c>
      <c r="J66" s="146"/>
      <c r="K66" s="128">
        <f t="shared" si="2"/>
        <v>0</v>
      </c>
      <c r="L66" s="128">
        <f t="shared" si="3"/>
        <v>0</v>
      </c>
    </row>
    <row r="67" spans="1:12" s="5" customFormat="1" x14ac:dyDescent="0.35">
      <c r="A67" s="56">
        <v>20</v>
      </c>
      <c r="B67" s="152" t="s">
        <v>107</v>
      </c>
      <c r="C67" s="149" t="s">
        <v>106</v>
      </c>
      <c r="D67" s="150"/>
      <c r="E67" s="150">
        <v>29.8</v>
      </c>
      <c r="F67" s="106"/>
      <c r="G67" s="138">
        <f t="shared" si="0"/>
        <v>0</v>
      </c>
      <c r="H67" s="146"/>
      <c r="I67" s="138">
        <f t="shared" si="1"/>
        <v>0</v>
      </c>
      <c r="J67" s="146"/>
      <c r="K67" s="128">
        <f t="shared" si="2"/>
        <v>0</v>
      </c>
      <c r="L67" s="128">
        <f t="shared" si="3"/>
        <v>0</v>
      </c>
    </row>
    <row r="68" spans="1:12" s="5" customFormat="1" x14ac:dyDescent="0.35">
      <c r="A68" s="56"/>
      <c r="B68" s="140" t="s">
        <v>16</v>
      </c>
      <c r="C68" s="141" t="s">
        <v>29</v>
      </c>
      <c r="D68" s="16">
        <v>1</v>
      </c>
      <c r="E68" s="16">
        <f>D68*E67</f>
        <v>29.8</v>
      </c>
      <c r="F68" s="16"/>
      <c r="G68" s="138">
        <f t="shared" si="0"/>
        <v>0</v>
      </c>
      <c r="H68" s="69"/>
      <c r="I68" s="138">
        <f t="shared" si="1"/>
        <v>0</v>
      </c>
      <c r="J68" s="69"/>
      <c r="K68" s="128">
        <f t="shared" si="2"/>
        <v>0</v>
      </c>
      <c r="L68" s="128">
        <f t="shared" si="3"/>
        <v>0</v>
      </c>
    </row>
    <row r="69" spans="1:12" s="5" customFormat="1" x14ac:dyDescent="0.35">
      <c r="A69" s="70">
        <v>21</v>
      </c>
      <c r="B69" s="7" t="s">
        <v>58</v>
      </c>
      <c r="C69" s="143" t="s">
        <v>106</v>
      </c>
      <c r="D69" s="143"/>
      <c r="E69" s="165">
        <f>E67</f>
        <v>29.8</v>
      </c>
      <c r="F69" s="91"/>
      <c r="G69" s="138">
        <f t="shared" si="0"/>
        <v>0</v>
      </c>
      <c r="H69" s="91"/>
      <c r="I69" s="138">
        <f t="shared" si="1"/>
        <v>0</v>
      </c>
      <c r="J69" s="91"/>
      <c r="K69" s="128">
        <f t="shared" si="2"/>
        <v>0</v>
      </c>
      <c r="L69" s="128">
        <f t="shared" si="3"/>
        <v>0</v>
      </c>
    </row>
    <row r="70" spans="1:12" s="5" customFormat="1" x14ac:dyDescent="0.35">
      <c r="A70" s="70"/>
      <c r="B70" s="140" t="s">
        <v>16</v>
      </c>
      <c r="C70" s="141" t="s">
        <v>29</v>
      </c>
      <c r="D70" s="16">
        <v>1</v>
      </c>
      <c r="E70" s="16">
        <f>D70*E69</f>
        <v>29.8</v>
      </c>
      <c r="F70" s="16"/>
      <c r="G70" s="138">
        <f t="shared" si="0"/>
        <v>0</v>
      </c>
      <c r="H70" s="69"/>
      <c r="I70" s="138">
        <f t="shared" si="1"/>
        <v>0</v>
      </c>
      <c r="J70" s="69"/>
      <c r="K70" s="128">
        <f t="shared" si="2"/>
        <v>0</v>
      </c>
      <c r="L70" s="128">
        <f t="shared" si="3"/>
        <v>0</v>
      </c>
    </row>
    <row r="71" spans="1:12" s="5" customFormat="1" x14ac:dyDescent="0.35">
      <c r="A71" s="70">
        <v>22</v>
      </c>
      <c r="B71" s="7" t="s">
        <v>59</v>
      </c>
      <c r="C71" s="143" t="s">
        <v>23</v>
      </c>
      <c r="D71" s="165">
        <v>1.7</v>
      </c>
      <c r="E71" s="165">
        <f>D71*E69</f>
        <v>50.66</v>
      </c>
      <c r="F71" s="6"/>
      <c r="G71" s="138">
        <f t="shared" si="0"/>
        <v>0</v>
      </c>
      <c r="H71" s="91"/>
      <c r="I71" s="138">
        <f t="shared" si="1"/>
        <v>0</v>
      </c>
      <c r="J71" s="91"/>
      <c r="K71" s="128">
        <f t="shared" si="2"/>
        <v>0</v>
      </c>
      <c r="L71" s="128">
        <f t="shared" si="3"/>
        <v>0</v>
      </c>
    </row>
    <row r="72" spans="1:12" s="5" customFormat="1" x14ac:dyDescent="0.35">
      <c r="A72" s="70">
        <v>23</v>
      </c>
      <c r="B72" s="7" t="s">
        <v>122</v>
      </c>
      <c r="C72" s="143" t="s">
        <v>23</v>
      </c>
      <c r="D72" s="165"/>
      <c r="E72" s="165">
        <v>37</v>
      </c>
      <c r="F72" s="6"/>
      <c r="G72" s="138">
        <f t="shared" si="0"/>
        <v>0</v>
      </c>
      <c r="H72" s="91"/>
      <c r="I72" s="138">
        <f t="shared" si="1"/>
        <v>0</v>
      </c>
      <c r="J72" s="91"/>
      <c r="K72" s="128">
        <f t="shared" si="2"/>
        <v>0</v>
      </c>
      <c r="L72" s="128">
        <f t="shared" si="3"/>
        <v>0</v>
      </c>
    </row>
    <row r="73" spans="1:12" s="5" customFormat="1" x14ac:dyDescent="0.35">
      <c r="A73" s="136"/>
      <c r="B73" s="84" t="s">
        <v>56</v>
      </c>
      <c r="C73" s="136"/>
      <c r="D73" s="136"/>
      <c r="E73" s="136"/>
      <c r="F73" s="136"/>
      <c r="G73" s="138">
        <f t="shared" si="0"/>
        <v>0</v>
      </c>
      <c r="H73" s="136"/>
      <c r="I73" s="138">
        <f t="shared" si="1"/>
        <v>0</v>
      </c>
      <c r="J73" s="136"/>
      <c r="K73" s="128">
        <f t="shared" si="2"/>
        <v>0</v>
      </c>
      <c r="L73" s="128">
        <f t="shared" ref="L73:L145" si="9">K73+I73+G73</f>
        <v>0</v>
      </c>
    </row>
    <row r="74" spans="1:12" s="5" customFormat="1" x14ac:dyDescent="0.35">
      <c r="A74" s="136"/>
      <c r="B74" s="78" t="s">
        <v>110</v>
      </c>
      <c r="C74" s="136"/>
      <c r="D74" s="136"/>
      <c r="E74" s="136"/>
      <c r="F74" s="136"/>
      <c r="G74" s="138">
        <f t="shared" si="0"/>
        <v>0</v>
      </c>
      <c r="H74" s="136"/>
      <c r="I74" s="138">
        <f t="shared" si="1"/>
        <v>0</v>
      </c>
      <c r="J74" s="136"/>
      <c r="K74" s="128">
        <f t="shared" si="2"/>
        <v>0</v>
      </c>
      <c r="L74" s="128">
        <f t="shared" si="9"/>
        <v>0</v>
      </c>
    </row>
    <row r="75" spans="1:12" s="5" customFormat="1" ht="27" x14ac:dyDescent="0.35">
      <c r="A75" s="134">
        <v>1</v>
      </c>
      <c r="B75" s="38" t="s">
        <v>162</v>
      </c>
      <c r="C75" s="33" t="s">
        <v>20</v>
      </c>
      <c r="D75" s="33"/>
      <c r="E75" s="74">
        <f>E24</f>
        <v>72.7</v>
      </c>
      <c r="F75" s="60"/>
      <c r="G75" s="138">
        <f t="shared" ref="G75:G145" si="10">F75*E75</f>
        <v>0</v>
      </c>
      <c r="H75" s="14"/>
      <c r="I75" s="138">
        <f t="shared" ref="I75:I145" si="11">H75*E75</f>
        <v>0</v>
      </c>
      <c r="J75" s="14"/>
      <c r="K75" s="128">
        <f t="shared" ref="K75:K145" si="12">J75*E75</f>
        <v>0</v>
      </c>
      <c r="L75" s="128">
        <f t="shared" si="9"/>
        <v>0</v>
      </c>
    </row>
    <row r="76" spans="1:12" s="5" customFormat="1" x14ac:dyDescent="0.35">
      <c r="A76" s="37"/>
      <c r="B76" s="18" t="s">
        <v>16</v>
      </c>
      <c r="C76" s="15" t="s">
        <v>25</v>
      </c>
      <c r="D76" s="16">
        <v>1</v>
      </c>
      <c r="E76" s="16">
        <f>E75*D76</f>
        <v>72.7</v>
      </c>
      <c r="F76" s="14"/>
      <c r="G76" s="138">
        <f t="shared" si="10"/>
        <v>0</v>
      </c>
      <c r="H76" s="14"/>
      <c r="I76" s="138">
        <f t="shared" si="11"/>
        <v>0</v>
      </c>
      <c r="J76" s="14"/>
      <c r="K76" s="128">
        <f t="shared" si="12"/>
        <v>0</v>
      </c>
      <c r="L76" s="128">
        <f t="shared" si="9"/>
        <v>0</v>
      </c>
    </row>
    <row r="77" spans="1:12" s="5" customFormat="1" x14ac:dyDescent="0.35">
      <c r="A77" s="37"/>
      <c r="B77" s="13" t="s">
        <v>21</v>
      </c>
      <c r="C77" s="12" t="s">
        <v>2</v>
      </c>
      <c r="D77" s="61">
        <v>3.9E-2</v>
      </c>
      <c r="E77" s="14">
        <f>D77*E75</f>
        <v>2.8353000000000002</v>
      </c>
      <c r="F77" s="14"/>
      <c r="G77" s="138">
        <f t="shared" si="10"/>
        <v>0</v>
      </c>
      <c r="H77" s="14"/>
      <c r="I77" s="138">
        <f t="shared" si="11"/>
        <v>0</v>
      </c>
      <c r="J77" s="14"/>
      <c r="K77" s="128">
        <f t="shared" si="12"/>
        <v>0</v>
      </c>
      <c r="L77" s="128">
        <f t="shared" si="9"/>
        <v>0</v>
      </c>
    </row>
    <row r="78" spans="1:12" s="5" customFormat="1" x14ac:dyDescent="0.35">
      <c r="A78" s="37"/>
      <c r="B78" s="13" t="s">
        <v>39</v>
      </c>
      <c r="C78" s="12" t="s">
        <v>29</v>
      </c>
      <c r="D78" s="61">
        <v>0.05</v>
      </c>
      <c r="E78" s="14">
        <f>D78*E75</f>
        <v>3.6350000000000002</v>
      </c>
      <c r="F78" s="14"/>
      <c r="G78" s="138">
        <f t="shared" si="10"/>
        <v>0</v>
      </c>
      <c r="H78" s="14"/>
      <c r="I78" s="138">
        <f t="shared" si="11"/>
        <v>0</v>
      </c>
      <c r="J78" s="14"/>
      <c r="K78" s="128">
        <f t="shared" si="12"/>
        <v>0</v>
      </c>
      <c r="L78" s="128">
        <f t="shared" si="9"/>
        <v>0</v>
      </c>
    </row>
    <row r="79" spans="1:12" s="5" customFormat="1" x14ac:dyDescent="0.35">
      <c r="A79" s="37"/>
      <c r="B79" s="13" t="s">
        <v>22</v>
      </c>
      <c r="C79" s="12" t="s">
        <v>23</v>
      </c>
      <c r="D79" s="61">
        <v>1.2999999999999999E-2</v>
      </c>
      <c r="E79" s="14">
        <f>D79*E75</f>
        <v>0.94509999999999994</v>
      </c>
      <c r="F79" s="14"/>
      <c r="G79" s="138">
        <f t="shared" si="10"/>
        <v>0</v>
      </c>
      <c r="H79" s="14"/>
      <c r="I79" s="138">
        <f t="shared" si="11"/>
        <v>0</v>
      </c>
      <c r="J79" s="14"/>
      <c r="K79" s="128">
        <f t="shared" si="12"/>
        <v>0</v>
      </c>
      <c r="L79" s="128">
        <f t="shared" si="9"/>
        <v>0</v>
      </c>
    </row>
    <row r="80" spans="1:12" s="5" customFormat="1" x14ac:dyDescent="0.35">
      <c r="A80" s="37"/>
      <c r="B80" s="13" t="s">
        <v>24</v>
      </c>
      <c r="C80" s="12" t="s">
        <v>2</v>
      </c>
      <c r="D80" s="12">
        <v>0.13300000000000001</v>
      </c>
      <c r="E80" s="14">
        <f>E75*D80</f>
        <v>9.6691000000000003</v>
      </c>
      <c r="F80" s="14"/>
      <c r="G80" s="138">
        <f t="shared" si="10"/>
        <v>0</v>
      </c>
      <c r="H80" s="14"/>
      <c r="I80" s="138">
        <f t="shared" si="11"/>
        <v>0</v>
      </c>
      <c r="J80" s="14"/>
      <c r="K80" s="128">
        <f t="shared" si="12"/>
        <v>0</v>
      </c>
      <c r="L80" s="128">
        <f t="shared" si="9"/>
        <v>0</v>
      </c>
    </row>
    <row r="81" spans="1:12" s="5" customFormat="1" ht="14.5" x14ac:dyDescent="0.35">
      <c r="A81" s="87">
        <v>2</v>
      </c>
      <c r="B81" s="32" t="s">
        <v>95</v>
      </c>
      <c r="C81" s="33" t="s">
        <v>20</v>
      </c>
      <c r="D81" s="33"/>
      <c r="E81" s="57">
        <v>159.6</v>
      </c>
      <c r="F81" s="120"/>
      <c r="G81" s="138">
        <f t="shared" si="10"/>
        <v>0</v>
      </c>
      <c r="H81" s="16"/>
      <c r="I81" s="138">
        <f t="shared" si="11"/>
        <v>0</v>
      </c>
      <c r="J81" s="16"/>
      <c r="K81" s="128">
        <f t="shared" si="12"/>
        <v>0</v>
      </c>
      <c r="L81" s="128">
        <f t="shared" si="9"/>
        <v>0</v>
      </c>
    </row>
    <row r="82" spans="1:12" s="5" customFormat="1" x14ac:dyDescent="0.35">
      <c r="A82" s="87"/>
      <c r="B82" s="18" t="s">
        <v>16</v>
      </c>
      <c r="C82" s="15" t="s">
        <v>25</v>
      </c>
      <c r="D82" s="16">
        <v>1</v>
      </c>
      <c r="E82" s="16">
        <f>E81*D82</f>
        <v>159.6</v>
      </c>
      <c r="F82" s="14"/>
      <c r="G82" s="138">
        <f t="shared" si="10"/>
        <v>0</v>
      </c>
      <c r="H82" s="14"/>
      <c r="I82" s="138">
        <f t="shared" si="11"/>
        <v>0</v>
      </c>
      <c r="J82" s="11"/>
      <c r="K82" s="128">
        <f t="shared" si="12"/>
        <v>0</v>
      </c>
      <c r="L82" s="128">
        <f t="shared" si="9"/>
        <v>0</v>
      </c>
    </row>
    <row r="83" spans="1:12" s="5" customFormat="1" x14ac:dyDescent="0.35">
      <c r="A83" s="87"/>
      <c r="B83" s="93" t="s">
        <v>21</v>
      </c>
      <c r="C83" s="12" t="s">
        <v>2</v>
      </c>
      <c r="D83" s="109">
        <v>1.0200000000000001E-2</v>
      </c>
      <c r="E83" s="92">
        <f>D83*E81</f>
        <v>1.62792</v>
      </c>
      <c r="F83" s="92"/>
      <c r="G83" s="138">
        <f t="shared" si="10"/>
        <v>0</v>
      </c>
      <c r="H83" s="92"/>
      <c r="I83" s="138">
        <f t="shared" si="11"/>
        <v>0</v>
      </c>
      <c r="J83" s="92"/>
      <c r="K83" s="128">
        <f t="shared" si="12"/>
        <v>0</v>
      </c>
      <c r="L83" s="128">
        <f t="shared" si="9"/>
        <v>0</v>
      </c>
    </row>
    <row r="84" spans="1:12" s="5" customFormat="1" x14ac:dyDescent="0.35">
      <c r="A84" s="121"/>
      <c r="B84" s="62" t="s">
        <v>89</v>
      </c>
      <c r="C84" s="23" t="s">
        <v>17</v>
      </c>
      <c r="D84" s="16">
        <v>7</v>
      </c>
      <c r="E84" s="16">
        <f>D84*E81</f>
        <v>1117.2</v>
      </c>
      <c r="F84" s="16"/>
      <c r="G84" s="138">
        <f t="shared" si="10"/>
        <v>0</v>
      </c>
      <c r="H84" s="16"/>
      <c r="I84" s="138">
        <f t="shared" si="11"/>
        <v>0</v>
      </c>
      <c r="J84" s="16"/>
      <c r="K84" s="128">
        <f t="shared" si="12"/>
        <v>0</v>
      </c>
      <c r="L84" s="128">
        <f t="shared" si="9"/>
        <v>0</v>
      </c>
    </row>
    <row r="85" spans="1:12" s="5" customFormat="1" x14ac:dyDescent="0.35">
      <c r="A85" s="121"/>
      <c r="B85" s="39" t="s">
        <v>90</v>
      </c>
      <c r="C85" s="23" t="s">
        <v>17</v>
      </c>
      <c r="D85" s="16">
        <v>0.18</v>
      </c>
      <c r="E85" s="16">
        <f>D85*E81</f>
        <v>28.727999999999998</v>
      </c>
      <c r="F85" s="16"/>
      <c r="G85" s="138">
        <f t="shared" si="10"/>
        <v>0</v>
      </c>
      <c r="H85" s="16"/>
      <c r="I85" s="138">
        <f t="shared" si="11"/>
        <v>0</v>
      </c>
      <c r="J85" s="16"/>
      <c r="K85" s="128">
        <f t="shared" si="12"/>
        <v>0</v>
      </c>
      <c r="L85" s="128">
        <f t="shared" si="9"/>
        <v>0</v>
      </c>
    </row>
    <row r="86" spans="1:12" s="5" customFormat="1" x14ac:dyDescent="0.35">
      <c r="A86" s="121"/>
      <c r="B86" s="31" t="s">
        <v>24</v>
      </c>
      <c r="C86" s="23" t="s">
        <v>2</v>
      </c>
      <c r="D86" s="63">
        <v>6.4000000000000001E-2</v>
      </c>
      <c r="E86" s="16">
        <f>D86*E81</f>
        <v>10.214399999999999</v>
      </c>
      <c r="F86" s="16"/>
      <c r="G86" s="138">
        <f t="shared" si="10"/>
        <v>0</v>
      </c>
      <c r="H86" s="16"/>
      <c r="I86" s="138">
        <f t="shared" si="11"/>
        <v>0</v>
      </c>
      <c r="J86" s="16"/>
      <c r="K86" s="128">
        <f t="shared" si="12"/>
        <v>0</v>
      </c>
      <c r="L86" s="128">
        <f t="shared" si="9"/>
        <v>0</v>
      </c>
    </row>
    <row r="87" spans="1:12" s="5" customFormat="1" ht="27" x14ac:dyDescent="0.35">
      <c r="A87" s="168">
        <v>3</v>
      </c>
      <c r="B87" s="122" t="s">
        <v>158</v>
      </c>
      <c r="C87" s="33" t="s">
        <v>20</v>
      </c>
      <c r="D87" s="33"/>
      <c r="E87" s="57">
        <f>135.6+18.9</f>
        <v>154.5</v>
      </c>
      <c r="F87" s="120"/>
      <c r="G87" s="138">
        <f t="shared" si="10"/>
        <v>0</v>
      </c>
      <c r="H87" s="14"/>
      <c r="I87" s="138">
        <f t="shared" si="11"/>
        <v>0</v>
      </c>
      <c r="J87" s="14"/>
      <c r="K87" s="128">
        <f t="shared" si="12"/>
        <v>0</v>
      </c>
      <c r="L87" s="128">
        <f t="shared" si="9"/>
        <v>0</v>
      </c>
    </row>
    <row r="88" spans="1:12" s="5" customFormat="1" x14ac:dyDescent="0.35">
      <c r="A88" s="87"/>
      <c r="B88" s="18" t="s">
        <v>16</v>
      </c>
      <c r="C88" s="15" t="s">
        <v>25</v>
      </c>
      <c r="D88" s="16">
        <v>1</v>
      </c>
      <c r="E88" s="16">
        <f>E87*D88</f>
        <v>154.5</v>
      </c>
      <c r="F88" s="14"/>
      <c r="G88" s="138">
        <f t="shared" si="10"/>
        <v>0</v>
      </c>
      <c r="H88" s="14"/>
      <c r="I88" s="138">
        <f t="shared" si="11"/>
        <v>0</v>
      </c>
      <c r="J88" s="11"/>
      <c r="K88" s="128">
        <f t="shared" si="12"/>
        <v>0</v>
      </c>
      <c r="L88" s="128">
        <f t="shared" si="9"/>
        <v>0</v>
      </c>
    </row>
    <row r="89" spans="1:12" s="5" customFormat="1" x14ac:dyDescent="0.35">
      <c r="A89" s="87"/>
      <c r="B89" s="93" t="s">
        <v>21</v>
      </c>
      <c r="C89" s="12" t="s">
        <v>2</v>
      </c>
      <c r="D89" s="109">
        <v>7.4999999999999997E-3</v>
      </c>
      <c r="E89" s="92">
        <f>D89*E87</f>
        <v>1.1587499999999999</v>
      </c>
      <c r="F89" s="92"/>
      <c r="G89" s="138">
        <f t="shared" si="10"/>
        <v>0</v>
      </c>
      <c r="H89" s="92"/>
      <c r="I89" s="138">
        <f t="shared" si="11"/>
        <v>0</v>
      </c>
      <c r="J89" s="92"/>
      <c r="K89" s="128">
        <f t="shared" si="12"/>
        <v>0</v>
      </c>
      <c r="L89" s="128">
        <f t="shared" si="9"/>
        <v>0</v>
      </c>
    </row>
    <row r="90" spans="1:12" s="5" customFormat="1" x14ac:dyDescent="0.35">
      <c r="A90" s="121"/>
      <c r="B90" s="123" t="s">
        <v>91</v>
      </c>
      <c r="C90" s="135" t="s">
        <v>20</v>
      </c>
      <c r="D90" s="14">
        <v>1.05</v>
      </c>
      <c r="E90" s="14">
        <f>E87*D90</f>
        <v>162.22499999999999</v>
      </c>
      <c r="F90" s="14"/>
      <c r="G90" s="138">
        <f t="shared" si="10"/>
        <v>0</v>
      </c>
      <c r="H90" s="14"/>
      <c r="I90" s="138">
        <f t="shared" si="11"/>
        <v>0</v>
      </c>
      <c r="J90" s="14"/>
      <c r="K90" s="128">
        <f t="shared" si="12"/>
        <v>0</v>
      </c>
      <c r="L90" s="128">
        <f t="shared" si="9"/>
        <v>0</v>
      </c>
    </row>
    <row r="91" spans="1:12" s="5" customFormat="1" x14ac:dyDescent="0.35">
      <c r="A91" s="121"/>
      <c r="B91" s="124" t="s">
        <v>92</v>
      </c>
      <c r="C91" s="23" t="s">
        <v>18</v>
      </c>
      <c r="D91" s="16">
        <v>2</v>
      </c>
      <c r="E91" s="16">
        <f>D91*E87</f>
        <v>309</v>
      </c>
      <c r="F91" s="16"/>
      <c r="G91" s="138">
        <f t="shared" si="10"/>
        <v>0</v>
      </c>
      <c r="H91" s="16"/>
      <c r="I91" s="138">
        <f t="shared" si="11"/>
        <v>0</v>
      </c>
      <c r="J91" s="16"/>
      <c r="K91" s="128">
        <f t="shared" si="12"/>
        <v>0</v>
      </c>
      <c r="L91" s="128">
        <f t="shared" si="9"/>
        <v>0</v>
      </c>
    </row>
    <row r="92" spans="1:12" s="5" customFormat="1" x14ac:dyDescent="0.35">
      <c r="A92" s="121"/>
      <c r="B92" s="39" t="s">
        <v>93</v>
      </c>
      <c r="C92" s="23" t="s">
        <v>17</v>
      </c>
      <c r="D92" s="16">
        <v>0.4</v>
      </c>
      <c r="E92" s="16">
        <f>D92*E87</f>
        <v>61.800000000000004</v>
      </c>
      <c r="F92" s="16"/>
      <c r="G92" s="138">
        <f t="shared" si="10"/>
        <v>0</v>
      </c>
      <c r="H92" s="16"/>
      <c r="I92" s="138">
        <f t="shared" si="11"/>
        <v>0</v>
      </c>
      <c r="J92" s="16"/>
      <c r="K92" s="128">
        <f t="shared" si="12"/>
        <v>0</v>
      </c>
      <c r="L92" s="128">
        <f t="shared" si="9"/>
        <v>0</v>
      </c>
    </row>
    <row r="93" spans="1:12" s="5" customFormat="1" x14ac:dyDescent="0.35">
      <c r="A93" s="121"/>
      <c r="B93" s="39" t="s">
        <v>94</v>
      </c>
      <c r="C93" s="23" t="s">
        <v>17</v>
      </c>
      <c r="D93" s="16">
        <v>0.1</v>
      </c>
      <c r="E93" s="16">
        <f>D93*E87</f>
        <v>15.450000000000001</v>
      </c>
      <c r="F93" s="16"/>
      <c r="G93" s="138">
        <f t="shared" si="10"/>
        <v>0</v>
      </c>
      <c r="H93" s="16"/>
      <c r="I93" s="138">
        <f t="shared" si="11"/>
        <v>0</v>
      </c>
      <c r="J93" s="16"/>
      <c r="K93" s="128">
        <f t="shared" si="12"/>
        <v>0</v>
      </c>
      <c r="L93" s="128">
        <f t="shared" si="9"/>
        <v>0</v>
      </c>
    </row>
    <row r="94" spans="1:12" s="5" customFormat="1" x14ac:dyDescent="0.35">
      <c r="A94" s="121"/>
      <c r="B94" s="31" t="s">
        <v>24</v>
      </c>
      <c r="C94" s="23" t="s">
        <v>2</v>
      </c>
      <c r="D94" s="16">
        <v>0.18</v>
      </c>
      <c r="E94" s="16">
        <f>D94*E87</f>
        <v>27.81</v>
      </c>
      <c r="F94" s="16"/>
      <c r="G94" s="138">
        <f t="shared" si="10"/>
        <v>0</v>
      </c>
      <c r="H94" s="16"/>
      <c r="I94" s="138">
        <f t="shared" si="11"/>
        <v>0</v>
      </c>
      <c r="J94" s="16"/>
      <c r="K94" s="128">
        <f t="shared" si="12"/>
        <v>0</v>
      </c>
      <c r="L94" s="128">
        <f t="shared" si="9"/>
        <v>0</v>
      </c>
    </row>
    <row r="95" spans="1:12" s="5" customFormat="1" ht="27" x14ac:dyDescent="0.35">
      <c r="A95" s="168">
        <v>4</v>
      </c>
      <c r="B95" s="122" t="s">
        <v>159</v>
      </c>
      <c r="C95" s="33" t="s">
        <v>20</v>
      </c>
      <c r="D95" s="33"/>
      <c r="E95" s="57">
        <f>24+3.36</f>
        <v>27.36</v>
      </c>
      <c r="F95" s="120"/>
      <c r="G95" s="138">
        <f t="shared" si="10"/>
        <v>0</v>
      </c>
      <c r="H95" s="14"/>
      <c r="I95" s="138">
        <f t="shared" si="11"/>
        <v>0</v>
      </c>
      <c r="J95" s="14"/>
      <c r="K95" s="128">
        <f t="shared" si="12"/>
        <v>0</v>
      </c>
      <c r="L95" s="128">
        <f t="shared" si="9"/>
        <v>0</v>
      </c>
    </row>
    <row r="96" spans="1:12" s="5" customFormat="1" x14ac:dyDescent="0.35">
      <c r="A96" s="87"/>
      <c r="B96" s="18" t="s">
        <v>16</v>
      </c>
      <c r="C96" s="15" t="s">
        <v>25</v>
      </c>
      <c r="D96" s="16">
        <v>1</v>
      </c>
      <c r="E96" s="16">
        <f>E95*D96</f>
        <v>27.36</v>
      </c>
      <c r="F96" s="14"/>
      <c r="G96" s="138">
        <f t="shared" si="10"/>
        <v>0</v>
      </c>
      <c r="H96" s="14"/>
      <c r="I96" s="138">
        <f t="shared" si="11"/>
        <v>0</v>
      </c>
      <c r="J96" s="11"/>
      <c r="K96" s="128">
        <f t="shared" si="12"/>
        <v>0</v>
      </c>
      <c r="L96" s="128">
        <f t="shared" si="9"/>
        <v>0</v>
      </c>
    </row>
    <row r="97" spans="1:12" s="5" customFormat="1" x14ac:dyDescent="0.35">
      <c r="A97" s="87"/>
      <c r="B97" s="93" t="s">
        <v>21</v>
      </c>
      <c r="C97" s="12" t="s">
        <v>2</v>
      </c>
      <c r="D97" s="109">
        <v>7.4999999999999997E-3</v>
      </c>
      <c r="E97" s="92">
        <f>D97*E95</f>
        <v>0.20519999999999999</v>
      </c>
      <c r="F97" s="92"/>
      <c r="G97" s="138">
        <f t="shared" si="10"/>
        <v>0</v>
      </c>
      <c r="H97" s="92"/>
      <c r="I97" s="138">
        <f t="shared" si="11"/>
        <v>0</v>
      </c>
      <c r="J97" s="92"/>
      <c r="K97" s="128">
        <f t="shared" si="12"/>
        <v>0</v>
      </c>
      <c r="L97" s="128">
        <f t="shared" si="9"/>
        <v>0</v>
      </c>
    </row>
    <row r="98" spans="1:12" s="5" customFormat="1" x14ac:dyDescent="0.35">
      <c r="A98" s="121"/>
      <c r="B98" s="123" t="s">
        <v>123</v>
      </c>
      <c r="C98" s="135" t="s">
        <v>20</v>
      </c>
      <c r="D98" s="14">
        <v>1.05</v>
      </c>
      <c r="E98" s="14">
        <f>E95*D98</f>
        <v>28.728000000000002</v>
      </c>
      <c r="F98" s="14"/>
      <c r="G98" s="138">
        <f t="shared" si="10"/>
        <v>0</v>
      </c>
      <c r="H98" s="14"/>
      <c r="I98" s="138">
        <f t="shared" si="11"/>
        <v>0</v>
      </c>
      <c r="J98" s="14"/>
      <c r="K98" s="128">
        <f t="shared" si="12"/>
        <v>0</v>
      </c>
      <c r="L98" s="128">
        <f t="shared" si="9"/>
        <v>0</v>
      </c>
    </row>
    <row r="99" spans="1:12" s="5" customFormat="1" x14ac:dyDescent="0.35">
      <c r="A99" s="121"/>
      <c r="B99" s="124" t="s">
        <v>92</v>
      </c>
      <c r="C99" s="23" t="s">
        <v>18</v>
      </c>
      <c r="D99" s="16">
        <v>2</v>
      </c>
      <c r="E99" s="16">
        <f>D99*E95</f>
        <v>54.72</v>
      </c>
      <c r="F99" s="16"/>
      <c r="G99" s="138">
        <f t="shared" si="10"/>
        <v>0</v>
      </c>
      <c r="H99" s="16"/>
      <c r="I99" s="138">
        <f t="shared" si="11"/>
        <v>0</v>
      </c>
      <c r="J99" s="16"/>
      <c r="K99" s="128">
        <f t="shared" si="12"/>
        <v>0</v>
      </c>
      <c r="L99" s="128">
        <f t="shared" si="9"/>
        <v>0</v>
      </c>
    </row>
    <row r="100" spans="1:12" s="5" customFormat="1" x14ac:dyDescent="0.35">
      <c r="A100" s="121"/>
      <c r="B100" s="39" t="s">
        <v>93</v>
      </c>
      <c r="C100" s="23" t="s">
        <v>17</v>
      </c>
      <c r="D100" s="16">
        <v>0.4</v>
      </c>
      <c r="E100" s="16">
        <f>D100*E95</f>
        <v>10.944000000000001</v>
      </c>
      <c r="F100" s="16"/>
      <c r="G100" s="138">
        <f t="shared" si="10"/>
        <v>0</v>
      </c>
      <c r="H100" s="16"/>
      <c r="I100" s="138">
        <f t="shared" si="11"/>
        <v>0</v>
      </c>
      <c r="J100" s="16"/>
      <c r="K100" s="128">
        <f t="shared" si="12"/>
        <v>0</v>
      </c>
      <c r="L100" s="128">
        <f t="shared" si="9"/>
        <v>0</v>
      </c>
    </row>
    <row r="101" spans="1:12" s="5" customFormat="1" x14ac:dyDescent="0.35">
      <c r="A101" s="121"/>
      <c r="B101" s="39" t="s">
        <v>94</v>
      </c>
      <c r="C101" s="23" t="s">
        <v>17</v>
      </c>
      <c r="D101" s="16">
        <v>0.1</v>
      </c>
      <c r="E101" s="16">
        <f>D101*E95</f>
        <v>2.7360000000000002</v>
      </c>
      <c r="F101" s="16"/>
      <c r="G101" s="138">
        <f t="shared" si="10"/>
        <v>0</v>
      </c>
      <c r="H101" s="16"/>
      <c r="I101" s="138">
        <f t="shared" si="11"/>
        <v>0</v>
      </c>
      <c r="J101" s="16"/>
      <c r="K101" s="128">
        <f t="shared" si="12"/>
        <v>0</v>
      </c>
      <c r="L101" s="128">
        <f t="shared" si="9"/>
        <v>0</v>
      </c>
    </row>
    <row r="102" spans="1:12" s="5" customFormat="1" x14ac:dyDescent="0.35">
      <c r="A102" s="121"/>
      <c r="B102" s="31" t="s">
        <v>24</v>
      </c>
      <c r="C102" s="23" t="s">
        <v>2</v>
      </c>
      <c r="D102" s="16">
        <v>0.18</v>
      </c>
      <c r="E102" s="16">
        <f>D102*E95</f>
        <v>4.9247999999999994</v>
      </c>
      <c r="F102" s="16"/>
      <c r="G102" s="138">
        <f t="shared" si="10"/>
        <v>0</v>
      </c>
      <c r="H102" s="16"/>
      <c r="I102" s="138">
        <f t="shared" si="11"/>
        <v>0</v>
      </c>
      <c r="J102" s="16"/>
      <c r="K102" s="128">
        <f t="shared" si="12"/>
        <v>0</v>
      </c>
      <c r="L102" s="128">
        <f t="shared" si="9"/>
        <v>0</v>
      </c>
    </row>
    <row r="103" spans="1:12" s="5" customFormat="1" ht="27" x14ac:dyDescent="0.35">
      <c r="A103" s="168">
        <v>5</v>
      </c>
      <c r="B103" s="71" t="s">
        <v>161</v>
      </c>
      <c r="C103" s="28" t="s">
        <v>20</v>
      </c>
      <c r="D103" s="28"/>
      <c r="E103" s="104">
        <v>17.5</v>
      </c>
      <c r="F103" s="69"/>
      <c r="G103" s="138">
        <f t="shared" si="10"/>
        <v>0</v>
      </c>
      <c r="H103" s="69"/>
      <c r="I103" s="138">
        <f t="shared" si="11"/>
        <v>0</v>
      </c>
      <c r="J103" s="69"/>
      <c r="K103" s="128">
        <f t="shared" si="12"/>
        <v>0</v>
      </c>
      <c r="L103" s="128">
        <f t="shared" si="9"/>
        <v>0</v>
      </c>
    </row>
    <row r="104" spans="1:12" s="5" customFormat="1" x14ac:dyDescent="0.35">
      <c r="A104" s="87"/>
      <c r="B104" s="64" t="s">
        <v>16</v>
      </c>
      <c r="C104" s="23" t="s">
        <v>20</v>
      </c>
      <c r="D104" s="16">
        <v>1</v>
      </c>
      <c r="E104" s="16">
        <f>E103*D104</f>
        <v>17.5</v>
      </c>
      <c r="F104" s="69"/>
      <c r="G104" s="138">
        <f t="shared" si="10"/>
        <v>0</v>
      </c>
      <c r="H104" s="16"/>
      <c r="I104" s="138">
        <f t="shared" si="11"/>
        <v>0</v>
      </c>
      <c r="J104" s="16"/>
      <c r="K104" s="128">
        <f t="shared" si="12"/>
        <v>0</v>
      </c>
      <c r="L104" s="128">
        <f t="shared" si="9"/>
        <v>0</v>
      </c>
    </row>
    <row r="105" spans="1:12" s="5" customFormat="1" x14ac:dyDescent="0.35">
      <c r="A105" s="87"/>
      <c r="B105" s="81" t="s">
        <v>21</v>
      </c>
      <c r="C105" s="30" t="s">
        <v>2</v>
      </c>
      <c r="D105" s="85">
        <v>0.02</v>
      </c>
      <c r="E105" s="69">
        <f>D105*E103</f>
        <v>0.35000000000000003</v>
      </c>
      <c r="F105" s="69"/>
      <c r="G105" s="138">
        <f t="shared" si="10"/>
        <v>0</v>
      </c>
      <c r="H105" s="69"/>
      <c r="I105" s="138">
        <f t="shared" si="11"/>
        <v>0</v>
      </c>
      <c r="J105" s="69"/>
      <c r="K105" s="128">
        <f t="shared" si="12"/>
        <v>0</v>
      </c>
      <c r="L105" s="128">
        <f t="shared" si="9"/>
        <v>0</v>
      </c>
    </row>
    <row r="106" spans="1:12" s="5" customFormat="1" x14ac:dyDescent="0.35">
      <c r="A106" s="87"/>
      <c r="B106" s="81" t="s">
        <v>57</v>
      </c>
      <c r="C106" s="23" t="s">
        <v>17</v>
      </c>
      <c r="D106" s="69">
        <v>4</v>
      </c>
      <c r="E106" s="69">
        <f>E103*D106</f>
        <v>70</v>
      </c>
      <c r="F106" s="69"/>
      <c r="G106" s="138">
        <f t="shared" si="10"/>
        <v>0</v>
      </c>
      <c r="H106" s="69"/>
      <c r="I106" s="138">
        <f t="shared" si="11"/>
        <v>0</v>
      </c>
      <c r="J106" s="69"/>
      <c r="K106" s="128">
        <f t="shared" si="12"/>
        <v>0</v>
      </c>
      <c r="L106" s="128">
        <f t="shared" si="9"/>
        <v>0</v>
      </c>
    </row>
    <row r="107" spans="1:12" s="5" customFormat="1" x14ac:dyDescent="0.35">
      <c r="A107" s="87"/>
      <c r="B107" s="81" t="s">
        <v>24</v>
      </c>
      <c r="C107" s="30" t="s">
        <v>2</v>
      </c>
      <c r="D107" s="85">
        <v>1.9E-2</v>
      </c>
      <c r="E107" s="69">
        <f>D107*E103</f>
        <v>0.33250000000000002</v>
      </c>
      <c r="F107" s="69"/>
      <c r="G107" s="138">
        <f t="shared" si="10"/>
        <v>0</v>
      </c>
      <c r="H107" s="69"/>
      <c r="I107" s="138">
        <f t="shared" si="11"/>
        <v>0</v>
      </c>
      <c r="J107" s="69"/>
      <c r="K107" s="128">
        <f t="shared" si="12"/>
        <v>0</v>
      </c>
      <c r="L107" s="128">
        <f t="shared" si="9"/>
        <v>0</v>
      </c>
    </row>
    <row r="108" spans="1:12" s="5" customFormat="1" ht="14.5" x14ac:dyDescent="0.35">
      <c r="A108" s="107">
        <v>6</v>
      </c>
      <c r="B108" s="71" t="s">
        <v>160</v>
      </c>
      <c r="C108" s="28" t="s">
        <v>20</v>
      </c>
      <c r="D108" s="28"/>
      <c r="E108" s="105">
        <f>E103</f>
        <v>17.5</v>
      </c>
      <c r="F108" s="72"/>
      <c r="G108" s="138">
        <f t="shared" si="10"/>
        <v>0</v>
      </c>
      <c r="H108" s="69"/>
      <c r="I108" s="138">
        <f t="shared" si="11"/>
        <v>0</v>
      </c>
      <c r="J108" s="69"/>
      <c r="K108" s="128">
        <f t="shared" si="12"/>
        <v>0</v>
      </c>
      <c r="L108" s="128">
        <f t="shared" si="9"/>
        <v>0</v>
      </c>
    </row>
    <row r="109" spans="1:12" s="5" customFormat="1" x14ac:dyDescent="0.35">
      <c r="A109" s="88"/>
      <c r="B109" s="64" t="s">
        <v>16</v>
      </c>
      <c r="C109" s="23" t="s">
        <v>20</v>
      </c>
      <c r="D109" s="16">
        <v>1</v>
      </c>
      <c r="E109" s="16">
        <f>E108*D109</f>
        <v>17.5</v>
      </c>
      <c r="F109" s="69"/>
      <c r="G109" s="138">
        <f t="shared" si="10"/>
        <v>0</v>
      </c>
      <c r="H109" s="69"/>
      <c r="I109" s="138">
        <f t="shared" si="11"/>
        <v>0</v>
      </c>
      <c r="J109" s="16"/>
      <c r="K109" s="128">
        <f t="shared" si="12"/>
        <v>0</v>
      </c>
      <c r="L109" s="128">
        <f t="shared" si="9"/>
        <v>0</v>
      </c>
    </row>
    <row r="110" spans="1:12" s="5" customFormat="1" x14ac:dyDescent="0.35">
      <c r="A110" s="88"/>
      <c r="B110" s="81" t="s">
        <v>21</v>
      </c>
      <c r="C110" s="30" t="s">
        <v>2</v>
      </c>
      <c r="D110" s="85">
        <v>4.5199999999999997E-2</v>
      </c>
      <c r="E110" s="69">
        <f>D110*E108</f>
        <v>0.79099999999999993</v>
      </c>
      <c r="F110" s="69"/>
      <c r="G110" s="138">
        <f t="shared" si="10"/>
        <v>0</v>
      </c>
      <c r="H110" s="69"/>
      <c r="I110" s="138">
        <f t="shared" si="11"/>
        <v>0</v>
      </c>
      <c r="J110" s="69"/>
      <c r="K110" s="128">
        <f t="shared" si="12"/>
        <v>0</v>
      </c>
      <c r="L110" s="128">
        <f t="shared" si="9"/>
        <v>0</v>
      </c>
    </row>
    <row r="111" spans="1:12" s="5" customFormat="1" x14ac:dyDescent="0.35">
      <c r="A111" s="89"/>
      <c r="B111" s="68" t="s">
        <v>48</v>
      </c>
      <c r="C111" s="35" t="s">
        <v>20</v>
      </c>
      <c r="D111" s="35">
        <v>1.05</v>
      </c>
      <c r="E111" s="69">
        <f>D111*E108</f>
        <v>18.375</v>
      </c>
      <c r="F111" s="69"/>
      <c r="G111" s="138">
        <f t="shared" si="10"/>
        <v>0</v>
      </c>
      <c r="H111" s="69"/>
      <c r="I111" s="138">
        <f t="shared" si="11"/>
        <v>0</v>
      </c>
      <c r="J111" s="69"/>
      <c r="K111" s="128">
        <f t="shared" si="12"/>
        <v>0</v>
      </c>
      <c r="L111" s="128">
        <f t="shared" si="9"/>
        <v>0</v>
      </c>
    </row>
    <row r="112" spans="1:12" s="5" customFormat="1" x14ac:dyDescent="0.35">
      <c r="A112" s="89"/>
      <c r="B112" s="68" t="s">
        <v>49</v>
      </c>
      <c r="C112" s="35" t="s">
        <v>17</v>
      </c>
      <c r="D112" s="73">
        <v>6</v>
      </c>
      <c r="E112" s="69">
        <f>D112*E108</f>
        <v>105</v>
      </c>
      <c r="F112" s="69"/>
      <c r="G112" s="138">
        <f t="shared" si="10"/>
        <v>0</v>
      </c>
      <c r="H112" s="69"/>
      <c r="I112" s="138">
        <f t="shared" si="11"/>
        <v>0</v>
      </c>
      <c r="J112" s="69"/>
      <c r="K112" s="128">
        <f t="shared" si="12"/>
        <v>0</v>
      </c>
      <c r="L112" s="128">
        <f t="shared" si="9"/>
        <v>0</v>
      </c>
    </row>
    <row r="113" spans="1:12" s="5" customFormat="1" x14ac:dyDescent="0.35">
      <c r="A113" s="89"/>
      <c r="B113" s="39" t="s">
        <v>50</v>
      </c>
      <c r="C113" s="23" t="s">
        <v>44</v>
      </c>
      <c r="D113" s="23">
        <v>0.1</v>
      </c>
      <c r="E113" s="16">
        <f>D113*E108</f>
        <v>1.75</v>
      </c>
      <c r="F113" s="16"/>
      <c r="G113" s="138">
        <f t="shared" si="10"/>
        <v>0</v>
      </c>
      <c r="H113" s="16"/>
      <c r="I113" s="138">
        <f t="shared" si="11"/>
        <v>0</v>
      </c>
      <c r="J113" s="16"/>
      <c r="K113" s="128">
        <f t="shared" si="12"/>
        <v>0</v>
      </c>
      <c r="L113" s="128">
        <f t="shared" si="9"/>
        <v>0</v>
      </c>
    </row>
    <row r="114" spans="1:12" s="5" customFormat="1" x14ac:dyDescent="0.35">
      <c r="A114" s="89"/>
      <c r="B114" s="126" t="s">
        <v>51</v>
      </c>
      <c r="C114" s="35" t="s">
        <v>17</v>
      </c>
      <c r="D114" s="35">
        <v>0.04</v>
      </c>
      <c r="E114" s="69">
        <f>D114*E108</f>
        <v>0.70000000000000007</v>
      </c>
      <c r="F114" s="69"/>
      <c r="G114" s="138">
        <f t="shared" si="10"/>
        <v>0</v>
      </c>
      <c r="H114" s="69"/>
      <c r="I114" s="138">
        <f t="shared" si="11"/>
        <v>0</v>
      </c>
      <c r="J114" s="69"/>
      <c r="K114" s="128">
        <f t="shared" si="12"/>
        <v>0</v>
      </c>
      <c r="L114" s="128">
        <f t="shared" si="9"/>
        <v>0</v>
      </c>
    </row>
    <row r="115" spans="1:12" s="5" customFormat="1" x14ac:dyDescent="0.35">
      <c r="A115" s="89"/>
      <c r="B115" s="68" t="s">
        <v>24</v>
      </c>
      <c r="C115" s="35" t="s">
        <v>2</v>
      </c>
      <c r="D115" s="35">
        <v>4.6600000000000003E-2</v>
      </c>
      <c r="E115" s="69">
        <f>D115*E108</f>
        <v>0.8155</v>
      </c>
      <c r="F115" s="69"/>
      <c r="G115" s="138">
        <f t="shared" si="10"/>
        <v>0</v>
      </c>
      <c r="H115" s="69"/>
      <c r="I115" s="138">
        <f t="shared" si="11"/>
        <v>0</v>
      </c>
      <c r="J115" s="69"/>
      <c r="K115" s="128">
        <f t="shared" si="12"/>
        <v>0</v>
      </c>
      <c r="L115" s="128">
        <f t="shared" si="9"/>
        <v>0</v>
      </c>
    </row>
    <row r="116" spans="1:12" s="5" customFormat="1" ht="14.5" x14ac:dyDescent="0.35">
      <c r="A116" s="107">
        <v>7</v>
      </c>
      <c r="B116" s="71" t="s">
        <v>163</v>
      </c>
      <c r="C116" s="28" t="s">
        <v>20</v>
      </c>
      <c r="D116" s="28"/>
      <c r="E116" s="105">
        <v>152</v>
      </c>
      <c r="F116" s="72"/>
      <c r="G116" s="138">
        <f t="shared" si="10"/>
        <v>0</v>
      </c>
      <c r="H116" s="69"/>
      <c r="I116" s="138">
        <f t="shared" si="11"/>
        <v>0</v>
      </c>
      <c r="J116" s="69"/>
      <c r="K116" s="128">
        <f t="shared" si="12"/>
        <v>0</v>
      </c>
      <c r="L116" s="128">
        <f t="shared" ref="L116:L123" si="13">K116+I116+G116</f>
        <v>0</v>
      </c>
    </row>
    <row r="117" spans="1:12" s="5" customFormat="1" x14ac:dyDescent="0.35">
      <c r="A117" s="88"/>
      <c r="B117" s="64" t="s">
        <v>16</v>
      </c>
      <c r="C117" s="23" t="s">
        <v>20</v>
      </c>
      <c r="D117" s="16">
        <v>1</v>
      </c>
      <c r="E117" s="16">
        <f>E116*D117</f>
        <v>152</v>
      </c>
      <c r="F117" s="69"/>
      <c r="G117" s="138">
        <f t="shared" si="10"/>
        <v>0</v>
      </c>
      <c r="H117" s="69"/>
      <c r="I117" s="138">
        <f t="shared" si="11"/>
        <v>0</v>
      </c>
      <c r="J117" s="16"/>
      <c r="K117" s="128">
        <f t="shared" si="12"/>
        <v>0</v>
      </c>
      <c r="L117" s="128">
        <f t="shared" si="13"/>
        <v>0</v>
      </c>
    </row>
    <row r="118" spans="1:12" s="5" customFormat="1" x14ac:dyDescent="0.35">
      <c r="A118" s="88"/>
      <c r="B118" s="81" t="s">
        <v>21</v>
      </c>
      <c r="C118" s="30" t="s">
        <v>2</v>
      </c>
      <c r="D118" s="85">
        <v>4.5199999999999997E-2</v>
      </c>
      <c r="E118" s="69">
        <f>D118*E116</f>
        <v>6.8703999999999992</v>
      </c>
      <c r="F118" s="69"/>
      <c r="G118" s="138">
        <f t="shared" si="10"/>
        <v>0</v>
      </c>
      <c r="H118" s="69"/>
      <c r="I118" s="138">
        <f t="shared" si="11"/>
        <v>0</v>
      </c>
      <c r="J118" s="69"/>
      <c r="K118" s="128">
        <f t="shared" si="12"/>
        <v>0</v>
      </c>
      <c r="L118" s="128">
        <f t="shared" si="13"/>
        <v>0</v>
      </c>
    </row>
    <row r="119" spans="1:12" s="5" customFormat="1" x14ac:dyDescent="0.35">
      <c r="A119" s="89"/>
      <c r="B119" s="68" t="s">
        <v>164</v>
      </c>
      <c r="C119" s="35" t="s">
        <v>20</v>
      </c>
      <c r="D119" s="35">
        <v>1.05</v>
      </c>
      <c r="E119" s="69">
        <f>D119*E116</f>
        <v>159.6</v>
      </c>
      <c r="F119" s="69"/>
      <c r="G119" s="138">
        <f t="shared" si="10"/>
        <v>0</v>
      </c>
      <c r="H119" s="69"/>
      <c r="I119" s="138">
        <f t="shared" si="11"/>
        <v>0</v>
      </c>
      <c r="J119" s="69"/>
      <c r="K119" s="128">
        <f t="shared" si="12"/>
        <v>0</v>
      </c>
      <c r="L119" s="128">
        <f t="shared" si="13"/>
        <v>0</v>
      </c>
    </row>
    <row r="120" spans="1:12" s="5" customFormat="1" x14ac:dyDescent="0.35">
      <c r="A120" s="89"/>
      <c r="B120" s="68" t="s">
        <v>49</v>
      </c>
      <c r="C120" s="35" t="s">
        <v>17</v>
      </c>
      <c r="D120" s="73">
        <v>6</v>
      </c>
      <c r="E120" s="69">
        <f>D120*E116</f>
        <v>912</v>
      </c>
      <c r="F120" s="69"/>
      <c r="G120" s="138">
        <f t="shared" si="10"/>
        <v>0</v>
      </c>
      <c r="H120" s="69"/>
      <c r="I120" s="138">
        <f t="shared" si="11"/>
        <v>0</v>
      </c>
      <c r="J120" s="69"/>
      <c r="K120" s="128">
        <f t="shared" si="12"/>
        <v>0</v>
      </c>
      <c r="L120" s="128">
        <f t="shared" si="13"/>
        <v>0</v>
      </c>
    </row>
    <row r="121" spans="1:12" s="5" customFormat="1" x14ac:dyDescent="0.35">
      <c r="A121" s="89"/>
      <c r="B121" s="39" t="s">
        <v>50</v>
      </c>
      <c r="C121" s="23" t="s">
        <v>44</v>
      </c>
      <c r="D121" s="23">
        <v>0.1</v>
      </c>
      <c r="E121" s="16">
        <f>D121*E116</f>
        <v>15.200000000000001</v>
      </c>
      <c r="F121" s="16"/>
      <c r="G121" s="138">
        <f t="shared" si="10"/>
        <v>0</v>
      </c>
      <c r="H121" s="16"/>
      <c r="I121" s="138">
        <f t="shared" si="11"/>
        <v>0</v>
      </c>
      <c r="J121" s="16"/>
      <c r="K121" s="128">
        <f t="shared" si="12"/>
        <v>0</v>
      </c>
      <c r="L121" s="128">
        <f t="shared" si="13"/>
        <v>0</v>
      </c>
    </row>
    <row r="122" spans="1:12" s="5" customFormat="1" x14ac:dyDescent="0.35">
      <c r="A122" s="89"/>
      <c r="B122" s="126" t="s">
        <v>51</v>
      </c>
      <c r="C122" s="35" t="s">
        <v>17</v>
      </c>
      <c r="D122" s="35">
        <v>0.04</v>
      </c>
      <c r="E122" s="69">
        <f>D122*E116</f>
        <v>6.08</v>
      </c>
      <c r="F122" s="69"/>
      <c r="G122" s="138">
        <f t="shared" si="10"/>
        <v>0</v>
      </c>
      <c r="H122" s="69"/>
      <c r="I122" s="138">
        <f t="shared" si="11"/>
        <v>0</v>
      </c>
      <c r="J122" s="69"/>
      <c r="K122" s="128">
        <f t="shared" si="12"/>
        <v>0</v>
      </c>
      <c r="L122" s="128">
        <f t="shared" si="13"/>
        <v>0</v>
      </c>
    </row>
    <row r="123" spans="1:12" s="5" customFormat="1" x14ac:dyDescent="0.35">
      <c r="A123" s="89"/>
      <c r="B123" s="68" t="s">
        <v>24</v>
      </c>
      <c r="C123" s="35" t="s">
        <v>2</v>
      </c>
      <c r="D123" s="35">
        <v>4.6600000000000003E-2</v>
      </c>
      <c r="E123" s="69">
        <f>D123*E116</f>
        <v>7.0832000000000006</v>
      </c>
      <c r="F123" s="69"/>
      <c r="G123" s="138">
        <f t="shared" si="10"/>
        <v>0</v>
      </c>
      <c r="H123" s="69"/>
      <c r="I123" s="138">
        <f t="shared" si="11"/>
        <v>0</v>
      </c>
      <c r="J123" s="69"/>
      <c r="K123" s="128">
        <f t="shared" si="12"/>
        <v>0</v>
      </c>
      <c r="L123" s="128">
        <f t="shared" si="13"/>
        <v>0</v>
      </c>
    </row>
    <row r="124" spans="1:12" s="5" customFormat="1" ht="14.5" x14ac:dyDescent="0.35">
      <c r="A124" s="107">
        <v>8</v>
      </c>
      <c r="B124" s="71" t="s">
        <v>165</v>
      </c>
      <c r="C124" s="28" t="s">
        <v>18</v>
      </c>
      <c r="D124" s="28"/>
      <c r="E124" s="105">
        <v>153</v>
      </c>
      <c r="F124" s="72"/>
      <c r="G124" s="138">
        <f t="shared" si="10"/>
        <v>0</v>
      </c>
      <c r="H124" s="69"/>
      <c r="I124" s="138">
        <f t="shared" si="11"/>
        <v>0</v>
      </c>
      <c r="J124" s="69"/>
      <c r="K124" s="128">
        <f t="shared" si="12"/>
        <v>0</v>
      </c>
      <c r="L124" s="128">
        <f t="shared" ref="L124:L136" si="14">K124+I124+G124</f>
        <v>0</v>
      </c>
    </row>
    <row r="125" spans="1:12" s="5" customFormat="1" ht="14.4" customHeight="1" x14ac:dyDescent="0.35">
      <c r="A125" s="88"/>
      <c r="B125" s="64" t="s">
        <v>16</v>
      </c>
      <c r="C125" s="23" t="s">
        <v>18</v>
      </c>
      <c r="D125" s="16">
        <v>1</v>
      </c>
      <c r="E125" s="16">
        <f>E124*D125</f>
        <v>153</v>
      </c>
      <c r="F125" s="69"/>
      <c r="G125" s="138">
        <f t="shared" si="10"/>
        <v>0</v>
      </c>
      <c r="H125" s="69"/>
      <c r="I125" s="138">
        <f t="shared" si="11"/>
        <v>0</v>
      </c>
      <c r="J125" s="16"/>
      <c r="K125" s="128">
        <f t="shared" si="12"/>
        <v>0</v>
      </c>
      <c r="L125" s="128">
        <f t="shared" si="14"/>
        <v>0</v>
      </c>
    </row>
    <row r="126" spans="1:12" s="5" customFormat="1" x14ac:dyDescent="0.35">
      <c r="A126" s="88"/>
      <c r="B126" s="81" t="s">
        <v>21</v>
      </c>
      <c r="C126" s="30" t="s">
        <v>2</v>
      </c>
      <c r="D126" s="85">
        <v>0.03</v>
      </c>
      <c r="E126" s="69">
        <f>D126*E124</f>
        <v>4.59</v>
      </c>
      <c r="F126" s="69"/>
      <c r="G126" s="138">
        <f t="shared" si="10"/>
        <v>0</v>
      </c>
      <c r="H126" s="69"/>
      <c r="I126" s="138">
        <f t="shared" si="11"/>
        <v>0</v>
      </c>
      <c r="J126" s="69"/>
      <c r="K126" s="128">
        <f t="shared" si="12"/>
        <v>0</v>
      </c>
      <c r="L126" s="128">
        <f t="shared" si="14"/>
        <v>0</v>
      </c>
    </row>
    <row r="127" spans="1:12" s="5" customFormat="1" x14ac:dyDescent="0.35">
      <c r="A127" s="89"/>
      <c r="B127" s="68" t="s">
        <v>164</v>
      </c>
      <c r="C127" s="35" t="s">
        <v>20</v>
      </c>
      <c r="D127" s="35">
        <f>0.08*1.05</f>
        <v>8.4000000000000005E-2</v>
      </c>
      <c r="E127" s="69">
        <f>D127*E124</f>
        <v>12.852</v>
      </c>
      <c r="F127" s="69"/>
      <c r="G127" s="138">
        <f t="shared" si="10"/>
        <v>0</v>
      </c>
      <c r="H127" s="69"/>
      <c r="I127" s="138">
        <f t="shared" si="11"/>
        <v>0</v>
      </c>
      <c r="J127" s="69"/>
      <c r="K127" s="128">
        <f t="shared" si="12"/>
        <v>0</v>
      </c>
      <c r="L127" s="128">
        <f t="shared" si="14"/>
        <v>0</v>
      </c>
    </row>
    <row r="128" spans="1:12" s="5" customFormat="1" x14ac:dyDescent="0.35">
      <c r="A128" s="89"/>
      <c r="B128" s="68" t="s">
        <v>49</v>
      </c>
      <c r="C128" s="35" t="s">
        <v>17</v>
      </c>
      <c r="D128" s="73">
        <v>0.5</v>
      </c>
      <c r="E128" s="69">
        <f>D128*E124</f>
        <v>76.5</v>
      </c>
      <c r="F128" s="69"/>
      <c r="G128" s="138">
        <f t="shared" si="10"/>
        <v>0</v>
      </c>
      <c r="H128" s="69"/>
      <c r="I128" s="138">
        <f t="shared" si="11"/>
        <v>0</v>
      </c>
      <c r="J128" s="69"/>
      <c r="K128" s="128">
        <f t="shared" si="12"/>
        <v>0</v>
      </c>
      <c r="L128" s="128">
        <f t="shared" si="14"/>
        <v>0</v>
      </c>
    </row>
    <row r="129" spans="1:12" s="5" customFormat="1" x14ac:dyDescent="0.35">
      <c r="A129" s="89"/>
      <c r="B129" s="68" t="s">
        <v>24</v>
      </c>
      <c r="C129" s="35" t="s">
        <v>2</v>
      </c>
      <c r="D129" s="35">
        <v>0.03</v>
      </c>
      <c r="E129" s="69">
        <f>D129*E124</f>
        <v>4.59</v>
      </c>
      <c r="F129" s="69"/>
      <c r="G129" s="138">
        <f t="shared" si="10"/>
        <v>0</v>
      </c>
      <c r="H129" s="69"/>
      <c r="I129" s="138">
        <f t="shared" si="11"/>
        <v>0</v>
      </c>
      <c r="J129" s="69"/>
      <c r="K129" s="128">
        <f t="shared" si="12"/>
        <v>0</v>
      </c>
      <c r="L129" s="128">
        <f t="shared" si="14"/>
        <v>0</v>
      </c>
    </row>
    <row r="130" spans="1:12" s="5" customFormat="1" ht="14.5" x14ac:dyDescent="0.35">
      <c r="A130" s="107">
        <v>9</v>
      </c>
      <c r="B130" s="71" t="s">
        <v>245</v>
      </c>
      <c r="C130" s="28" t="s">
        <v>20</v>
      </c>
      <c r="D130" s="28"/>
      <c r="E130" s="105">
        <v>2.7</v>
      </c>
      <c r="F130" s="72"/>
      <c r="G130" s="138">
        <f t="shared" ref="G130:G136" si="15">F130*E130</f>
        <v>0</v>
      </c>
      <c r="H130" s="69"/>
      <c r="I130" s="138">
        <f t="shared" ref="I130:I136" si="16">H130*E130</f>
        <v>0</v>
      </c>
      <c r="J130" s="69"/>
      <c r="K130" s="128">
        <f t="shared" ref="K130:K136" si="17">J130*E130</f>
        <v>0</v>
      </c>
      <c r="L130" s="128">
        <f t="shared" si="14"/>
        <v>0</v>
      </c>
    </row>
    <row r="131" spans="1:12" s="5" customFormat="1" x14ac:dyDescent="0.35">
      <c r="A131" s="88"/>
      <c r="B131" s="64" t="s">
        <v>16</v>
      </c>
      <c r="C131" s="23" t="s">
        <v>20</v>
      </c>
      <c r="D131" s="16">
        <v>1</v>
      </c>
      <c r="E131" s="16">
        <f>E130*D131</f>
        <v>2.7</v>
      </c>
      <c r="F131" s="69"/>
      <c r="G131" s="138">
        <f t="shared" si="15"/>
        <v>0</v>
      </c>
      <c r="H131" s="69"/>
      <c r="I131" s="138">
        <f t="shared" si="16"/>
        <v>0</v>
      </c>
      <c r="J131" s="16"/>
      <c r="K131" s="128">
        <f t="shared" si="17"/>
        <v>0</v>
      </c>
      <c r="L131" s="128">
        <f t="shared" si="14"/>
        <v>0</v>
      </c>
    </row>
    <row r="132" spans="1:12" s="5" customFormat="1" x14ac:dyDescent="0.35">
      <c r="A132" s="88"/>
      <c r="B132" s="81" t="s">
        <v>21</v>
      </c>
      <c r="C132" s="30" t="s">
        <v>2</v>
      </c>
      <c r="D132" s="223">
        <v>6.0299999999999999E-2</v>
      </c>
      <c r="E132" s="69">
        <f>D132*E130</f>
        <v>0.16281000000000001</v>
      </c>
      <c r="F132" s="69"/>
      <c r="G132" s="138">
        <f t="shared" si="15"/>
        <v>0</v>
      </c>
      <c r="H132" s="69"/>
      <c r="I132" s="138">
        <f t="shared" si="16"/>
        <v>0</v>
      </c>
      <c r="J132" s="69"/>
      <c r="K132" s="128">
        <f t="shared" si="17"/>
        <v>0</v>
      </c>
      <c r="L132" s="128">
        <f t="shared" si="14"/>
        <v>0</v>
      </c>
    </row>
    <row r="133" spans="1:12" s="5" customFormat="1" x14ac:dyDescent="0.35">
      <c r="A133" s="89"/>
      <c r="B133" s="68" t="s">
        <v>249</v>
      </c>
      <c r="C133" s="35" t="s">
        <v>20</v>
      </c>
      <c r="D133" s="35">
        <v>1.05</v>
      </c>
      <c r="E133" s="69">
        <f>D133*E130</f>
        <v>2.8350000000000004</v>
      </c>
      <c r="F133" s="69"/>
      <c r="G133" s="138">
        <f t="shared" si="15"/>
        <v>0</v>
      </c>
      <c r="H133" s="69"/>
      <c r="I133" s="138">
        <f t="shared" si="16"/>
        <v>0</v>
      </c>
      <c r="J133" s="69"/>
      <c r="K133" s="128">
        <f t="shared" si="17"/>
        <v>0</v>
      </c>
      <c r="L133" s="128">
        <f t="shared" si="14"/>
        <v>0</v>
      </c>
    </row>
    <row r="134" spans="1:12" s="5" customFormat="1" x14ac:dyDescent="0.35">
      <c r="A134" s="89"/>
      <c r="B134" s="68" t="s">
        <v>247</v>
      </c>
      <c r="C134" s="35" t="s">
        <v>248</v>
      </c>
      <c r="D134" s="35">
        <v>4.0800000000000003E-2</v>
      </c>
      <c r="E134" s="69">
        <f>D134*E130</f>
        <v>0.11016000000000002</v>
      </c>
      <c r="F134" s="69"/>
      <c r="G134" s="138">
        <f t="shared" si="15"/>
        <v>0</v>
      </c>
      <c r="H134" s="69"/>
      <c r="I134" s="138"/>
      <c r="J134" s="69"/>
      <c r="K134" s="128"/>
      <c r="L134" s="128">
        <f t="shared" si="14"/>
        <v>0</v>
      </c>
    </row>
    <row r="135" spans="1:12" s="5" customFormat="1" x14ac:dyDescent="0.35">
      <c r="A135" s="89"/>
      <c r="B135" s="68" t="s">
        <v>246</v>
      </c>
      <c r="C135" s="35" t="s">
        <v>17</v>
      </c>
      <c r="D135" s="73">
        <v>2.2999999999999998</v>
      </c>
      <c r="E135" s="69">
        <f>D135*E130</f>
        <v>6.21</v>
      </c>
      <c r="F135" s="69"/>
      <c r="G135" s="138">
        <f t="shared" si="15"/>
        <v>0</v>
      </c>
      <c r="H135" s="69"/>
      <c r="I135" s="138">
        <f t="shared" si="16"/>
        <v>0</v>
      </c>
      <c r="J135" s="69"/>
      <c r="K135" s="128">
        <f t="shared" si="17"/>
        <v>0</v>
      </c>
      <c r="L135" s="128">
        <f t="shared" si="14"/>
        <v>0</v>
      </c>
    </row>
    <row r="136" spans="1:12" s="5" customFormat="1" x14ac:dyDescent="0.35">
      <c r="A136" s="89"/>
      <c r="B136" s="68" t="s">
        <v>24</v>
      </c>
      <c r="C136" s="35" t="s">
        <v>2</v>
      </c>
      <c r="D136" s="35">
        <v>4.6600000000000003E-2</v>
      </c>
      <c r="E136" s="69">
        <f>D136*E130</f>
        <v>0.12582000000000002</v>
      </c>
      <c r="F136" s="69"/>
      <c r="G136" s="138">
        <f t="shared" si="15"/>
        <v>0</v>
      </c>
      <c r="H136" s="69"/>
      <c r="I136" s="138">
        <f t="shared" si="16"/>
        <v>0</v>
      </c>
      <c r="J136" s="69"/>
      <c r="K136" s="128">
        <f t="shared" si="17"/>
        <v>0</v>
      </c>
      <c r="L136" s="128">
        <f t="shared" si="14"/>
        <v>0</v>
      </c>
    </row>
    <row r="137" spans="1:12" s="5" customFormat="1" x14ac:dyDescent="0.35">
      <c r="A137" s="136"/>
      <c r="B137" s="78" t="s">
        <v>60</v>
      </c>
      <c r="C137" s="136"/>
      <c r="D137" s="136"/>
      <c r="E137" s="136"/>
      <c r="F137" s="136"/>
      <c r="G137" s="138">
        <f t="shared" si="10"/>
        <v>0</v>
      </c>
      <c r="H137" s="136"/>
      <c r="I137" s="138">
        <f t="shared" si="11"/>
        <v>0</v>
      </c>
      <c r="J137" s="136"/>
      <c r="K137" s="128">
        <f t="shared" si="12"/>
        <v>0</v>
      </c>
      <c r="L137" s="128">
        <f t="shared" si="9"/>
        <v>0</v>
      </c>
    </row>
    <row r="138" spans="1:12" s="5" customFormat="1" ht="27" x14ac:dyDescent="0.35">
      <c r="A138" s="70">
        <v>10</v>
      </c>
      <c r="B138" s="7" t="s">
        <v>124</v>
      </c>
      <c r="C138" s="8" t="s">
        <v>20</v>
      </c>
      <c r="D138" s="8"/>
      <c r="E138" s="9">
        <v>215.2</v>
      </c>
      <c r="F138" s="29"/>
      <c r="G138" s="138">
        <f t="shared" si="10"/>
        <v>0</v>
      </c>
      <c r="H138" s="29"/>
      <c r="I138" s="138">
        <f t="shared" si="11"/>
        <v>0</v>
      </c>
      <c r="J138" s="29"/>
      <c r="K138" s="128">
        <f t="shared" si="12"/>
        <v>0</v>
      </c>
      <c r="L138" s="128">
        <f t="shared" si="9"/>
        <v>0</v>
      </c>
    </row>
    <row r="139" spans="1:12" s="5" customFormat="1" x14ac:dyDescent="0.35">
      <c r="A139" s="83"/>
      <c r="B139" s="18" t="s">
        <v>16</v>
      </c>
      <c r="C139" s="15" t="s">
        <v>25</v>
      </c>
      <c r="D139" s="16">
        <v>1</v>
      </c>
      <c r="E139" s="16">
        <f>E138*D139</f>
        <v>215.2</v>
      </c>
      <c r="F139" s="14"/>
      <c r="G139" s="138">
        <f t="shared" si="10"/>
        <v>0</v>
      </c>
      <c r="H139" s="11"/>
      <c r="I139" s="138">
        <f t="shared" si="11"/>
        <v>0</v>
      </c>
      <c r="J139" s="11"/>
      <c r="K139" s="128">
        <f t="shared" si="12"/>
        <v>0</v>
      </c>
      <c r="L139" s="128">
        <f t="shared" si="9"/>
        <v>0</v>
      </c>
    </row>
    <row r="140" spans="1:12" s="5" customFormat="1" x14ac:dyDescent="0.35">
      <c r="A140" s="83"/>
      <c r="B140" s="13" t="s">
        <v>21</v>
      </c>
      <c r="C140" s="12" t="s">
        <v>2</v>
      </c>
      <c r="D140" s="61">
        <v>5.5E-2</v>
      </c>
      <c r="E140" s="14">
        <f>D140*E138</f>
        <v>11.836</v>
      </c>
      <c r="F140" s="14"/>
      <c r="G140" s="138">
        <f t="shared" si="10"/>
        <v>0</v>
      </c>
      <c r="H140" s="14"/>
      <c r="I140" s="138">
        <f t="shared" si="11"/>
        <v>0</v>
      </c>
      <c r="J140" s="14"/>
      <c r="K140" s="128">
        <f t="shared" si="12"/>
        <v>0</v>
      </c>
      <c r="L140" s="128">
        <f t="shared" si="9"/>
        <v>0</v>
      </c>
    </row>
    <row r="141" spans="1:12" s="5" customFormat="1" x14ac:dyDescent="0.35">
      <c r="A141" s="83"/>
      <c r="B141" s="58" t="s">
        <v>97</v>
      </c>
      <c r="C141" s="135" t="s">
        <v>20</v>
      </c>
      <c r="D141" s="36">
        <v>4.2</v>
      </c>
      <c r="E141" s="11">
        <f>E138*D141</f>
        <v>903.84</v>
      </c>
      <c r="F141" s="11"/>
      <c r="G141" s="138">
        <f t="shared" si="10"/>
        <v>0</v>
      </c>
      <c r="H141" s="11"/>
      <c r="I141" s="138">
        <f t="shared" si="11"/>
        <v>0</v>
      </c>
      <c r="J141" s="11"/>
      <c r="K141" s="128">
        <f t="shared" si="12"/>
        <v>0</v>
      </c>
      <c r="L141" s="128">
        <f t="shared" si="9"/>
        <v>0</v>
      </c>
    </row>
    <row r="142" spans="1:12" s="5" customFormat="1" ht="27" x14ac:dyDescent="0.35">
      <c r="A142" s="83"/>
      <c r="B142" s="18" t="s">
        <v>46</v>
      </c>
      <c r="C142" s="23" t="s">
        <v>20</v>
      </c>
      <c r="D142" s="16">
        <v>1</v>
      </c>
      <c r="E142" s="11">
        <f>E138*D142</f>
        <v>215.2</v>
      </c>
      <c r="F142" s="11"/>
      <c r="G142" s="138">
        <f t="shared" si="10"/>
        <v>0</v>
      </c>
      <c r="H142" s="11"/>
      <c r="I142" s="138">
        <f t="shared" si="11"/>
        <v>0</v>
      </c>
      <c r="J142" s="11"/>
      <c r="K142" s="128">
        <f t="shared" si="12"/>
        <v>0</v>
      </c>
      <c r="L142" s="128">
        <f t="shared" si="9"/>
        <v>0</v>
      </c>
    </row>
    <row r="143" spans="1:12" s="5" customFormat="1" x14ac:dyDescent="0.35">
      <c r="A143" s="83"/>
      <c r="B143" s="59" t="s">
        <v>47</v>
      </c>
      <c r="C143" s="23" t="s">
        <v>20</v>
      </c>
      <c r="D143" s="16">
        <v>1.05</v>
      </c>
      <c r="E143" s="11">
        <f>D143*E138</f>
        <v>225.96</v>
      </c>
      <c r="F143" s="11"/>
      <c r="G143" s="138">
        <f t="shared" si="10"/>
        <v>0</v>
      </c>
      <c r="H143" s="11"/>
      <c r="I143" s="138">
        <f t="shared" si="11"/>
        <v>0</v>
      </c>
      <c r="J143" s="11"/>
      <c r="K143" s="128">
        <f t="shared" si="12"/>
        <v>0</v>
      </c>
      <c r="L143" s="128">
        <f t="shared" si="9"/>
        <v>0</v>
      </c>
    </row>
    <row r="144" spans="1:12" s="5" customFormat="1" x14ac:dyDescent="0.35">
      <c r="A144" s="83"/>
      <c r="B144" s="59" t="s">
        <v>24</v>
      </c>
      <c r="C144" s="23" t="s">
        <v>2</v>
      </c>
      <c r="D144" s="16">
        <v>0.1</v>
      </c>
      <c r="E144" s="11">
        <f>E138*D144</f>
        <v>21.52</v>
      </c>
      <c r="F144" s="11"/>
      <c r="G144" s="138">
        <f t="shared" si="10"/>
        <v>0</v>
      </c>
      <c r="H144" s="11"/>
      <c r="I144" s="138">
        <f t="shared" si="11"/>
        <v>0</v>
      </c>
      <c r="J144" s="11"/>
      <c r="K144" s="128">
        <f t="shared" si="12"/>
        <v>0</v>
      </c>
      <c r="L144" s="128">
        <f t="shared" si="9"/>
        <v>0</v>
      </c>
    </row>
    <row r="145" spans="1:12" s="5" customFormat="1" ht="27" x14ac:dyDescent="0.35">
      <c r="A145" s="70">
        <v>11</v>
      </c>
      <c r="B145" s="7" t="s">
        <v>125</v>
      </c>
      <c r="C145" s="8" t="s">
        <v>20</v>
      </c>
      <c r="D145" s="8"/>
      <c r="E145" s="9">
        <v>9.11</v>
      </c>
      <c r="F145" s="29"/>
      <c r="G145" s="138">
        <f t="shared" si="10"/>
        <v>0</v>
      </c>
      <c r="H145" s="29"/>
      <c r="I145" s="138">
        <f t="shared" si="11"/>
        <v>0</v>
      </c>
      <c r="J145" s="29"/>
      <c r="K145" s="128">
        <f t="shared" si="12"/>
        <v>0</v>
      </c>
      <c r="L145" s="128">
        <f t="shared" si="9"/>
        <v>0</v>
      </c>
    </row>
    <row r="146" spans="1:12" s="5" customFormat="1" x14ac:dyDescent="0.35">
      <c r="A146" s="83"/>
      <c r="B146" s="18" t="s">
        <v>16</v>
      </c>
      <c r="C146" s="15" t="s">
        <v>25</v>
      </c>
      <c r="D146" s="16">
        <v>1</v>
      </c>
      <c r="E146" s="16">
        <f>E145*D146</f>
        <v>9.11</v>
      </c>
      <c r="F146" s="14"/>
      <c r="G146" s="138">
        <f t="shared" ref="G146:G209" si="18">F146*E146</f>
        <v>0</v>
      </c>
      <c r="H146" s="11"/>
      <c r="I146" s="138">
        <f t="shared" ref="I146:I209" si="19">H146*E146</f>
        <v>0</v>
      </c>
      <c r="J146" s="11"/>
      <c r="K146" s="128">
        <f t="shared" ref="K146:K209" si="20">J146*E146</f>
        <v>0</v>
      </c>
      <c r="L146" s="128">
        <f t="shared" ref="L146:L167" si="21">K146+I146+G146</f>
        <v>0</v>
      </c>
    </row>
    <row r="147" spans="1:12" s="5" customFormat="1" x14ac:dyDescent="0.35">
      <c r="A147" s="83"/>
      <c r="B147" s="13" t="s">
        <v>21</v>
      </c>
      <c r="C147" s="12" t="s">
        <v>2</v>
      </c>
      <c r="D147" s="61">
        <v>5.5E-2</v>
      </c>
      <c r="E147" s="14">
        <f>D147*E145</f>
        <v>0.50105</v>
      </c>
      <c r="F147" s="14"/>
      <c r="G147" s="138">
        <f t="shared" si="18"/>
        <v>0</v>
      </c>
      <c r="H147" s="14"/>
      <c r="I147" s="138">
        <f t="shared" si="19"/>
        <v>0</v>
      </c>
      <c r="J147" s="14"/>
      <c r="K147" s="128">
        <f t="shared" si="20"/>
        <v>0</v>
      </c>
      <c r="L147" s="128">
        <f t="shared" si="21"/>
        <v>0</v>
      </c>
    </row>
    <row r="148" spans="1:12" s="5" customFormat="1" x14ac:dyDescent="0.35">
      <c r="A148" s="83"/>
      <c r="B148" s="58" t="s">
        <v>97</v>
      </c>
      <c r="C148" s="135" t="s">
        <v>20</v>
      </c>
      <c r="D148" s="36">
        <v>2.1</v>
      </c>
      <c r="E148" s="11">
        <f>D148*E145</f>
        <v>19.131</v>
      </c>
      <c r="F148" s="11"/>
      <c r="G148" s="138">
        <f t="shared" si="18"/>
        <v>0</v>
      </c>
      <c r="H148" s="11"/>
      <c r="I148" s="138">
        <f t="shared" si="19"/>
        <v>0</v>
      </c>
      <c r="J148" s="11"/>
      <c r="K148" s="128">
        <f t="shared" si="20"/>
        <v>0</v>
      </c>
      <c r="L148" s="128">
        <f t="shared" si="21"/>
        <v>0</v>
      </c>
    </row>
    <row r="149" spans="1:12" s="5" customFormat="1" x14ac:dyDescent="0.35">
      <c r="A149" s="83"/>
      <c r="B149" s="58" t="s">
        <v>98</v>
      </c>
      <c r="C149" s="135" t="s">
        <v>20</v>
      </c>
      <c r="D149" s="36">
        <v>2.1</v>
      </c>
      <c r="E149" s="11">
        <f>D149*E145</f>
        <v>19.131</v>
      </c>
      <c r="F149" s="11"/>
      <c r="G149" s="138">
        <f t="shared" si="18"/>
        <v>0</v>
      </c>
      <c r="H149" s="11"/>
      <c r="I149" s="138">
        <f t="shared" si="19"/>
        <v>0</v>
      </c>
      <c r="J149" s="11"/>
      <c r="K149" s="128">
        <f t="shared" si="20"/>
        <v>0</v>
      </c>
      <c r="L149" s="128">
        <f t="shared" si="21"/>
        <v>0</v>
      </c>
    </row>
    <row r="150" spans="1:12" s="5" customFormat="1" ht="27" x14ac:dyDescent="0.35">
      <c r="A150" s="83"/>
      <c r="B150" s="18" t="s">
        <v>46</v>
      </c>
      <c r="C150" s="23" t="s">
        <v>20</v>
      </c>
      <c r="D150" s="16">
        <v>1</v>
      </c>
      <c r="E150" s="11">
        <f>E145*D150</f>
        <v>9.11</v>
      </c>
      <c r="F150" s="11"/>
      <c r="G150" s="138">
        <f t="shared" si="18"/>
        <v>0</v>
      </c>
      <c r="H150" s="11"/>
      <c r="I150" s="138">
        <f t="shared" si="19"/>
        <v>0</v>
      </c>
      <c r="J150" s="11"/>
      <c r="K150" s="128">
        <f t="shared" si="20"/>
        <v>0</v>
      </c>
      <c r="L150" s="128">
        <f t="shared" si="21"/>
        <v>0</v>
      </c>
    </row>
    <row r="151" spans="1:12" s="5" customFormat="1" x14ac:dyDescent="0.35">
      <c r="A151" s="83"/>
      <c r="B151" s="59" t="s">
        <v>47</v>
      </c>
      <c r="C151" s="23" t="s">
        <v>20</v>
      </c>
      <c r="D151" s="16">
        <v>1.05</v>
      </c>
      <c r="E151" s="11">
        <f>D151*E145</f>
        <v>9.5655000000000001</v>
      </c>
      <c r="F151" s="11"/>
      <c r="G151" s="138">
        <f t="shared" si="18"/>
        <v>0</v>
      </c>
      <c r="H151" s="11"/>
      <c r="I151" s="138">
        <f t="shared" si="19"/>
        <v>0</v>
      </c>
      <c r="J151" s="11"/>
      <c r="K151" s="128">
        <f t="shared" si="20"/>
        <v>0</v>
      </c>
      <c r="L151" s="128">
        <f t="shared" si="21"/>
        <v>0</v>
      </c>
    </row>
    <row r="152" spans="1:12" s="5" customFormat="1" x14ac:dyDescent="0.35">
      <c r="A152" s="83"/>
      <c r="B152" s="59" t="s">
        <v>24</v>
      </c>
      <c r="C152" s="23" t="s">
        <v>2</v>
      </c>
      <c r="D152" s="16">
        <v>0.1</v>
      </c>
      <c r="E152" s="11">
        <f>E145*D152</f>
        <v>0.91100000000000003</v>
      </c>
      <c r="F152" s="11"/>
      <c r="G152" s="138">
        <f t="shared" si="18"/>
        <v>0</v>
      </c>
      <c r="H152" s="11"/>
      <c r="I152" s="138">
        <f t="shared" si="19"/>
        <v>0</v>
      </c>
      <c r="J152" s="11"/>
      <c r="K152" s="128">
        <f t="shared" si="20"/>
        <v>0</v>
      </c>
      <c r="L152" s="128">
        <f t="shared" si="21"/>
        <v>0</v>
      </c>
    </row>
    <row r="153" spans="1:12" s="5" customFormat="1" ht="27" x14ac:dyDescent="0.35">
      <c r="A153" s="66">
        <v>12</v>
      </c>
      <c r="B153" s="159" t="s">
        <v>189</v>
      </c>
      <c r="C153" s="28" t="s">
        <v>20</v>
      </c>
      <c r="D153" s="28"/>
      <c r="E153" s="99">
        <v>118</v>
      </c>
      <c r="F153" s="69"/>
      <c r="G153" s="138">
        <f t="shared" si="18"/>
        <v>0</v>
      </c>
      <c r="H153" s="69"/>
      <c r="I153" s="138">
        <f t="shared" si="19"/>
        <v>0</v>
      </c>
      <c r="J153" s="69"/>
      <c r="K153" s="128">
        <f t="shared" si="20"/>
        <v>0</v>
      </c>
      <c r="L153" s="128">
        <f t="shared" si="21"/>
        <v>0</v>
      </c>
    </row>
    <row r="154" spans="1:12" s="5" customFormat="1" x14ac:dyDescent="0.35">
      <c r="A154" s="66"/>
      <c r="B154" s="64" t="s">
        <v>16</v>
      </c>
      <c r="C154" s="23" t="s">
        <v>20</v>
      </c>
      <c r="D154" s="16">
        <v>1</v>
      </c>
      <c r="E154" s="16">
        <f>E153*D154</f>
        <v>118</v>
      </c>
      <c r="F154" s="69"/>
      <c r="G154" s="138">
        <f t="shared" si="18"/>
        <v>0</v>
      </c>
      <c r="H154" s="16"/>
      <c r="I154" s="138">
        <f t="shared" si="19"/>
        <v>0</v>
      </c>
      <c r="J154" s="16"/>
      <c r="K154" s="128">
        <f t="shared" si="20"/>
        <v>0</v>
      </c>
      <c r="L154" s="128">
        <f t="shared" si="21"/>
        <v>0</v>
      </c>
    </row>
    <row r="155" spans="1:12" s="5" customFormat="1" x14ac:dyDescent="0.35">
      <c r="A155" s="66"/>
      <c r="B155" s="125" t="s">
        <v>21</v>
      </c>
      <c r="C155" s="30" t="s">
        <v>2</v>
      </c>
      <c r="D155" s="139">
        <v>2.1999999999999999E-2</v>
      </c>
      <c r="E155" s="102">
        <f>E153*D155</f>
        <v>2.5959999999999996</v>
      </c>
      <c r="F155" s="102"/>
      <c r="G155" s="138">
        <f t="shared" si="18"/>
        <v>0</v>
      </c>
      <c r="H155" s="102"/>
      <c r="I155" s="138">
        <f t="shared" si="19"/>
        <v>0</v>
      </c>
      <c r="J155" s="102"/>
      <c r="K155" s="128">
        <f t="shared" si="20"/>
        <v>0</v>
      </c>
      <c r="L155" s="128">
        <f t="shared" si="21"/>
        <v>0</v>
      </c>
    </row>
    <row r="156" spans="1:12" s="5" customFormat="1" x14ac:dyDescent="0.35">
      <c r="A156" s="66"/>
      <c r="B156" s="58" t="s">
        <v>108</v>
      </c>
      <c r="C156" s="35" t="s">
        <v>20</v>
      </c>
      <c r="D156" s="73">
        <v>2.1</v>
      </c>
      <c r="E156" s="16">
        <f>E153*D156</f>
        <v>247.8</v>
      </c>
      <c r="F156" s="16"/>
      <c r="G156" s="138">
        <f t="shared" si="18"/>
        <v>0</v>
      </c>
      <c r="H156" s="16"/>
      <c r="I156" s="138">
        <f t="shared" si="19"/>
        <v>0</v>
      </c>
      <c r="J156" s="16"/>
      <c r="K156" s="128">
        <f t="shared" si="20"/>
        <v>0</v>
      </c>
      <c r="L156" s="128">
        <f t="shared" si="21"/>
        <v>0</v>
      </c>
    </row>
    <row r="157" spans="1:12" s="5" customFormat="1" ht="27" x14ac:dyDescent="0.35">
      <c r="A157" s="66"/>
      <c r="B157" s="64" t="s">
        <v>109</v>
      </c>
      <c r="C157" s="23" t="s">
        <v>20</v>
      </c>
      <c r="D157" s="16">
        <v>1</v>
      </c>
      <c r="E157" s="16">
        <f>D157*E153</f>
        <v>118</v>
      </c>
      <c r="F157" s="16"/>
      <c r="G157" s="138">
        <f t="shared" si="18"/>
        <v>0</v>
      </c>
      <c r="H157" s="16"/>
      <c r="I157" s="138">
        <f t="shared" si="19"/>
        <v>0</v>
      </c>
      <c r="J157" s="16"/>
      <c r="K157" s="128">
        <f t="shared" si="20"/>
        <v>0</v>
      </c>
      <c r="L157" s="128">
        <f t="shared" si="21"/>
        <v>0</v>
      </c>
    </row>
    <row r="158" spans="1:12" s="5" customFormat="1" x14ac:dyDescent="0.35">
      <c r="A158" s="66"/>
      <c r="B158" s="59" t="s">
        <v>47</v>
      </c>
      <c r="C158" s="23" t="s">
        <v>20</v>
      </c>
      <c r="D158" s="16">
        <v>1.05</v>
      </c>
      <c r="E158" s="11">
        <f>D158*E153</f>
        <v>123.9</v>
      </c>
      <c r="F158" s="11"/>
      <c r="G158" s="138">
        <f t="shared" si="18"/>
        <v>0</v>
      </c>
      <c r="H158" s="11"/>
      <c r="I158" s="138">
        <f t="shared" si="19"/>
        <v>0</v>
      </c>
      <c r="J158" s="11"/>
      <c r="K158" s="128">
        <f t="shared" si="20"/>
        <v>0</v>
      </c>
      <c r="L158" s="128">
        <f t="shared" si="21"/>
        <v>0</v>
      </c>
    </row>
    <row r="159" spans="1:12" s="5" customFormat="1" x14ac:dyDescent="0.35">
      <c r="A159" s="66"/>
      <c r="B159" s="59" t="s">
        <v>24</v>
      </c>
      <c r="C159" s="23" t="s">
        <v>2</v>
      </c>
      <c r="D159" s="23">
        <v>0.1</v>
      </c>
      <c r="E159" s="16">
        <f>E153*D159</f>
        <v>11.8</v>
      </c>
      <c r="F159" s="16"/>
      <c r="G159" s="138">
        <f t="shared" si="18"/>
        <v>0</v>
      </c>
      <c r="H159" s="16"/>
      <c r="I159" s="138">
        <f t="shared" si="19"/>
        <v>0</v>
      </c>
      <c r="J159" s="16"/>
      <c r="K159" s="128">
        <f t="shared" si="20"/>
        <v>0</v>
      </c>
      <c r="L159" s="128">
        <f t="shared" si="21"/>
        <v>0</v>
      </c>
    </row>
    <row r="160" spans="1:12" s="5" customFormat="1" ht="27" x14ac:dyDescent="0.35">
      <c r="A160" s="66">
        <v>13</v>
      </c>
      <c r="B160" s="7" t="s">
        <v>126</v>
      </c>
      <c r="C160" s="28" t="s">
        <v>18</v>
      </c>
      <c r="D160" s="28"/>
      <c r="E160" s="9">
        <v>52</v>
      </c>
      <c r="F160" s="16"/>
      <c r="G160" s="138">
        <f t="shared" si="18"/>
        <v>0</v>
      </c>
      <c r="H160" s="102"/>
      <c r="I160" s="138">
        <f t="shared" si="19"/>
        <v>0</v>
      </c>
      <c r="J160" s="102"/>
      <c r="K160" s="128">
        <f t="shared" si="20"/>
        <v>0</v>
      </c>
      <c r="L160" s="128">
        <f t="shared" si="21"/>
        <v>0</v>
      </c>
    </row>
    <row r="161" spans="1:12" s="5" customFormat="1" x14ac:dyDescent="0.35">
      <c r="A161" s="66"/>
      <c r="B161" s="64" t="s">
        <v>16</v>
      </c>
      <c r="C161" s="23" t="s">
        <v>18</v>
      </c>
      <c r="D161" s="16">
        <v>1</v>
      </c>
      <c r="E161" s="16">
        <f>E160*D161</f>
        <v>52</v>
      </c>
      <c r="F161" s="69"/>
      <c r="G161" s="138">
        <f t="shared" si="18"/>
        <v>0</v>
      </c>
      <c r="H161" s="102"/>
      <c r="I161" s="138">
        <f t="shared" si="19"/>
        <v>0</v>
      </c>
      <c r="J161" s="102"/>
      <c r="K161" s="128">
        <f t="shared" si="20"/>
        <v>0</v>
      </c>
      <c r="L161" s="128">
        <f t="shared" si="21"/>
        <v>0</v>
      </c>
    </row>
    <row r="162" spans="1:12" s="5" customFormat="1" x14ac:dyDescent="0.35">
      <c r="A162" s="66"/>
      <c r="B162" s="125" t="s">
        <v>21</v>
      </c>
      <c r="C162" s="30" t="s">
        <v>2</v>
      </c>
      <c r="D162" s="139">
        <v>1.8200000000000001E-2</v>
      </c>
      <c r="E162" s="102">
        <f>E160*D162</f>
        <v>0.94640000000000002</v>
      </c>
      <c r="F162" s="102"/>
      <c r="G162" s="138">
        <f t="shared" si="18"/>
        <v>0</v>
      </c>
      <c r="H162" s="102"/>
      <c r="I162" s="138">
        <f t="shared" si="19"/>
        <v>0</v>
      </c>
      <c r="J162" s="102"/>
      <c r="K162" s="128">
        <f t="shared" si="20"/>
        <v>0</v>
      </c>
      <c r="L162" s="128">
        <f t="shared" si="21"/>
        <v>0</v>
      </c>
    </row>
    <row r="163" spans="1:12" s="5" customFormat="1" ht="27" x14ac:dyDescent="0.35">
      <c r="A163" s="66"/>
      <c r="B163" s="68" t="s">
        <v>127</v>
      </c>
      <c r="C163" s="23" t="s">
        <v>20</v>
      </c>
      <c r="D163" s="158" t="s">
        <v>88</v>
      </c>
      <c r="E163" s="102">
        <v>21.2</v>
      </c>
      <c r="F163" s="102"/>
      <c r="G163" s="138">
        <f t="shared" si="18"/>
        <v>0</v>
      </c>
      <c r="H163" s="102"/>
      <c r="I163" s="138">
        <f t="shared" si="19"/>
        <v>0</v>
      </c>
      <c r="J163" s="102"/>
      <c r="K163" s="128">
        <f t="shared" si="20"/>
        <v>0</v>
      </c>
      <c r="L163" s="128">
        <f t="shared" si="21"/>
        <v>0</v>
      </c>
    </row>
    <row r="164" spans="1:12" s="5" customFormat="1" x14ac:dyDescent="0.35">
      <c r="A164" s="66"/>
      <c r="B164" s="68" t="s">
        <v>24</v>
      </c>
      <c r="C164" s="35" t="s">
        <v>2</v>
      </c>
      <c r="D164" s="158">
        <v>0.08</v>
      </c>
      <c r="E164" s="102">
        <f>E160*D164</f>
        <v>4.16</v>
      </c>
      <c r="F164" s="102"/>
      <c r="G164" s="138">
        <f t="shared" si="18"/>
        <v>0</v>
      </c>
      <c r="H164" s="102"/>
      <c r="I164" s="138">
        <f t="shared" si="19"/>
        <v>0</v>
      </c>
      <c r="J164" s="102"/>
      <c r="K164" s="128">
        <f t="shared" si="20"/>
        <v>0</v>
      </c>
      <c r="L164" s="128">
        <f t="shared" si="21"/>
        <v>0</v>
      </c>
    </row>
    <row r="165" spans="1:12" s="5" customFormat="1" ht="27" x14ac:dyDescent="0.35">
      <c r="A165" s="66">
        <v>14</v>
      </c>
      <c r="B165" s="7" t="s">
        <v>167</v>
      </c>
      <c r="C165" s="8" t="s">
        <v>20</v>
      </c>
      <c r="D165" s="8"/>
      <c r="E165" s="9">
        <v>163.5</v>
      </c>
      <c r="F165" s="16"/>
      <c r="G165" s="138">
        <f t="shared" si="18"/>
        <v>0</v>
      </c>
      <c r="H165" s="16"/>
      <c r="I165" s="138">
        <f t="shared" si="19"/>
        <v>0</v>
      </c>
      <c r="J165" s="16"/>
      <c r="K165" s="128">
        <f t="shared" si="20"/>
        <v>0</v>
      </c>
      <c r="L165" s="128">
        <f t="shared" si="21"/>
        <v>0</v>
      </c>
    </row>
    <row r="166" spans="1:12" s="5" customFormat="1" x14ac:dyDescent="0.35">
      <c r="A166" s="66"/>
      <c r="B166" s="18" t="s">
        <v>16</v>
      </c>
      <c r="C166" s="15" t="s">
        <v>25</v>
      </c>
      <c r="D166" s="16">
        <v>1</v>
      </c>
      <c r="E166" s="16">
        <f>E165*D166</f>
        <v>163.5</v>
      </c>
      <c r="F166" s="14"/>
      <c r="G166" s="138">
        <f t="shared" si="18"/>
        <v>0</v>
      </c>
      <c r="H166" s="16"/>
      <c r="I166" s="138">
        <f t="shared" si="19"/>
        <v>0</v>
      </c>
      <c r="J166" s="16"/>
      <c r="K166" s="128">
        <f t="shared" si="20"/>
        <v>0</v>
      </c>
      <c r="L166" s="128">
        <f t="shared" si="21"/>
        <v>0</v>
      </c>
    </row>
    <row r="167" spans="1:12" s="5" customFormat="1" x14ac:dyDescent="0.35">
      <c r="A167" s="66"/>
      <c r="B167" s="13" t="s">
        <v>21</v>
      </c>
      <c r="C167" s="12" t="s">
        <v>2</v>
      </c>
      <c r="D167" s="61">
        <v>3.1E-2</v>
      </c>
      <c r="E167" s="14">
        <f>E165*D167</f>
        <v>5.0685000000000002</v>
      </c>
      <c r="F167" s="14"/>
      <c r="G167" s="138">
        <f t="shared" si="18"/>
        <v>0</v>
      </c>
      <c r="H167" s="14"/>
      <c r="I167" s="138">
        <f t="shared" si="19"/>
        <v>0</v>
      </c>
      <c r="J167" s="14"/>
      <c r="K167" s="128">
        <f t="shared" si="20"/>
        <v>0</v>
      </c>
      <c r="L167" s="128">
        <f t="shared" si="21"/>
        <v>0</v>
      </c>
    </row>
    <row r="168" spans="1:12" s="5" customFormat="1" x14ac:dyDescent="0.35">
      <c r="A168" s="66"/>
      <c r="B168" s="39" t="s">
        <v>40</v>
      </c>
      <c r="C168" s="23" t="s">
        <v>20</v>
      </c>
      <c r="D168" s="23">
        <v>1.03</v>
      </c>
      <c r="E168" s="16">
        <f>D168*E165</f>
        <v>168.405</v>
      </c>
      <c r="F168" s="16"/>
      <c r="G168" s="138">
        <f t="shared" si="18"/>
        <v>0</v>
      </c>
      <c r="H168" s="16"/>
      <c r="I168" s="138">
        <f t="shared" si="19"/>
        <v>0</v>
      </c>
      <c r="J168" s="16"/>
      <c r="K168" s="128">
        <f t="shared" si="20"/>
        <v>0</v>
      </c>
      <c r="L168" s="128">
        <f t="shared" ref="L168:L204" si="22">K168+I168+G168</f>
        <v>0</v>
      </c>
    </row>
    <row r="169" spans="1:12" s="5" customFormat="1" x14ac:dyDescent="0.35">
      <c r="A169" s="66"/>
      <c r="B169" s="39" t="s">
        <v>41</v>
      </c>
      <c r="C169" s="23" t="s">
        <v>17</v>
      </c>
      <c r="D169" s="16">
        <v>6</v>
      </c>
      <c r="E169" s="16">
        <f>D169*E165</f>
        <v>981</v>
      </c>
      <c r="F169" s="16"/>
      <c r="G169" s="138">
        <f t="shared" si="18"/>
        <v>0</v>
      </c>
      <c r="H169" s="16"/>
      <c r="I169" s="138">
        <f t="shared" si="19"/>
        <v>0</v>
      </c>
      <c r="J169" s="16"/>
      <c r="K169" s="128">
        <f t="shared" si="20"/>
        <v>0</v>
      </c>
      <c r="L169" s="128">
        <f t="shared" si="22"/>
        <v>0</v>
      </c>
    </row>
    <row r="170" spans="1:12" s="5" customFormat="1" x14ac:dyDescent="0.35">
      <c r="A170" s="66"/>
      <c r="B170" s="39" t="s">
        <v>42</v>
      </c>
      <c r="C170" s="23" t="s">
        <v>17</v>
      </c>
      <c r="D170" s="23">
        <v>0.04</v>
      </c>
      <c r="E170" s="16">
        <f>D170*E165</f>
        <v>6.54</v>
      </c>
      <c r="F170" s="16"/>
      <c r="G170" s="138">
        <f t="shared" si="18"/>
        <v>0</v>
      </c>
      <c r="H170" s="16"/>
      <c r="I170" s="138">
        <f t="shared" si="19"/>
        <v>0</v>
      </c>
      <c r="J170" s="16"/>
      <c r="K170" s="128">
        <f t="shared" si="20"/>
        <v>0</v>
      </c>
      <c r="L170" s="128">
        <f t="shared" si="22"/>
        <v>0</v>
      </c>
    </row>
    <row r="171" spans="1:12" s="5" customFormat="1" x14ac:dyDescent="0.35">
      <c r="A171" s="66"/>
      <c r="B171" s="39" t="s">
        <v>43</v>
      </c>
      <c r="C171" s="23" t="s">
        <v>44</v>
      </c>
      <c r="D171" s="16">
        <v>0.1</v>
      </c>
      <c r="E171" s="16">
        <f>D171*E165</f>
        <v>16.350000000000001</v>
      </c>
      <c r="F171" s="16"/>
      <c r="G171" s="138">
        <f t="shared" si="18"/>
        <v>0</v>
      </c>
      <c r="H171" s="16"/>
      <c r="I171" s="138">
        <f t="shared" si="19"/>
        <v>0</v>
      </c>
      <c r="J171" s="16"/>
      <c r="K171" s="128">
        <f t="shared" si="20"/>
        <v>0</v>
      </c>
      <c r="L171" s="128">
        <f t="shared" si="22"/>
        <v>0</v>
      </c>
    </row>
    <row r="172" spans="1:12" s="5" customFormat="1" x14ac:dyDescent="0.35">
      <c r="A172" s="66"/>
      <c r="B172" s="39" t="s">
        <v>24</v>
      </c>
      <c r="C172" s="23" t="s">
        <v>2</v>
      </c>
      <c r="D172" s="23">
        <v>7.0000000000000007E-2</v>
      </c>
      <c r="E172" s="16">
        <f>D172*E165</f>
        <v>11.445</v>
      </c>
      <c r="F172" s="16"/>
      <c r="G172" s="138">
        <f t="shared" si="18"/>
        <v>0</v>
      </c>
      <c r="H172" s="16"/>
      <c r="I172" s="138">
        <f t="shared" si="19"/>
        <v>0</v>
      </c>
      <c r="J172" s="16"/>
      <c r="K172" s="128">
        <f t="shared" si="20"/>
        <v>0</v>
      </c>
      <c r="L172" s="128">
        <f t="shared" si="22"/>
        <v>0</v>
      </c>
    </row>
    <row r="173" spans="1:12" s="5" customFormat="1" x14ac:dyDescent="0.35">
      <c r="A173" s="136"/>
      <c r="B173" s="78" t="s">
        <v>111</v>
      </c>
      <c r="C173" s="136"/>
      <c r="D173" s="136"/>
      <c r="E173" s="136"/>
      <c r="F173" s="136"/>
      <c r="G173" s="138">
        <f t="shared" si="18"/>
        <v>0</v>
      </c>
      <c r="H173" s="136"/>
      <c r="I173" s="138">
        <f t="shared" si="19"/>
        <v>0</v>
      </c>
      <c r="J173" s="136"/>
      <c r="K173" s="128">
        <f t="shared" si="20"/>
        <v>0</v>
      </c>
      <c r="L173" s="128">
        <f t="shared" si="22"/>
        <v>0</v>
      </c>
    </row>
    <row r="174" spans="1:12" s="5" customFormat="1" ht="27" x14ac:dyDescent="0.35">
      <c r="A174" s="70">
        <v>15</v>
      </c>
      <c r="B174" s="17" t="s">
        <v>190</v>
      </c>
      <c r="C174" s="8" t="s">
        <v>20</v>
      </c>
      <c r="D174" s="8"/>
      <c r="E174" s="9">
        <f>0.75*2.1*5+0.8*2.1*2+0.9*2.1*7</f>
        <v>24.465000000000003</v>
      </c>
      <c r="F174" s="29"/>
      <c r="G174" s="138">
        <f t="shared" si="18"/>
        <v>0</v>
      </c>
      <c r="H174" s="29"/>
      <c r="I174" s="138">
        <f t="shared" si="19"/>
        <v>0</v>
      </c>
      <c r="J174" s="29"/>
      <c r="K174" s="128">
        <f t="shared" si="20"/>
        <v>0</v>
      </c>
      <c r="L174" s="128">
        <f t="shared" si="22"/>
        <v>0</v>
      </c>
    </row>
    <row r="175" spans="1:12" s="5" customFormat="1" x14ac:dyDescent="0.35">
      <c r="A175" s="83"/>
      <c r="B175" s="18" t="s">
        <v>16</v>
      </c>
      <c r="C175" s="15" t="s">
        <v>25</v>
      </c>
      <c r="D175" s="16">
        <v>1</v>
      </c>
      <c r="E175" s="16">
        <f>E174*D175</f>
        <v>24.465000000000003</v>
      </c>
      <c r="F175" s="14"/>
      <c r="G175" s="138">
        <f t="shared" si="18"/>
        <v>0</v>
      </c>
      <c r="H175" s="16"/>
      <c r="I175" s="138">
        <f t="shared" si="19"/>
        <v>0</v>
      </c>
      <c r="J175" s="14"/>
      <c r="K175" s="128">
        <f t="shared" si="20"/>
        <v>0</v>
      </c>
      <c r="L175" s="128">
        <f t="shared" si="22"/>
        <v>0</v>
      </c>
    </row>
    <row r="176" spans="1:12" s="5" customFormat="1" x14ac:dyDescent="0.35">
      <c r="A176" s="83"/>
      <c r="B176" s="13" t="s">
        <v>21</v>
      </c>
      <c r="C176" s="12" t="s">
        <v>2</v>
      </c>
      <c r="D176" s="139">
        <v>0.13</v>
      </c>
      <c r="E176" s="14">
        <f>E174*D176</f>
        <v>3.1804500000000004</v>
      </c>
      <c r="F176" s="14"/>
      <c r="G176" s="138">
        <f t="shared" si="18"/>
        <v>0</v>
      </c>
      <c r="H176" s="14"/>
      <c r="I176" s="138">
        <f t="shared" si="19"/>
        <v>0</v>
      </c>
      <c r="J176" s="14"/>
      <c r="K176" s="128">
        <f t="shared" si="20"/>
        <v>0</v>
      </c>
      <c r="L176" s="128">
        <f t="shared" si="22"/>
        <v>0</v>
      </c>
    </row>
    <row r="177" spans="1:12" s="5" customFormat="1" x14ac:dyDescent="0.35">
      <c r="A177" s="83"/>
      <c r="B177" s="13" t="s">
        <v>191</v>
      </c>
      <c r="C177" s="15" t="s">
        <v>25</v>
      </c>
      <c r="D177" s="61" t="s">
        <v>88</v>
      </c>
      <c r="E177" s="14">
        <f>0.75*2.1*5</f>
        <v>7.8750000000000009</v>
      </c>
      <c r="F177" s="14"/>
      <c r="G177" s="138">
        <f t="shared" si="18"/>
        <v>0</v>
      </c>
      <c r="H177" s="14"/>
      <c r="I177" s="138">
        <f t="shared" si="19"/>
        <v>0</v>
      </c>
      <c r="J177" s="14"/>
      <c r="K177" s="128">
        <f t="shared" si="20"/>
        <v>0</v>
      </c>
      <c r="L177" s="128">
        <f t="shared" si="22"/>
        <v>0</v>
      </c>
    </row>
    <row r="178" spans="1:12" s="5" customFormat="1" x14ac:dyDescent="0.35">
      <c r="A178" s="83"/>
      <c r="B178" s="13" t="s">
        <v>192</v>
      </c>
      <c r="C178" s="15" t="s">
        <v>25</v>
      </c>
      <c r="D178" s="61" t="s">
        <v>88</v>
      </c>
      <c r="E178" s="14">
        <f>0.8*2.1*1</f>
        <v>1.6800000000000002</v>
      </c>
      <c r="F178" s="14"/>
      <c r="G178" s="138">
        <f t="shared" si="18"/>
        <v>0</v>
      </c>
      <c r="H178" s="14"/>
      <c r="I178" s="138">
        <f t="shared" si="19"/>
        <v>0</v>
      </c>
      <c r="J178" s="14"/>
      <c r="K178" s="128">
        <f t="shared" si="20"/>
        <v>0</v>
      </c>
      <c r="L178" s="128">
        <f t="shared" si="22"/>
        <v>0</v>
      </c>
    </row>
    <row r="179" spans="1:12" s="5" customFormat="1" ht="27" x14ac:dyDescent="0.35">
      <c r="A179" s="83"/>
      <c r="B179" s="13" t="s">
        <v>193</v>
      </c>
      <c r="C179" s="15" t="s">
        <v>25</v>
      </c>
      <c r="D179" s="61" t="s">
        <v>88</v>
      </c>
      <c r="E179" s="14">
        <f>0.8*2.1*1</f>
        <v>1.6800000000000002</v>
      </c>
      <c r="F179" s="14"/>
      <c r="G179" s="138">
        <f t="shared" si="18"/>
        <v>0</v>
      </c>
      <c r="H179" s="14"/>
      <c r="I179" s="138">
        <f t="shared" si="19"/>
        <v>0</v>
      </c>
      <c r="J179" s="14"/>
      <c r="K179" s="128">
        <f t="shared" si="20"/>
        <v>0</v>
      </c>
      <c r="L179" s="128">
        <f t="shared" ref="L179" si="23">K179+I179+G179</f>
        <v>0</v>
      </c>
    </row>
    <row r="180" spans="1:12" s="5" customFormat="1" x14ac:dyDescent="0.35">
      <c r="A180" s="83"/>
      <c r="B180" s="13" t="s">
        <v>194</v>
      </c>
      <c r="C180" s="15" t="s">
        <v>25</v>
      </c>
      <c r="D180" s="61" t="s">
        <v>88</v>
      </c>
      <c r="E180" s="14">
        <f>0.9*2.1*7</f>
        <v>13.23</v>
      </c>
      <c r="F180" s="14"/>
      <c r="G180" s="138">
        <f t="shared" si="18"/>
        <v>0</v>
      </c>
      <c r="H180" s="14"/>
      <c r="I180" s="138">
        <f t="shared" si="19"/>
        <v>0</v>
      </c>
      <c r="J180" s="14"/>
      <c r="K180" s="128">
        <f t="shared" si="20"/>
        <v>0</v>
      </c>
      <c r="L180" s="128">
        <f t="shared" si="22"/>
        <v>0</v>
      </c>
    </row>
    <row r="181" spans="1:12" s="5" customFormat="1" ht="14.5" x14ac:dyDescent="0.35">
      <c r="A181" s="83"/>
      <c r="B181" s="19" t="s">
        <v>45</v>
      </c>
      <c r="C181" s="135" t="s">
        <v>15</v>
      </c>
      <c r="D181" s="67"/>
      <c r="E181" s="14">
        <v>28</v>
      </c>
      <c r="F181" s="14"/>
      <c r="G181" s="138">
        <f t="shared" si="18"/>
        <v>0</v>
      </c>
      <c r="H181" s="36"/>
      <c r="I181" s="138">
        <f t="shared" si="19"/>
        <v>0</v>
      </c>
      <c r="J181" s="36"/>
      <c r="K181" s="128">
        <f t="shared" si="20"/>
        <v>0</v>
      </c>
      <c r="L181" s="128">
        <f t="shared" si="22"/>
        <v>0</v>
      </c>
    </row>
    <row r="182" spans="1:12" s="5" customFormat="1" x14ac:dyDescent="0.35">
      <c r="A182" s="83"/>
      <c r="B182" s="19" t="s">
        <v>24</v>
      </c>
      <c r="C182" s="135" t="s">
        <v>2</v>
      </c>
      <c r="D182" s="158">
        <v>0.02</v>
      </c>
      <c r="E182" s="14">
        <f>E174*D182</f>
        <v>0.48930000000000007</v>
      </c>
      <c r="F182" s="14"/>
      <c r="G182" s="138">
        <f t="shared" si="18"/>
        <v>0</v>
      </c>
      <c r="H182" s="14"/>
      <c r="I182" s="138">
        <f t="shared" si="19"/>
        <v>0</v>
      </c>
      <c r="J182" s="14"/>
      <c r="K182" s="128">
        <f t="shared" si="20"/>
        <v>0</v>
      </c>
      <c r="L182" s="128">
        <f t="shared" si="22"/>
        <v>0</v>
      </c>
    </row>
    <row r="183" spans="1:12" s="5" customFormat="1" ht="27" x14ac:dyDescent="0.35">
      <c r="A183" s="70">
        <v>16</v>
      </c>
      <c r="B183" s="17" t="s">
        <v>195</v>
      </c>
      <c r="C183" s="8" t="s">
        <v>20</v>
      </c>
      <c r="D183" s="8"/>
      <c r="E183" s="9">
        <f>1.4*2.1*2+1.2*2.1*5</f>
        <v>18.48</v>
      </c>
      <c r="F183" s="29"/>
      <c r="G183" s="138">
        <f t="shared" si="18"/>
        <v>0</v>
      </c>
      <c r="H183" s="29"/>
      <c r="I183" s="138">
        <f t="shared" si="19"/>
        <v>0</v>
      </c>
      <c r="J183" s="29"/>
      <c r="K183" s="128">
        <f t="shared" si="20"/>
        <v>0</v>
      </c>
      <c r="L183" s="128">
        <f t="shared" si="22"/>
        <v>0</v>
      </c>
    </row>
    <row r="184" spans="1:12" s="5" customFormat="1" x14ac:dyDescent="0.35">
      <c r="A184" s="83"/>
      <c r="B184" s="18" t="s">
        <v>16</v>
      </c>
      <c r="C184" s="15" t="s">
        <v>25</v>
      </c>
      <c r="D184" s="16">
        <v>1</v>
      </c>
      <c r="E184" s="16">
        <f>E183*D184</f>
        <v>18.48</v>
      </c>
      <c r="F184" s="14"/>
      <c r="G184" s="138">
        <f t="shared" si="18"/>
        <v>0</v>
      </c>
      <c r="H184" s="16"/>
      <c r="I184" s="138">
        <f t="shared" si="19"/>
        <v>0</v>
      </c>
      <c r="J184" s="14"/>
      <c r="K184" s="128">
        <f t="shared" si="20"/>
        <v>0</v>
      </c>
      <c r="L184" s="128">
        <f t="shared" si="22"/>
        <v>0</v>
      </c>
    </row>
    <row r="185" spans="1:12" s="5" customFormat="1" x14ac:dyDescent="0.35">
      <c r="A185" s="83"/>
      <c r="B185" s="13" t="s">
        <v>21</v>
      </c>
      <c r="C185" s="12" t="s">
        <v>2</v>
      </c>
      <c r="D185" s="139">
        <v>0.13</v>
      </c>
      <c r="E185" s="14">
        <f>E183*D185</f>
        <v>2.4024000000000001</v>
      </c>
      <c r="F185" s="14"/>
      <c r="G185" s="138">
        <f t="shared" si="18"/>
        <v>0</v>
      </c>
      <c r="H185" s="14"/>
      <c r="I185" s="138">
        <f t="shared" si="19"/>
        <v>0</v>
      </c>
      <c r="J185" s="14"/>
      <c r="K185" s="128">
        <f t="shared" si="20"/>
        <v>0</v>
      </c>
      <c r="L185" s="128">
        <f t="shared" si="22"/>
        <v>0</v>
      </c>
    </row>
    <row r="186" spans="1:12" s="5" customFormat="1" x14ac:dyDescent="0.35">
      <c r="A186" s="83"/>
      <c r="B186" s="13" t="s">
        <v>196</v>
      </c>
      <c r="C186" s="15" t="s">
        <v>25</v>
      </c>
      <c r="D186" s="61" t="s">
        <v>88</v>
      </c>
      <c r="E186" s="14">
        <f>1.4*2.1*2</f>
        <v>5.88</v>
      </c>
      <c r="F186" s="14"/>
      <c r="G186" s="138">
        <f t="shared" si="18"/>
        <v>0</v>
      </c>
      <c r="H186" s="14"/>
      <c r="I186" s="138">
        <f t="shared" si="19"/>
        <v>0</v>
      </c>
      <c r="J186" s="14"/>
      <c r="K186" s="128">
        <f t="shared" si="20"/>
        <v>0</v>
      </c>
      <c r="L186" s="128">
        <f t="shared" si="22"/>
        <v>0</v>
      </c>
    </row>
    <row r="187" spans="1:12" s="5" customFormat="1" x14ac:dyDescent="0.35">
      <c r="A187" s="83"/>
      <c r="B187" s="13" t="s">
        <v>197</v>
      </c>
      <c r="C187" s="15" t="s">
        <v>25</v>
      </c>
      <c r="D187" s="61" t="s">
        <v>88</v>
      </c>
      <c r="E187" s="14">
        <f>1.2*2.1*5</f>
        <v>12.6</v>
      </c>
      <c r="F187" s="14"/>
      <c r="G187" s="138">
        <f t="shared" si="18"/>
        <v>0</v>
      </c>
      <c r="H187" s="14"/>
      <c r="I187" s="138">
        <f t="shared" si="19"/>
        <v>0</v>
      </c>
      <c r="J187" s="14"/>
      <c r="K187" s="128">
        <f t="shared" si="20"/>
        <v>0</v>
      </c>
      <c r="L187" s="128">
        <f t="shared" si="22"/>
        <v>0</v>
      </c>
    </row>
    <row r="188" spans="1:12" s="5" customFormat="1" ht="14.5" x14ac:dyDescent="0.35">
      <c r="A188" s="83"/>
      <c r="B188" s="19" t="s">
        <v>45</v>
      </c>
      <c r="C188" s="135" t="s">
        <v>15</v>
      </c>
      <c r="D188" s="67"/>
      <c r="E188" s="14">
        <v>14</v>
      </c>
      <c r="F188" s="14"/>
      <c r="G188" s="138">
        <f t="shared" si="18"/>
        <v>0</v>
      </c>
      <c r="H188" s="36"/>
      <c r="I188" s="138">
        <f t="shared" si="19"/>
        <v>0</v>
      </c>
      <c r="J188" s="36"/>
      <c r="K188" s="128">
        <f t="shared" si="20"/>
        <v>0</v>
      </c>
      <c r="L188" s="128">
        <f t="shared" si="22"/>
        <v>0</v>
      </c>
    </row>
    <row r="189" spans="1:12" s="5" customFormat="1" x14ac:dyDescent="0.35">
      <c r="A189" s="83"/>
      <c r="B189" s="19" t="s">
        <v>24</v>
      </c>
      <c r="C189" s="135" t="s">
        <v>2</v>
      </c>
      <c r="D189" s="158">
        <v>0.02</v>
      </c>
      <c r="E189" s="14">
        <f>E183*D189</f>
        <v>0.36960000000000004</v>
      </c>
      <c r="F189" s="14"/>
      <c r="G189" s="138">
        <f t="shared" si="18"/>
        <v>0</v>
      </c>
      <c r="H189" s="14"/>
      <c r="I189" s="138">
        <f t="shared" si="19"/>
        <v>0</v>
      </c>
      <c r="J189" s="14"/>
      <c r="K189" s="128">
        <f t="shared" si="20"/>
        <v>0</v>
      </c>
      <c r="L189" s="128">
        <f t="shared" si="22"/>
        <v>0</v>
      </c>
    </row>
    <row r="190" spans="1:12" s="5" customFormat="1" ht="27" x14ac:dyDescent="0.35">
      <c r="A190" s="70">
        <v>17</v>
      </c>
      <c r="B190" s="17" t="s">
        <v>200</v>
      </c>
      <c r="C190" s="8" t="s">
        <v>20</v>
      </c>
      <c r="D190" s="8"/>
      <c r="E190" s="9">
        <f>0.75*2.1*1+0.8*2.1*12+0.9*2.1*5</f>
        <v>31.185000000000002</v>
      </c>
      <c r="F190" s="29"/>
      <c r="G190" s="138">
        <f t="shared" si="18"/>
        <v>0</v>
      </c>
      <c r="H190" s="29"/>
      <c r="I190" s="138">
        <f t="shared" si="19"/>
        <v>0</v>
      </c>
      <c r="J190" s="29"/>
      <c r="K190" s="128">
        <f t="shared" si="20"/>
        <v>0</v>
      </c>
      <c r="L190" s="128">
        <f t="shared" ref="L190:L197" si="24">K190+I190+G190</f>
        <v>0</v>
      </c>
    </row>
    <row r="191" spans="1:12" s="5" customFormat="1" x14ac:dyDescent="0.35">
      <c r="A191" s="83"/>
      <c r="B191" s="18" t="s">
        <v>16</v>
      </c>
      <c r="C191" s="15" t="s">
        <v>25</v>
      </c>
      <c r="D191" s="16">
        <v>1</v>
      </c>
      <c r="E191" s="16">
        <f>E190*D191</f>
        <v>31.185000000000002</v>
      </c>
      <c r="F191" s="14"/>
      <c r="G191" s="138">
        <f t="shared" si="18"/>
        <v>0</v>
      </c>
      <c r="H191" s="16"/>
      <c r="I191" s="138">
        <f t="shared" si="19"/>
        <v>0</v>
      </c>
      <c r="J191" s="14"/>
      <c r="K191" s="128">
        <f t="shared" si="20"/>
        <v>0</v>
      </c>
      <c r="L191" s="128">
        <f t="shared" si="24"/>
        <v>0</v>
      </c>
    </row>
    <row r="192" spans="1:12" s="5" customFormat="1" x14ac:dyDescent="0.35">
      <c r="A192" s="83"/>
      <c r="B192" s="13" t="s">
        <v>21</v>
      </c>
      <c r="C192" s="12" t="s">
        <v>2</v>
      </c>
      <c r="D192" s="139">
        <v>0.13</v>
      </c>
      <c r="E192" s="14">
        <f>E190*D192</f>
        <v>4.0540500000000002</v>
      </c>
      <c r="F192" s="14"/>
      <c r="G192" s="138">
        <f t="shared" si="18"/>
        <v>0</v>
      </c>
      <c r="H192" s="14"/>
      <c r="I192" s="138">
        <f t="shared" si="19"/>
        <v>0</v>
      </c>
      <c r="J192" s="14"/>
      <c r="K192" s="128">
        <f t="shared" si="20"/>
        <v>0</v>
      </c>
      <c r="L192" s="128">
        <f t="shared" si="24"/>
        <v>0</v>
      </c>
    </row>
    <row r="193" spans="1:12" s="5" customFormat="1" x14ac:dyDescent="0.35">
      <c r="A193" s="83"/>
      <c r="B193" s="13" t="s">
        <v>198</v>
      </c>
      <c r="C193" s="15" t="s">
        <v>25</v>
      </c>
      <c r="D193" s="61" t="s">
        <v>88</v>
      </c>
      <c r="E193" s="14">
        <f>0.75*2.1</f>
        <v>1.5750000000000002</v>
      </c>
      <c r="F193" s="14"/>
      <c r="G193" s="138">
        <f t="shared" si="18"/>
        <v>0</v>
      </c>
      <c r="H193" s="14"/>
      <c r="I193" s="138">
        <f t="shared" si="19"/>
        <v>0</v>
      </c>
      <c r="J193" s="14"/>
      <c r="K193" s="128">
        <f t="shared" si="20"/>
        <v>0</v>
      </c>
      <c r="L193" s="128">
        <f t="shared" si="24"/>
        <v>0</v>
      </c>
    </row>
    <row r="194" spans="1:12" s="5" customFormat="1" x14ac:dyDescent="0.35">
      <c r="A194" s="83"/>
      <c r="B194" s="13" t="s">
        <v>199</v>
      </c>
      <c r="C194" s="15" t="s">
        <v>25</v>
      </c>
      <c r="D194" s="61" t="s">
        <v>88</v>
      </c>
      <c r="E194" s="14">
        <f>0.8*2.1*12</f>
        <v>20.160000000000004</v>
      </c>
      <c r="F194" s="14"/>
      <c r="G194" s="138">
        <f t="shared" si="18"/>
        <v>0</v>
      </c>
      <c r="H194" s="14"/>
      <c r="I194" s="138">
        <f t="shared" si="19"/>
        <v>0</v>
      </c>
      <c r="J194" s="14"/>
      <c r="K194" s="128">
        <f t="shared" si="20"/>
        <v>0</v>
      </c>
      <c r="L194" s="128">
        <f t="shared" si="24"/>
        <v>0</v>
      </c>
    </row>
    <row r="195" spans="1:12" s="5" customFormat="1" x14ac:dyDescent="0.35">
      <c r="A195" s="83"/>
      <c r="B195" s="13" t="s">
        <v>201</v>
      </c>
      <c r="C195" s="15" t="s">
        <v>25</v>
      </c>
      <c r="D195" s="61" t="s">
        <v>88</v>
      </c>
      <c r="E195" s="14">
        <f>0.9*2.1*5</f>
        <v>9.4500000000000011</v>
      </c>
      <c r="F195" s="14"/>
      <c r="G195" s="138">
        <f t="shared" si="18"/>
        <v>0</v>
      </c>
      <c r="H195" s="14"/>
      <c r="I195" s="138">
        <f t="shared" si="19"/>
        <v>0</v>
      </c>
      <c r="J195" s="14"/>
      <c r="K195" s="128">
        <f t="shared" si="20"/>
        <v>0</v>
      </c>
      <c r="L195" s="128">
        <f t="shared" ref="L195" si="25">K195+I195+G195</f>
        <v>0</v>
      </c>
    </row>
    <row r="196" spans="1:12" s="5" customFormat="1" ht="14.5" x14ac:dyDescent="0.35">
      <c r="A196" s="83"/>
      <c r="B196" s="19" t="s">
        <v>45</v>
      </c>
      <c r="C196" s="135" t="s">
        <v>15</v>
      </c>
      <c r="D196" s="67"/>
      <c r="E196" s="14">
        <v>36</v>
      </c>
      <c r="F196" s="14"/>
      <c r="G196" s="138">
        <f t="shared" si="18"/>
        <v>0</v>
      </c>
      <c r="H196" s="36"/>
      <c r="I196" s="138">
        <f t="shared" si="19"/>
        <v>0</v>
      </c>
      <c r="J196" s="36"/>
      <c r="K196" s="128">
        <f t="shared" si="20"/>
        <v>0</v>
      </c>
      <c r="L196" s="128">
        <f t="shared" si="24"/>
        <v>0</v>
      </c>
    </row>
    <row r="197" spans="1:12" s="5" customFormat="1" x14ac:dyDescent="0.35">
      <c r="A197" s="83"/>
      <c r="B197" s="19" t="s">
        <v>24</v>
      </c>
      <c r="C197" s="135" t="s">
        <v>2</v>
      </c>
      <c r="D197" s="158">
        <v>0.02</v>
      </c>
      <c r="E197" s="14">
        <f>E190*D197</f>
        <v>0.62370000000000003</v>
      </c>
      <c r="F197" s="14"/>
      <c r="G197" s="138">
        <f t="shared" si="18"/>
        <v>0</v>
      </c>
      <c r="H197" s="14"/>
      <c r="I197" s="138">
        <f t="shared" si="19"/>
        <v>0</v>
      </c>
      <c r="J197" s="14"/>
      <c r="K197" s="128">
        <f t="shared" si="20"/>
        <v>0</v>
      </c>
      <c r="L197" s="128">
        <f t="shared" si="24"/>
        <v>0</v>
      </c>
    </row>
    <row r="198" spans="1:12" s="5" customFormat="1" x14ac:dyDescent="0.35">
      <c r="A198" s="66">
        <v>18</v>
      </c>
      <c r="B198" s="154" t="s">
        <v>202</v>
      </c>
      <c r="C198" s="8" t="s">
        <v>20</v>
      </c>
      <c r="D198" s="127"/>
      <c r="E198" s="183">
        <f>0.5*0.5*3</f>
        <v>0.75</v>
      </c>
      <c r="F198" s="102"/>
      <c r="G198" s="138">
        <f t="shared" si="18"/>
        <v>0</v>
      </c>
      <c r="H198" s="155"/>
      <c r="I198" s="138">
        <f t="shared" si="19"/>
        <v>0</v>
      </c>
      <c r="J198" s="155"/>
      <c r="K198" s="128">
        <f t="shared" si="20"/>
        <v>0</v>
      </c>
      <c r="L198" s="128">
        <f t="shared" si="22"/>
        <v>0</v>
      </c>
    </row>
    <row r="199" spans="1:12" s="5" customFormat="1" x14ac:dyDescent="0.35">
      <c r="A199" s="66"/>
      <c r="B199" s="64" t="s">
        <v>16</v>
      </c>
      <c r="C199" s="23" t="s">
        <v>20</v>
      </c>
      <c r="D199" s="16">
        <v>1</v>
      </c>
      <c r="E199" s="16">
        <f>E198*D199</f>
        <v>0.75</v>
      </c>
      <c r="F199" s="69"/>
      <c r="G199" s="138">
        <f t="shared" si="18"/>
        <v>0</v>
      </c>
      <c r="H199" s="16"/>
      <c r="I199" s="138">
        <f t="shared" si="19"/>
        <v>0</v>
      </c>
      <c r="J199" s="16"/>
      <c r="K199" s="128">
        <f t="shared" si="20"/>
        <v>0</v>
      </c>
      <c r="L199" s="128">
        <f t="shared" si="22"/>
        <v>0</v>
      </c>
    </row>
    <row r="200" spans="1:12" s="5" customFormat="1" x14ac:dyDescent="0.35">
      <c r="A200" s="66"/>
      <c r="B200" s="125" t="s">
        <v>21</v>
      </c>
      <c r="C200" s="30" t="s">
        <v>2</v>
      </c>
      <c r="D200" s="139">
        <v>0.34799999999999998</v>
      </c>
      <c r="E200" s="102">
        <f>E198*D200</f>
        <v>0.26100000000000001</v>
      </c>
      <c r="F200" s="102"/>
      <c r="G200" s="138">
        <f t="shared" si="18"/>
        <v>0</v>
      </c>
      <c r="H200" s="102"/>
      <c r="I200" s="138">
        <f t="shared" si="19"/>
        <v>0</v>
      </c>
      <c r="J200" s="102"/>
      <c r="K200" s="128">
        <f t="shared" si="20"/>
        <v>0</v>
      </c>
      <c r="L200" s="128">
        <f t="shared" si="22"/>
        <v>0</v>
      </c>
    </row>
    <row r="201" spans="1:12" s="5" customFormat="1" x14ac:dyDescent="0.35">
      <c r="A201" s="66"/>
      <c r="B201" s="156" t="s">
        <v>203</v>
      </c>
      <c r="C201" s="23" t="s">
        <v>20</v>
      </c>
      <c r="D201" s="130" t="s">
        <v>88</v>
      </c>
      <c r="E201" s="155">
        <f>0.5*0.5*3</f>
        <v>0.75</v>
      </c>
      <c r="F201" s="102"/>
      <c r="G201" s="138">
        <f t="shared" si="18"/>
        <v>0</v>
      </c>
      <c r="H201" s="155"/>
      <c r="I201" s="138">
        <f t="shared" si="19"/>
        <v>0</v>
      </c>
      <c r="J201" s="155"/>
      <c r="K201" s="128">
        <f t="shared" si="20"/>
        <v>0</v>
      </c>
      <c r="L201" s="128">
        <f t="shared" si="22"/>
        <v>0</v>
      </c>
    </row>
    <row r="202" spans="1:12" s="5" customFormat="1" ht="14.5" x14ac:dyDescent="0.35">
      <c r="A202" s="66"/>
      <c r="B202" s="68" t="s">
        <v>45</v>
      </c>
      <c r="C202" s="35" t="s">
        <v>15</v>
      </c>
      <c r="D202" s="157"/>
      <c r="E202" s="69">
        <v>4</v>
      </c>
      <c r="F202" s="69"/>
      <c r="G202" s="138">
        <f t="shared" si="18"/>
        <v>0</v>
      </c>
      <c r="H202" s="73"/>
      <c r="I202" s="138">
        <f t="shared" si="19"/>
        <v>0</v>
      </c>
      <c r="J202" s="73"/>
      <c r="K202" s="128">
        <f t="shared" si="20"/>
        <v>0</v>
      </c>
      <c r="L202" s="128">
        <f t="shared" si="22"/>
        <v>0</v>
      </c>
    </row>
    <row r="203" spans="1:12" s="5" customFormat="1" x14ac:dyDescent="0.35">
      <c r="A203" s="66"/>
      <c r="B203" s="39" t="s">
        <v>24</v>
      </c>
      <c r="C203" s="23" t="s">
        <v>2</v>
      </c>
      <c r="D203" s="23">
        <v>0.65600000000000003</v>
      </c>
      <c r="E203" s="16">
        <f>E198*D203</f>
        <v>0.49199999999999999</v>
      </c>
      <c r="F203" s="16"/>
      <c r="G203" s="138">
        <f t="shared" si="18"/>
        <v>0</v>
      </c>
      <c r="H203" s="16"/>
      <c r="I203" s="138">
        <f t="shared" si="19"/>
        <v>0</v>
      </c>
      <c r="J203" s="16"/>
      <c r="K203" s="128">
        <f t="shared" si="20"/>
        <v>0</v>
      </c>
      <c r="L203" s="128">
        <f t="shared" si="22"/>
        <v>0</v>
      </c>
    </row>
    <row r="204" spans="1:12" s="5" customFormat="1" x14ac:dyDescent="0.35">
      <c r="A204" s="136"/>
      <c r="B204" s="78" t="s">
        <v>61</v>
      </c>
      <c r="C204" s="136"/>
      <c r="D204" s="136"/>
      <c r="E204" s="136"/>
      <c r="F204" s="136"/>
      <c r="G204" s="138">
        <f t="shared" si="18"/>
        <v>0</v>
      </c>
      <c r="H204" s="136"/>
      <c r="I204" s="138">
        <f t="shared" si="19"/>
        <v>0</v>
      </c>
      <c r="J204" s="136"/>
      <c r="K204" s="128">
        <f t="shared" si="20"/>
        <v>0</v>
      </c>
      <c r="L204" s="128">
        <f t="shared" si="22"/>
        <v>0</v>
      </c>
    </row>
    <row r="205" spans="1:12" s="5" customFormat="1" ht="27" x14ac:dyDescent="0.35">
      <c r="A205" s="66">
        <v>19</v>
      </c>
      <c r="B205" s="17" t="s">
        <v>168</v>
      </c>
      <c r="C205" s="8" t="s">
        <v>20</v>
      </c>
      <c r="D205" s="8"/>
      <c r="E205" s="9">
        <v>92</v>
      </c>
      <c r="F205" s="16"/>
      <c r="G205" s="138">
        <f t="shared" si="18"/>
        <v>0</v>
      </c>
      <c r="H205" s="16"/>
      <c r="I205" s="138">
        <f t="shared" si="19"/>
        <v>0</v>
      </c>
      <c r="J205" s="16"/>
      <c r="K205" s="128">
        <f t="shared" si="20"/>
        <v>0</v>
      </c>
      <c r="L205" s="128">
        <f t="shared" ref="L205:L248" si="26">K205+I205+G205</f>
        <v>0</v>
      </c>
    </row>
    <row r="206" spans="1:12" s="5" customFormat="1" x14ac:dyDescent="0.35">
      <c r="A206" s="82"/>
      <c r="B206" s="18" t="s">
        <v>16</v>
      </c>
      <c r="C206" s="15" t="s">
        <v>25</v>
      </c>
      <c r="D206" s="16">
        <v>1</v>
      </c>
      <c r="E206" s="16">
        <f>E205*D206</f>
        <v>92</v>
      </c>
      <c r="F206" s="14"/>
      <c r="G206" s="138">
        <f t="shared" si="18"/>
        <v>0</v>
      </c>
      <c r="H206" s="11"/>
      <c r="I206" s="138">
        <f t="shared" si="19"/>
        <v>0</v>
      </c>
      <c r="J206" s="11"/>
      <c r="K206" s="128">
        <f t="shared" si="20"/>
        <v>0</v>
      </c>
      <c r="L206" s="128">
        <f t="shared" si="26"/>
        <v>0</v>
      </c>
    </row>
    <row r="207" spans="1:12" s="5" customFormat="1" x14ac:dyDescent="0.35">
      <c r="A207" s="82"/>
      <c r="B207" s="13" t="s">
        <v>21</v>
      </c>
      <c r="C207" s="12" t="s">
        <v>2</v>
      </c>
      <c r="D207" s="61">
        <v>5.5E-2</v>
      </c>
      <c r="E207" s="14">
        <f>E205*D207</f>
        <v>5.0599999999999996</v>
      </c>
      <c r="F207" s="14"/>
      <c r="G207" s="138">
        <f t="shared" si="18"/>
        <v>0</v>
      </c>
      <c r="H207" s="14"/>
      <c r="I207" s="138">
        <f t="shared" si="19"/>
        <v>0</v>
      </c>
      <c r="J207" s="14"/>
      <c r="K207" s="128">
        <f t="shared" si="20"/>
        <v>0</v>
      </c>
      <c r="L207" s="128">
        <f t="shared" si="26"/>
        <v>0</v>
      </c>
    </row>
    <row r="208" spans="1:12" s="5" customFormat="1" x14ac:dyDescent="0.35">
      <c r="A208" s="82"/>
      <c r="B208" s="129" t="s">
        <v>130</v>
      </c>
      <c r="C208" s="135" t="s">
        <v>20</v>
      </c>
      <c r="D208" s="135">
        <v>1.05</v>
      </c>
      <c r="E208" s="11">
        <f>D208*E205</f>
        <v>96.600000000000009</v>
      </c>
      <c r="F208" s="24"/>
      <c r="G208" s="138">
        <f t="shared" si="18"/>
        <v>0</v>
      </c>
      <c r="H208" s="11"/>
      <c r="I208" s="138">
        <f t="shared" si="19"/>
        <v>0</v>
      </c>
      <c r="J208" s="11"/>
      <c r="K208" s="128">
        <f t="shared" si="20"/>
        <v>0</v>
      </c>
      <c r="L208" s="128">
        <f t="shared" si="26"/>
        <v>0</v>
      </c>
    </row>
    <row r="209" spans="1:12" s="5" customFormat="1" ht="27" x14ac:dyDescent="0.35">
      <c r="A209" s="82"/>
      <c r="B209" s="18" t="s">
        <v>99</v>
      </c>
      <c r="C209" s="23" t="s">
        <v>20</v>
      </c>
      <c r="D209" s="16">
        <v>1</v>
      </c>
      <c r="E209" s="11">
        <f>E205*D209</f>
        <v>92</v>
      </c>
      <c r="F209" s="11"/>
      <c r="G209" s="138">
        <f t="shared" si="18"/>
        <v>0</v>
      </c>
      <c r="H209" s="11"/>
      <c r="I209" s="138">
        <f t="shared" si="19"/>
        <v>0</v>
      </c>
      <c r="J209" s="11"/>
      <c r="K209" s="128">
        <f t="shared" si="20"/>
        <v>0</v>
      </c>
      <c r="L209" s="128">
        <f t="shared" si="26"/>
        <v>0</v>
      </c>
    </row>
    <row r="210" spans="1:12" s="5" customFormat="1" x14ac:dyDescent="0.35">
      <c r="A210" s="82"/>
      <c r="B210" s="59" t="s">
        <v>24</v>
      </c>
      <c r="C210" s="23" t="s">
        <v>2</v>
      </c>
      <c r="D210" s="23">
        <v>0.1</v>
      </c>
      <c r="E210" s="11">
        <f>E205*D210</f>
        <v>9.2000000000000011</v>
      </c>
      <c r="F210" s="11"/>
      <c r="G210" s="138">
        <f t="shared" ref="G210:G252" si="27">F210*E210</f>
        <v>0</v>
      </c>
      <c r="H210" s="11"/>
      <c r="I210" s="138">
        <f t="shared" ref="I210:I248" si="28">H210*E210</f>
        <v>0</v>
      </c>
      <c r="J210" s="11"/>
      <c r="K210" s="128">
        <f t="shared" ref="K210:K248" si="29">J210*E210</f>
        <v>0</v>
      </c>
      <c r="L210" s="128">
        <f t="shared" si="26"/>
        <v>0</v>
      </c>
    </row>
    <row r="211" spans="1:12" s="5" customFormat="1" x14ac:dyDescent="0.35">
      <c r="A211" s="66">
        <v>20</v>
      </c>
      <c r="B211" s="17" t="s">
        <v>169</v>
      </c>
      <c r="C211" s="8" t="s">
        <v>20</v>
      </c>
      <c r="D211" s="8"/>
      <c r="E211" s="9">
        <v>215.85</v>
      </c>
      <c r="F211" s="16"/>
      <c r="G211" s="138">
        <f t="shared" si="27"/>
        <v>0</v>
      </c>
      <c r="H211" s="16"/>
      <c r="I211" s="138">
        <f t="shared" si="28"/>
        <v>0</v>
      </c>
      <c r="J211" s="16"/>
      <c r="K211" s="128">
        <f t="shared" si="29"/>
        <v>0</v>
      </c>
      <c r="L211" s="128">
        <f t="shared" si="26"/>
        <v>0</v>
      </c>
    </row>
    <row r="212" spans="1:12" s="5" customFormat="1" x14ac:dyDescent="0.35">
      <c r="A212" s="66"/>
      <c r="B212" s="64" t="s">
        <v>16</v>
      </c>
      <c r="C212" s="23" t="s">
        <v>20</v>
      </c>
      <c r="D212" s="16">
        <v>1</v>
      </c>
      <c r="E212" s="63">
        <f>E211*D212</f>
        <v>215.85</v>
      </c>
      <c r="F212" s="69"/>
      <c r="G212" s="138">
        <f t="shared" si="27"/>
        <v>0</v>
      </c>
      <c r="H212" s="16"/>
      <c r="I212" s="138">
        <f t="shared" si="28"/>
        <v>0</v>
      </c>
      <c r="J212" s="16"/>
      <c r="K212" s="128">
        <f t="shared" si="29"/>
        <v>0</v>
      </c>
      <c r="L212" s="128">
        <f t="shared" si="26"/>
        <v>0</v>
      </c>
    </row>
    <row r="213" spans="1:12" s="5" customFormat="1" x14ac:dyDescent="0.35">
      <c r="A213" s="66"/>
      <c r="B213" s="125" t="s">
        <v>21</v>
      </c>
      <c r="C213" s="30" t="s">
        <v>2</v>
      </c>
      <c r="D213" s="139">
        <v>4.2999999999999997E-2</v>
      </c>
      <c r="E213" s="102">
        <f>D213*E211</f>
        <v>9.2815499999999993</v>
      </c>
      <c r="F213" s="102"/>
      <c r="G213" s="138">
        <f t="shared" si="27"/>
        <v>0</v>
      </c>
      <c r="H213" s="102"/>
      <c r="I213" s="138">
        <f t="shared" si="28"/>
        <v>0</v>
      </c>
      <c r="J213" s="102"/>
      <c r="K213" s="128">
        <f t="shared" si="29"/>
        <v>0</v>
      </c>
      <c r="L213" s="128">
        <f t="shared" si="26"/>
        <v>0</v>
      </c>
    </row>
    <row r="214" spans="1:12" s="5" customFormat="1" ht="27" x14ac:dyDescent="0.35">
      <c r="A214" s="66"/>
      <c r="B214" s="62" t="s">
        <v>170</v>
      </c>
      <c r="C214" s="23" t="s">
        <v>20</v>
      </c>
      <c r="D214" s="16">
        <v>1.01</v>
      </c>
      <c r="E214" s="16">
        <f>D214*E211</f>
        <v>218.0085</v>
      </c>
      <c r="F214" s="16"/>
      <c r="G214" s="138">
        <f t="shared" si="27"/>
        <v>0</v>
      </c>
      <c r="H214" s="16"/>
      <c r="I214" s="138">
        <f t="shared" si="28"/>
        <v>0</v>
      </c>
      <c r="J214" s="16"/>
      <c r="K214" s="128">
        <f t="shared" si="29"/>
        <v>0</v>
      </c>
      <c r="L214" s="128">
        <f t="shared" si="26"/>
        <v>0</v>
      </c>
    </row>
    <row r="215" spans="1:12" s="5" customFormat="1" x14ac:dyDescent="0.35">
      <c r="A215" s="66"/>
      <c r="B215" s="64" t="s">
        <v>171</v>
      </c>
      <c r="C215" s="23" t="s">
        <v>20</v>
      </c>
      <c r="D215" s="16">
        <v>1.01</v>
      </c>
      <c r="E215" s="16">
        <f>D215*E211</f>
        <v>218.0085</v>
      </c>
      <c r="F215" s="16"/>
      <c r="G215" s="138">
        <f t="shared" si="27"/>
        <v>0</v>
      </c>
      <c r="H215" s="16"/>
      <c r="I215" s="138">
        <f t="shared" si="28"/>
        <v>0</v>
      </c>
      <c r="J215" s="16"/>
      <c r="K215" s="128">
        <f t="shared" si="29"/>
        <v>0</v>
      </c>
      <c r="L215" s="128">
        <f t="shared" si="26"/>
        <v>0</v>
      </c>
    </row>
    <row r="216" spans="1:12" s="5" customFormat="1" x14ac:dyDescent="0.35">
      <c r="A216" s="66"/>
      <c r="B216" s="31" t="s">
        <v>24</v>
      </c>
      <c r="C216" s="23" t="s">
        <v>2</v>
      </c>
      <c r="D216" s="63">
        <v>6.4000000000000001E-2</v>
      </c>
      <c r="E216" s="16">
        <f>D216*E211</f>
        <v>13.814399999999999</v>
      </c>
      <c r="F216" s="16"/>
      <c r="G216" s="138">
        <f t="shared" si="27"/>
        <v>0</v>
      </c>
      <c r="H216" s="16"/>
      <c r="I216" s="138">
        <f t="shared" si="28"/>
        <v>0</v>
      </c>
      <c r="J216" s="16"/>
      <c r="K216" s="128">
        <f t="shared" si="29"/>
        <v>0</v>
      </c>
      <c r="L216" s="128">
        <f t="shared" si="26"/>
        <v>0</v>
      </c>
    </row>
    <row r="217" spans="1:12" s="5" customFormat="1" ht="14.5" x14ac:dyDescent="0.35">
      <c r="A217" s="37"/>
      <c r="B217" s="163" t="s">
        <v>112</v>
      </c>
      <c r="C217" s="15"/>
      <c r="D217" s="94"/>
      <c r="E217" s="95"/>
      <c r="F217" s="92"/>
      <c r="G217" s="138">
        <f t="shared" si="27"/>
        <v>0</v>
      </c>
      <c r="H217" s="95"/>
      <c r="I217" s="138">
        <f t="shared" si="28"/>
        <v>0</v>
      </c>
      <c r="J217" s="95"/>
      <c r="K217" s="128">
        <f t="shared" si="29"/>
        <v>0</v>
      </c>
      <c r="L217" s="128">
        <f t="shared" si="26"/>
        <v>0</v>
      </c>
    </row>
    <row r="218" spans="1:12" s="5" customFormat="1" ht="27" x14ac:dyDescent="0.35">
      <c r="A218" s="66">
        <v>21</v>
      </c>
      <c r="B218" s="7" t="s">
        <v>174</v>
      </c>
      <c r="C218" s="20" t="s">
        <v>20</v>
      </c>
      <c r="D218" s="20"/>
      <c r="E218" s="34">
        <v>708.7</v>
      </c>
      <c r="F218" s="16"/>
      <c r="G218" s="138">
        <f t="shared" si="27"/>
        <v>0</v>
      </c>
      <c r="H218" s="16"/>
      <c r="I218" s="138">
        <f t="shared" si="28"/>
        <v>0</v>
      </c>
      <c r="J218" s="16"/>
      <c r="K218" s="128">
        <f t="shared" si="29"/>
        <v>0</v>
      </c>
      <c r="L218" s="128">
        <f t="shared" si="26"/>
        <v>0</v>
      </c>
    </row>
    <row r="219" spans="1:12" s="5" customFormat="1" x14ac:dyDescent="0.35">
      <c r="A219" s="82"/>
      <c r="B219" s="18" t="s">
        <v>16</v>
      </c>
      <c r="C219" s="15" t="s">
        <v>25</v>
      </c>
      <c r="D219" s="16">
        <v>1</v>
      </c>
      <c r="E219" s="16">
        <f>E218*D219</f>
        <v>708.7</v>
      </c>
      <c r="F219" s="14"/>
      <c r="G219" s="138">
        <f t="shared" si="27"/>
        <v>0</v>
      </c>
      <c r="H219" s="16"/>
      <c r="I219" s="138">
        <f t="shared" si="28"/>
        <v>0</v>
      </c>
      <c r="J219" s="16"/>
      <c r="K219" s="128">
        <f t="shared" si="29"/>
        <v>0</v>
      </c>
      <c r="L219" s="128">
        <f t="shared" si="26"/>
        <v>0</v>
      </c>
    </row>
    <row r="220" spans="1:12" s="5" customFormat="1" x14ac:dyDescent="0.35">
      <c r="A220" s="82"/>
      <c r="B220" s="13" t="s">
        <v>21</v>
      </c>
      <c r="C220" s="12" t="s">
        <v>2</v>
      </c>
      <c r="D220" s="61">
        <v>8.0000000000000002E-3</v>
      </c>
      <c r="E220" s="14">
        <f>D220*E218</f>
        <v>5.6696000000000009</v>
      </c>
      <c r="F220" s="14"/>
      <c r="G220" s="138">
        <f t="shared" si="27"/>
        <v>0</v>
      </c>
      <c r="H220" s="14"/>
      <c r="I220" s="138">
        <f t="shared" si="28"/>
        <v>0</v>
      </c>
      <c r="J220" s="14"/>
      <c r="K220" s="128">
        <f t="shared" si="29"/>
        <v>0</v>
      </c>
      <c r="L220" s="128">
        <f t="shared" si="26"/>
        <v>0</v>
      </c>
    </row>
    <row r="221" spans="1:12" s="5" customFormat="1" x14ac:dyDescent="0.35">
      <c r="A221" s="82"/>
      <c r="B221" s="21" t="s">
        <v>30</v>
      </c>
      <c r="C221" s="22" t="s">
        <v>17</v>
      </c>
      <c r="D221" s="23">
        <v>0.45</v>
      </c>
      <c r="E221" s="11">
        <f>E218*D221</f>
        <v>318.91500000000002</v>
      </c>
      <c r="F221" s="11"/>
      <c r="G221" s="138">
        <f t="shared" si="27"/>
        <v>0</v>
      </c>
      <c r="H221" s="11"/>
      <c r="I221" s="138">
        <f t="shared" si="28"/>
        <v>0</v>
      </c>
      <c r="J221" s="11"/>
      <c r="K221" s="128">
        <f t="shared" si="29"/>
        <v>0</v>
      </c>
      <c r="L221" s="128">
        <f t="shared" si="26"/>
        <v>0</v>
      </c>
    </row>
    <row r="222" spans="1:12" s="5" customFormat="1" x14ac:dyDescent="0.35">
      <c r="A222" s="82"/>
      <c r="B222" s="21" t="s">
        <v>26</v>
      </c>
      <c r="C222" s="22" t="s">
        <v>20</v>
      </c>
      <c r="D222" s="23">
        <v>8.9999999999999993E-3</v>
      </c>
      <c r="E222" s="24">
        <f>E218*D222</f>
        <v>6.3783000000000003</v>
      </c>
      <c r="F222" s="11"/>
      <c r="G222" s="138">
        <f t="shared" si="27"/>
        <v>0</v>
      </c>
      <c r="H222" s="11"/>
      <c r="I222" s="138">
        <f t="shared" si="28"/>
        <v>0</v>
      </c>
      <c r="J222" s="11"/>
      <c r="K222" s="128">
        <f t="shared" si="29"/>
        <v>0</v>
      </c>
      <c r="L222" s="128">
        <f t="shared" si="26"/>
        <v>0</v>
      </c>
    </row>
    <row r="223" spans="1:12" s="5" customFormat="1" x14ac:dyDescent="0.35">
      <c r="A223" s="82"/>
      <c r="B223" s="25" t="s">
        <v>175</v>
      </c>
      <c r="C223" s="22" t="s">
        <v>17</v>
      </c>
      <c r="D223" s="16">
        <v>0.63</v>
      </c>
      <c r="E223" s="11">
        <f>E218*D223</f>
        <v>446.48100000000005</v>
      </c>
      <c r="F223" s="11"/>
      <c r="G223" s="138">
        <f t="shared" si="27"/>
        <v>0</v>
      </c>
      <c r="H223" s="11"/>
      <c r="I223" s="138">
        <f t="shared" si="28"/>
        <v>0</v>
      </c>
      <c r="J223" s="11"/>
      <c r="K223" s="128">
        <f t="shared" si="29"/>
        <v>0</v>
      </c>
      <c r="L223" s="128">
        <f t="shared" si="26"/>
        <v>0</v>
      </c>
    </row>
    <row r="224" spans="1:12" s="5" customFormat="1" x14ac:dyDescent="0.35">
      <c r="A224" s="82"/>
      <c r="B224" s="25" t="s">
        <v>27</v>
      </c>
      <c r="C224" s="22" t="s">
        <v>17</v>
      </c>
      <c r="D224" s="23">
        <v>0.12</v>
      </c>
      <c r="E224" s="11">
        <f>E218*D224</f>
        <v>85.043999999999997</v>
      </c>
      <c r="F224" s="11"/>
      <c r="G224" s="138">
        <f t="shared" si="27"/>
        <v>0</v>
      </c>
      <c r="H224" s="11"/>
      <c r="I224" s="138">
        <f t="shared" si="28"/>
        <v>0</v>
      </c>
      <c r="J224" s="11"/>
      <c r="K224" s="128">
        <f t="shared" si="29"/>
        <v>0</v>
      </c>
      <c r="L224" s="128">
        <f t="shared" si="26"/>
        <v>0</v>
      </c>
    </row>
    <row r="225" spans="1:12" s="5" customFormat="1" x14ac:dyDescent="0.35">
      <c r="A225" s="82"/>
      <c r="B225" s="26" t="s">
        <v>31</v>
      </c>
      <c r="C225" s="22" t="s">
        <v>18</v>
      </c>
      <c r="D225" s="16">
        <v>0.6</v>
      </c>
      <c r="E225" s="11">
        <f>E218*D225</f>
        <v>425.22</v>
      </c>
      <c r="F225" s="11"/>
      <c r="G225" s="138">
        <f t="shared" si="27"/>
        <v>0</v>
      </c>
      <c r="H225" s="11"/>
      <c r="I225" s="138">
        <f t="shared" si="28"/>
        <v>0</v>
      </c>
      <c r="J225" s="11"/>
      <c r="K225" s="128">
        <f t="shared" si="29"/>
        <v>0</v>
      </c>
      <c r="L225" s="128">
        <f t="shared" si="26"/>
        <v>0</v>
      </c>
    </row>
    <row r="226" spans="1:12" s="5" customFormat="1" x14ac:dyDescent="0.35">
      <c r="A226" s="82"/>
      <c r="B226" s="19" t="s">
        <v>32</v>
      </c>
      <c r="C226" s="135" t="s">
        <v>15</v>
      </c>
      <c r="D226" s="35"/>
      <c r="E226" s="14">
        <v>5</v>
      </c>
      <c r="F226" s="14"/>
      <c r="G226" s="138">
        <f t="shared" si="27"/>
        <v>0</v>
      </c>
      <c r="H226" s="36"/>
      <c r="I226" s="138">
        <f t="shared" si="28"/>
        <v>0</v>
      </c>
      <c r="J226" s="36"/>
      <c r="K226" s="128">
        <f t="shared" si="29"/>
        <v>0</v>
      </c>
      <c r="L226" s="128">
        <f t="shared" si="26"/>
        <v>0</v>
      </c>
    </row>
    <row r="227" spans="1:12" s="5" customFormat="1" x14ac:dyDescent="0.35">
      <c r="A227" s="82"/>
      <c r="B227" s="26" t="s">
        <v>33</v>
      </c>
      <c r="C227" s="22" t="s">
        <v>18</v>
      </c>
      <c r="D227" s="23">
        <v>0.26</v>
      </c>
      <c r="E227" s="11">
        <f>E218*D227</f>
        <v>184.26200000000003</v>
      </c>
      <c r="F227" s="11"/>
      <c r="G227" s="138">
        <f t="shared" si="27"/>
        <v>0</v>
      </c>
      <c r="H227" s="11"/>
      <c r="I227" s="138">
        <f t="shared" si="28"/>
        <v>0</v>
      </c>
      <c r="J227" s="11"/>
      <c r="K227" s="128">
        <f t="shared" si="29"/>
        <v>0</v>
      </c>
      <c r="L227" s="128">
        <f t="shared" si="26"/>
        <v>0</v>
      </c>
    </row>
    <row r="228" spans="1:12" s="5" customFormat="1" x14ac:dyDescent="0.35">
      <c r="A228" s="82"/>
      <c r="B228" s="26" t="s">
        <v>28</v>
      </c>
      <c r="C228" s="22" t="s">
        <v>2</v>
      </c>
      <c r="D228" s="23">
        <v>7.0000000000000001E-3</v>
      </c>
      <c r="E228" s="11">
        <f>E218*D228</f>
        <v>4.9609000000000005</v>
      </c>
      <c r="F228" s="11"/>
      <c r="G228" s="138">
        <f t="shared" si="27"/>
        <v>0</v>
      </c>
      <c r="H228" s="11"/>
      <c r="I228" s="138">
        <f t="shared" si="28"/>
        <v>0</v>
      </c>
      <c r="J228" s="11"/>
      <c r="K228" s="128">
        <f t="shared" si="29"/>
        <v>0</v>
      </c>
      <c r="L228" s="128">
        <f t="shared" si="26"/>
        <v>0</v>
      </c>
    </row>
    <row r="229" spans="1:12" s="5" customFormat="1" x14ac:dyDescent="0.35">
      <c r="A229" s="66">
        <v>22</v>
      </c>
      <c r="B229" s="7" t="s">
        <v>172</v>
      </c>
      <c r="C229" s="20" t="s">
        <v>20</v>
      </c>
      <c r="D229" s="20"/>
      <c r="E229" s="34">
        <v>482.3</v>
      </c>
      <c r="F229" s="16"/>
      <c r="G229" s="138">
        <f t="shared" si="27"/>
        <v>0</v>
      </c>
      <c r="H229" s="16"/>
      <c r="I229" s="138">
        <f t="shared" si="28"/>
        <v>0</v>
      </c>
      <c r="J229" s="16"/>
      <c r="K229" s="128">
        <f t="shared" si="29"/>
        <v>0</v>
      </c>
      <c r="L229" s="128">
        <f t="shared" si="26"/>
        <v>0</v>
      </c>
    </row>
    <row r="230" spans="1:12" s="5" customFormat="1" x14ac:dyDescent="0.35">
      <c r="A230" s="82"/>
      <c r="B230" s="18" t="s">
        <v>16</v>
      </c>
      <c r="C230" s="15" t="s">
        <v>25</v>
      </c>
      <c r="D230" s="16">
        <v>1</v>
      </c>
      <c r="E230" s="16">
        <f>E229*D230</f>
        <v>482.3</v>
      </c>
      <c r="F230" s="14"/>
      <c r="G230" s="138">
        <f t="shared" si="27"/>
        <v>0</v>
      </c>
      <c r="H230" s="16"/>
      <c r="I230" s="138">
        <f t="shared" si="28"/>
        <v>0</v>
      </c>
      <c r="J230" s="16"/>
      <c r="K230" s="128">
        <f t="shared" si="29"/>
        <v>0</v>
      </c>
      <c r="L230" s="128">
        <f t="shared" si="26"/>
        <v>0</v>
      </c>
    </row>
    <row r="231" spans="1:12" s="5" customFormat="1" x14ac:dyDescent="0.35">
      <c r="A231" s="82"/>
      <c r="B231" s="13" t="s">
        <v>21</v>
      </c>
      <c r="C231" s="12" t="s">
        <v>2</v>
      </c>
      <c r="D231" s="61">
        <v>8.0000000000000002E-3</v>
      </c>
      <c r="E231" s="14">
        <f>D231*E229</f>
        <v>3.8584000000000001</v>
      </c>
      <c r="F231" s="14"/>
      <c r="G231" s="138">
        <f t="shared" si="27"/>
        <v>0</v>
      </c>
      <c r="H231" s="14"/>
      <c r="I231" s="138">
        <f t="shared" si="28"/>
        <v>0</v>
      </c>
      <c r="J231" s="14"/>
      <c r="K231" s="128">
        <f t="shared" si="29"/>
        <v>0</v>
      </c>
      <c r="L231" s="128">
        <f t="shared" si="26"/>
        <v>0</v>
      </c>
    </row>
    <row r="232" spans="1:12" s="5" customFormat="1" x14ac:dyDescent="0.35">
      <c r="A232" s="82"/>
      <c r="B232" s="21" t="s">
        <v>30</v>
      </c>
      <c r="C232" s="22" t="s">
        <v>17</v>
      </c>
      <c r="D232" s="23">
        <v>0.45</v>
      </c>
      <c r="E232" s="11">
        <f>E229*D232</f>
        <v>217.035</v>
      </c>
      <c r="F232" s="11"/>
      <c r="G232" s="138">
        <f t="shared" si="27"/>
        <v>0</v>
      </c>
      <c r="H232" s="11"/>
      <c r="I232" s="138">
        <f t="shared" si="28"/>
        <v>0</v>
      </c>
      <c r="J232" s="11"/>
      <c r="K232" s="128">
        <f t="shared" si="29"/>
        <v>0</v>
      </c>
      <c r="L232" s="128">
        <f t="shared" si="26"/>
        <v>0</v>
      </c>
    </row>
    <row r="233" spans="1:12" s="5" customFormat="1" x14ac:dyDescent="0.35">
      <c r="A233" s="82"/>
      <c r="B233" s="21" t="s">
        <v>26</v>
      </c>
      <c r="C233" s="22" t="s">
        <v>20</v>
      </c>
      <c r="D233" s="23">
        <v>8.9999999999999993E-3</v>
      </c>
      <c r="E233" s="24">
        <f>E229*D233</f>
        <v>4.3407</v>
      </c>
      <c r="F233" s="11"/>
      <c r="G233" s="138">
        <f t="shared" si="27"/>
        <v>0</v>
      </c>
      <c r="H233" s="11"/>
      <c r="I233" s="138">
        <f t="shared" si="28"/>
        <v>0</v>
      </c>
      <c r="J233" s="11"/>
      <c r="K233" s="128">
        <f t="shared" si="29"/>
        <v>0</v>
      </c>
      <c r="L233" s="128">
        <f t="shared" si="26"/>
        <v>0</v>
      </c>
    </row>
    <row r="234" spans="1:12" s="5" customFormat="1" x14ac:dyDescent="0.35">
      <c r="A234" s="82"/>
      <c r="B234" s="25" t="s">
        <v>173</v>
      </c>
      <c r="C234" s="22" t="s">
        <v>17</v>
      </c>
      <c r="D234" s="16">
        <v>0.63</v>
      </c>
      <c r="E234" s="11">
        <f>E229*D234</f>
        <v>303.84899999999999</v>
      </c>
      <c r="F234" s="11"/>
      <c r="G234" s="138">
        <f t="shared" si="27"/>
        <v>0</v>
      </c>
      <c r="H234" s="11"/>
      <c r="I234" s="138">
        <f t="shared" si="28"/>
        <v>0</v>
      </c>
      <c r="J234" s="11"/>
      <c r="K234" s="128">
        <f t="shared" si="29"/>
        <v>0</v>
      </c>
      <c r="L234" s="128">
        <f t="shared" si="26"/>
        <v>0</v>
      </c>
    </row>
    <row r="235" spans="1:12" s="5" customFormat="1" x14ac:dyDescent="0.35">
      <c r="A235" s="82"/>
      <c r="B235" s="25" t="s">
        <v>27</v>
      </c>
      <c r="C235" s="22" t="s">
        <v>17</v>
      </c>
      <c r="D235" s="23">
        <v>0.12</v>
      </c>
      <c r="E235" s="11">
        <f>E229*D235</f>
        <v>57.875999999999998</v>
      </c>
      <c r="F235" s="11"/>
      <c r="G235" s="138">
        <f t="shared" si="27"/>
        <v>0</v>
      </c>
      <c r="H235" s="11"/>
      <c r="I235" s="138">
        <f t="shared" si="28"/>
        <v>0</v>
      </c>
      <c r="J235" s="11"/>
      <c r="K235" s="128">
        <f t="shared" si="29"/>
        <v>0</v>
      </c>
      <c r="L235" s="128">
        <f t="shared" si="26"/>
        <v>0</v>
      </c>
    </row>
    <row r="236" spans="1:12" s="5" customFormat="1" x14ac:dyDescent="0.35">
      <c r="A236" s="82"/>
      <c r="B236" s="26" t="s">
        <v>31</v>
      </c>
      <c r="C236" s="22" t="s">
        <v>18</v>
      </c>
      <c r="D236" s="16">
        <v>0.6</v>
      </c>
      <c r="E236" s="11">
        <f>E229*D236</f>
        <v>289.38</v>
      </c>
      <c r="F236" s="11"/>
      <c r="G236" s="138">
        <f t="shared" si="27"/>
        <v>0</v>
      </c>
      <c r="H236" s="11"/>
      <c r="I236" s="138">
        <f t="shared" si="28"/>
        <v>0</v>
      </c>
      <c r="J236" s="11"/>
      <c r="K236" s="128">
        <f t="shared" si="29"/>
        <v>0</v>
      </c>
      <c r="L236" s="128">
        <f t="shared" si="26"/>
        <v>0</v>
      </c>
    </row>
    <row r="237" spans="1:12" s="5" customFormat="1" x14ac:dyDescent="0.35">
      <c r="A237" s="82"/>
      <c r="B237" s="19" t="s">
        <v>32</v>
      </c>
      <c r="C237" s="135" t="s">
        <v>15</v>
      </c>
      <c r="D237" s="35"/>
      <c r="E237" s="14">
        <v>3</v>
      </c>
      <c r="F237" s="14"/>
      <c r="G237" s="138">
        <f t="shared" si="27"/>
        <v>0</v>
      </c>
      <c r="H237" s="36"/>
      <c r="I237" s="138">
        <f t="shared" si="28"/>
        <v>0</v>
      </c>
      <c r="J237" s="36"/>
      <c r="K237" s="128">
        <f t="shared" si="29"/>
        <v>0</v>
      </c>
      <c r="L237" s="128">
        <f t="shared" si="26"/>
        <v>0</v>
      </c>
    </row>
    <row r="238" spans="1:12" s="5" customFormat="1" x14ac:dyDescent="0.35">
      <c r="A238" s="82"/>
      <c r="B238" s="26" t="s">
        <v>33</v>
      </c>
      <c r="C238" s="22" t="s">
        <v>18</v>
      </c>
      <c r="D238" s="23">
        <v>0.26</v>
      </c>
      <c r="E238" s="11">
        <f>E229*D238</f>
        <v>125.39800000000001</v>
      </c>
      <c r="F238" s="11"/>
      <c r="G238" s="138">
        <f t="shared" si="27"/>
        <v>0</v>
      </c>
      <c r="H238" s="11"/>
      <c r="I238" s="138">
        <f t="shared" si="28"/>
        <v>0</v>
      </c>
      <c r="J238" s="11"/>
      <c r="K238" s="128">
        <f t="shared" si="29"/>
        <v>0</v>
      </c>
      <c r="L238" s="128">
        <f t="shared" si="26"/>
        <v>0</v>
      </c>
    </row>
    <row r="239" spans="1:12" s="5" customFormat="1" x14ac:dyDescent="0.35">
      <c r="A239" s="82"/>
      <c r="B239" s="26" t="s">
        <v>28</v>
      </c>
      <c r="C239" s="22" t="s">
        <v>2</v>
      </c>
      <c r="D239" s="23">
        <v>7.0000000000000001E-3</v>
      </c>
      <c r="E239" s="11">
        <f>E229*D239</f>
        <v>3.3761000000000001</v>
      </c>
      <c r="F239" s="11"/>
      <c r="G239" s="138">
        <f t="shared" si="27"/>
        <v>0</v>
      </c>
      <c r="H239" s="11"/>
      <c r="I239" s="138">
        <f t="shared" si="28"/>
        <v>0</v>
      </c>
      <c r="J239" s="11"/>
      <c r="K239" s="128">
        <f t="shared" si="29"/>
        <v>0</v>
      </c>
      <c r="L239" s="128">
        <f t="shared" si="26"/>
        <v>0</v>
      </c>
    </row>
    <row r="240" spans="1:12" s="5" customFormat="1" ht="27" x14ac:dyDescent="0.35">
      <c r="A240" s="66">
        <v>23</v>
      </c>
      <c r="B240" s="7" t="s">
        <v>176</v>
      </c>
      <c r="C240" s="20" t="s">
        <v>20</v>
      </c>
      <c r="D240" s="20"/>
      <c r="E240" s="34">
        <f>E205</f>
        <v>92</v>
      </c>
      <c r="F240" s="16"/>
      <c r="G240" s="138">
        <f t="shared" si="27"/>
        <v>0</v>
      </c>
      <c r="H240" s="16"/>
      <c r="I240" s="138">
        <f t="shared" si="28"/>
        <v>0</v>
      </c>
      <c r="J240" s="16"/>
      <c r="K240" s="128">
        <f t="shared" si="29"/>
        <v>0</v>
      </c>
      <c r="L240" s="128">
        <f t="shared" si="26"/>
        <v>0</v>
      </c>
    </row>
    <row r="241" spans="1:12" s="5" customFormat="1" x14ac:dyDescent="0.35">
      <c r="A241" s="82"/>
      <c r="B241" s="18" t="s">
        <v>16</v>
      </c>
      <c r="C241" s="15" t="s">
        <v>25</v>
      </c>
      <c r="D241" s="16">
        <v>1</v>
      </c>
      <c r="E241" s="16">
        <f>E240*D241</f>
        <v>92</v>
      </c>
      <c r="F241" s="14"/>
      <c r="G241" s="138">
        <f t="shared" si="27"/>
        <v>0</v>
      </c>
      <c r="H241" s="16"/>
      <c r="I241" s="138">
        <f t="shared" si="28"/>
        <v>0</v>
      </c>
      <c r="J241" s="16"/>
      <c r="K241" s="128">
        <f t="shared" si="29"/>
        <v>0</v>
      </c>
      <c r="L241" s="128">
        <f t="shared" si="26"/>
        <v>0</v>
      </c>
    </row>
    <row r="242" spans="1:12" s="5" customFormat="1" x14ac:dyDescent="0.35">
      <c r="A242" s="82"/>
      <c r="B242" s="13" t="s">
        <v>21</v>
      </c>
      <c r="C242" s="12" t="s">
        <v>2</v>
      </c>
      <c r="D242" s="61">
        <v>8.0000000000000002E-3</v>
      </c>
      <c r="E242" s="14">
        <f>D242*E240</f>
        <v>0.73599999999999999</v>
      </c>
      <c r="F242" s="14"/>
      <c r="G242" s="138">
        <f t="shared" si="27"/>
        <v>0</v>
      </c>
      <c r="H242" s="14"/>
      <c r="I242" s="138">
        <f t="shared" si="28"/>
        <v>0</v>
      </c>
      <c r="J242" s="14"/>
      <c r="K242" s="128">
        <f t="shared" si="29"/>
        <v>0</v>
      </c>
      <c r="L242" s="128">
        <f t="shared" si="26"/>
        <v>0</v>
      </c>
    </row>
    <row r="243" spans="1:12" s="5" customFormat="1" x14ac:dyDescent="0.35">
      <c r="A243" s="82"/>
      <c r="B243" s="21" t="s">
        <v>30</v>
      </c>
      <c r="C243" s="22" t="s">
        <v>17</v>
      </c>
      <c r="D243" s="23">
        <v>0.45</v>
      </c>
      <c r="E243" s="11">
        <f>E240*D243</f>
        <v>41.4</v>
      </c>
      <c r="F243" s="11"/>
      <c r="G243" s="138">
        <f t="shared" si="27"/>
        <v>0</v>
      </c>
      <c r="H243" s="11"/>
      <c r="I243" s="138">
        <f t="shared" si="28"/>
        <v>0</v>
      </c>
      <c r="J243" s="11"/>
      <c r="K243" s="128">
        <f t="shared" si="29"/>
        <v>0</v>
      </c>
      <c r="L243" s="128">
        <f t="shared" si="26"/>
        <v>0</v>
      </c>
    </row>
    <row r="244" spans="1:12" s="5" customFormat="1" x14ac:dyDescent="0.35">
      <c r="A244" s="82"/>
      <c r="B244" s="21" t="s">
        <v>26</v>
      </c>
      <c r="C244" s="22" t="s">
        <v>20</v>
      </c>
      <c r="D244" s="23">
        <v>8.9999999999999993E-3</v>
      </c>
      <c r="E244" s="24">
        <f>E240*D244</f>
        <v>0.82799999999999996</v>
      </c>
      <c r="F244" s="11"/>
      <c r="G244" s="138">
        <f t="shared" si="27"/>
        <v>0</v>
      </c>
      <c r="H244" s="11"/>
      <c r="I244" s="138">
        <f t="shared" si="28"/>
        <v>0</v>
      </c>
      <c r="J244" s="11"/>
      <c r="K244" s="128">
        <f t="shared" si="29"/>
        <v>0</v>
      </c>
      <c r="L244" s="128">
        <f t="shared" si="26"/>
        <v>0</v>
      </c>
    </row>
    <row r="245" spans="1:12" s="5" customFormat="1" x14ac:dyDescent="0.35">
      <c r="A245" s="82"/>
      <c r="B245" s="25" t="s">
        <v>173</v>
      </c>
      <c r="C245" s="22" t="s">
        <v>17</v>
      </c>
      <c r="D245" s="16">
        <v>0.63</v>
      </c>
      <c r="E245" s="11">
        <f>E240*D245</f>
        <v>57.96</v>
      </c>
      <c r="F245" s="11"/>
      <c r="G245" s="138">
        <f t="shared" si="27"/>
        <v>0</v>
      </c>
      <c r="H245" s="11"/>
      <c r="I245" s="138">
        <f t="shared" si="28"/>
        <v>0</v>
      </c>
      <c r="J245" s="11"/>
      <c r="K245" s="128">
        <f t="shared" si="29"/>
        <v>0</v>
      </c>
      <c r="L245" s="128">
        <f t="shared" si="26"/>
        <v>0</v>
      </c>
    </row>
    <row r="246" spans="1:12" s="5" customFormat="1" x14ac:dyDescent="0.35">
      <c r="A246" s="82"/>
      <c r="B246" s="25" t="s">
        <v>27</v>
      </c>
      <c r="C246" s="22" t="s">
        <v>17</v>
      </c>
      <c r="D246" s="23">
        <v>0.12</v>
      </c>
      <c r="E246" s="11">
        <f>E240*D246</f>
        <v>11.04</v>
      </c>
      <c r="F246" s="11"/>
      <c r="G246" s="138">
        <f t="shared" si="27"/>
        <v>0</v>
      </c>
      <c r="H246" s="11"/>
      <c r="I246" s="138">
        <f t="shared" si="28"/>
        <v>0</v>
      </c>
      <c r="J246" s="11"/>
      <c r="K246" s="128">
        <f t="shared" si="29"/>
        <v>0</v>
      </c>
      <c r="L246" s="128">
        <f t="shared" si="26"/>
        <v>0</v>
      </c>
    </row>
    <row r="247" spans="1:12" s="5" customFormat="1" x14ac:dyDescent="0.35">
      <c r="A247" s="82"/>
      <c r="B247" s="26" t="s">
        <v>31</v>
      </c>
      <c r="C247" s="22" t="s">
        <v>18</v>
      </c>
      <c r="D247" s="16">
        <v>0.6</v>
      </c>
      <c r="E247" s="11">
        <f>E240*D247</f>
        <v>55.199999999999996</v>
      </c>
      <c r="F247" s="11"/>
      <c r="G247" s="138">
        <f t="shared" si="27"/>
        <v>0</v>
      </c>
      <c r="H247" s="11"/>
      <c r="I247" s="138">
        <f t="shared" si="28"/>
        <v>0</v>
      </c>
      <c r="J247" s="11"/>
      <c r="K247" s="128">
        <f t="shared" si="29"/>
        <v>0</v>
      </c>
      <c r="L247" s="128">
        <f t="shared" si="26"/>
        <v>0</v>
      </c>
    </row>
    <row r="248" spans="1:12" s="5" customFormat="1" x14ac:dyDescent="0.35">
      <c r="A248" s="82"/>
      <c r="B248" s="26" t="s">
        <v>28</v>
      </c>
      <c r="C248" s="22" t="s">
        <v>2</v>
      </c>
      <c r="D248" s="23">
        <v>7.0000000000000001E-3</v>
      </c>
      <c r="E248" s="11">
        <f>E240*D248</f>
        <v>0.64400000000000002</v>
      </c>
      <c r="F248" s="11"/>
      <c r="G248" s="138">
        <f t="shared" si="27"/>
        <v>0</v>
      </c>
      <c r="H248" s="11"/>
      <c r="I248" s="138">
        <f t="shared" si="28"/>
        <v>0</v>
      </c>
      <c r="J248" s="11"/>
      <c r="K248" s="128">
        <f t="shared" si="29"/>
        <v>0</v>
      </c>
      <c r="L248" s="128">
        <f t="shared" si="26"/>
        <v>0</v>
      </c>
    </row>
    <row r="249" spans="1:12" s="5" customFormat="1" ht="27" x14ac:dyDescent="0.35">
      <c r="A249" s="80">
        <v>24</v>
      </c>
      <c r="B249" s="7" t="s">
        <v>148</v>
      </c>
      <c r="C249" s="143" t="s">
        <v>106</v>
      </c>
      <c r="D249" s="143"/>
      <c r="E249" s="165">
        <v>1.2</v>
      </c>
      <c r="F249" s="91"/>
      <c r="G249" s="138">
        <f t="shared" si="27"/>
        <v>0</v>
      </c>
      <c r="H249" s="91"/>
      <c r="I249" s="138">
        <f t="shared" ref="I249:I252" si="30">H249*E249</f>
        <v>0</v>
      </c>
      <c r="J249" s="91"/>
      <c r="K249" s="128">
        <f t="shared" ref="K249:K252" si="31">J249*E249</f>
        <v>0</v>
      </c>
      <c r="L249" s="128">
        <f t="shared" ref="L249:L253" si="32">K249+I249+G249</f>
        <v>0</v>
      </c>
    </row>
    <row r="250" spans="1:12" s="5" customFormat="1" x14ac:dyDescent="0.35">
      <c r="A250" s="70"/>
      <c r="B250" s="140" t="s">
        <v>16</v>
      </c>
      <c r="C250" s="141" t="s">
        <v>29</v>
      </c>
      <c r="D250" s="16">
        <v>1</v>
      </c>
      <c r="E250" s="16">
        <f>D250*E249</f>
        <v>1.2</v>
      </c>
      <c r="F250" s="16"/>
      <c r="G250" s="138">
        <f t="shared" si="27"/>
        <v>0</v>
      </c>
      <c r="H250" s="69"/>
      <c r="I250" s="138">
        <f t="shared" si="30"/>
        <v>0</v>
      </c>
      <c r="J250" s="69"/>
      <c r="K250" s="128">
        <f t="shared" si="31"/>
        <v>0</v>
      </c>
      <c r="L250" s="128">
        <f t="shared" si="32"/>
        <v>0</v>
      </c>
    </row>
    <row r="251" spans="1:12" s="5" customFormat="1" x14ac:dyDescent="0.35">
      <c r="A251" s="70">
        <v>25</v>
      </c>
      <c r="B251" s="7" t="s">
        <v>59</v>
      </c>
      <c r="C251" s="143" t="s">
        <v>23</v>
      </c>
      <c r="D251" s="165">
        <v>1.7</v>
      </c>
      <c r="E251" s="165">
        <f>D251*E249</f>
        <v>2.04</v>
      </c>
      <c r="F251" s="6"/>
      <c r="G251" s="138">
        <f t="shared" si="27"/>
        <v>0</v>
      </c>
      <c r="H251" s="91"/>
      <c r="I251" s="138">
        <f t="shared" si="30"/>
        <v>0</v>
      </c>
      <c r="J251" s="91"/>
      <c r="K251" s="128">
        <f t="shared" si="31"/>
        <v>0</v>
      </c>
      <c r="L251" s="128">
        <f t="shared" si="32"/>
        <v>0</v>
      </c>
    </row>
    <row r="252" spans="1:12" s="5" customFormat="1" x14ac:dyDescent="0.35">
      <c r="A252" s="70">
        <v>16</v>
      </c>
      <c r="B252" s="144" t="s">
        <v>147</v>
      </c>
      <c r="C252" s="143" t="s">
        <v>105</v>
      </c>
      <c r="D252" s="165"/>
      <c r="E252" s="165">
        <v>331</v>
      </c>
      <c r="F252" s="6"/>
      <c r="G252" s="138">
        <f t="shared" si="27"/>
        <v>0</v>
      </c>
      <c r="H252" s="91"/>
      <c r="I252" s="138">
        <f t="shared" si="30"/>
        <v>0</v>
      </c>
      <c r="J252" s="91"/>
      <c r="K252" s="128">
        <f t="shared" si="31"/>
        <v>0</v>
      </c>
      <c r="L252" s="128">
        <f t="shared" si="32"/>
        <v>0</v>
      </c>
    </row>
    <row r="253" spans="1:12" s="5" customFormat="1" x14ac:dyDescent="0.35">
      <c r="A253" s="70"/>
      <c r="B253" s="44" t="s">
        <v>13</v>
      </c>
      <c r="C253" s="45"/>
      <c r="D253" s="45"/>
      <c r="E253" s="10"/>
      <c r="F253" s="10"/>
      <c r="G253" s="77">
        <f>SUM(G11:G252)</f>
        <v>0</v>
      </c>
      <c r="H253" s="77"/>
      <c r="I253" s="77">
        <f>SUM(I11:I252)</f>
        <v>0</v>
      </c>
      <c r="J253" s="77"/>
      <c r="K253" s="77">
        <f>SUM(K11:K252)</f>
        <v>0</v>
      </c>
      <c r="L253" s="77">
        <f t="shared" si="32"/>
        <v>0</v>
      </c>
    </row>
    <row r="254" spans="1:12" s="5" customFormat="1" x14ac:dyDescent="0.35">
      <c r="A254" s="70"/>
      <c r="B254" s="47" t="s">
        <v>35</v>
      </c>
      <c r="C254" s="110">
        <v>0.05</v>
      </c>
      <c r="D254" s="110"/>
      <c r="E254" s="111"/>
      <c r="F254" s="111"/>
      <c r="G254" s="112"/>
      <c r="H254" s="112"/>
      <c r="I254" s="112"/>
      <c r="J254" s="112"/>
      <c r="K254" s="112"/>
      <c r="L254" s="112">
        <f>G253*C254</f>
        <v>0</v>
      </c>
    </row>
    <row r="255" spans="1:12" s="5" customFormat="1" x14ac:dyDescent="0.35">
      <c r="A255" s="70"/>
      <c r="B255" s="48" t="s">
        <v>13</v>
      </c>
      <c r="C255" s="113"/>
      <c r="D255" s="113"/>
      <c r="E255" s="111"/>
      <c r="F255" s="111"/>
      <c r="G255" s="112"/>
      <c r="H255" s="112"/>
      <c r="I255" s="112"/>
      <c r="J255" s="112"/>
      <c r="K255" s="112"/>
      <c r="L255" s="112">
        <f>L254+L253</f>
        <v>0</v>
      </c>
    </row>
    <row r="256" spans="1:12" s="5" customFormat="1" x14ac:dyDescent="0.35">
      <c r="A256" s="70"/>
      <c r="B256" s="47" t="s">
        <v>113</v>
      </c>
      <c r="C256" s="114">
        <v>0.1</v>
      </c>
      <c r="D256" s="110"/>
      <c r="E256" s="111"/>
      <c r="F256" s="111"/>
      <c r="G256" s="112"/>
      <c r="H256" s="112"/>
      <c r="I256" s="112"/>
      <c r="J256" s="112"/>
      <c r="K256" s="112"/>
      <c r="L256" s="112">
        <f>L255*C256</f>
        <v>0</v>
      </c>
    </row>
    <row r="257" spans="1:12" s="5" customFormat="1" x14ac:dyDescent="0.35">
      <c r="A257" s="70"/>
      <c r="B257" s="48" t="s">
        <v>13</v>
      </c>
      <c r="C257" s="117"/>
      <c r="D257" s="117"/>
      <c r="E257" s="111"/>
      <c r="F257" s="111"/>
      <c r="G257" s="112"/>
      <c r="H257" s="112"/>
      <c r="I257" s="112"/>
      <c r="J257" s="112"/>
      <c r="K257" s="112"/>
      <c r="L257" s="112">
        <f>SUM(L255:L256)</f>
        <v>0</v>
      </c>
    </row>
    <row r="258" spans="1:12" s="5" customFormat="1" x14ac:dyDescent="0.35">
      <c r="A258" s="70"/>
      <c r="B258" s="47" t="s">
        <v>114</v>
      </c>
      <c r="C258" s="114">
        <v>0.08</v>
      </c>
      <c r="D258" s="110"/>
      <c r="E258" s="111"/>
      <c r="F258" s="111"/>
      <c r="G258" s="112"/>
      <c r="H258" s="112"/>
      <c r="I258" s="112"/>
      <c r="J258" s="112"/>
      <c r="K258" s="112"/>
      <c r="L258" s="112">
        <f>L257*C258</f>
        <v>0</v>
      </c>
    </row>
    <row r="259" spans="1:12" s="5" customFormat="1" ht="20.149999999999999" customHeight="1" x14ac:dyDescent="0.35">
      <c r="A259" s="70"/>
      <c r="B259" s="30" t="s">
        <v>36</v>
      </c>
      <c r="C259" s="117"/>
      <c r="D259" s="117"/>
      <c r="E259" s="111"/>
      <c r="F259" s="111"/>
      <c r="G259" s="112"/>
      <c r="H259" s="112"/>
      <c r="I259" s="112"/>
      <c r="J259" s="112"/>
      <c r="K259" s="112"/>
      <c r="L259" s="112">
        <f>L258+L257</f>
        <v>0</v>
      </c>
    </row>
    <row r="260" spans="1:12" s="5" customFormat="1" x14ac:dyDescent="0.35">
      <c r="A260" s="66"/>
      <c r="B260" s="115" t="s">
        <v>37</v>
      </c>
      <c r="C260" s="116">
        <v>0.01</v>
      </c>
      <c r="D260" s="116"/>
      <c r="E260" s="116"/>
      <c r="F260" s="69"/>
      <c r="G260" s="118"/>
      <c r="H260" s="118"/>
      <c r="I260" s="118"/>
      <c r="J260" s="118"/>
      <c r="K260" s="118"/>
      <c r="L260" s="112">
        <f>L259*C260</f>
        <v>0</v>
      </c>
    </row>
    <row r="261" spans="1:12" x14ac:dyDescent="0.35">
      <c r="A261" s="66"/>
      <c r="B261" s="66" t="s">
        <v>13</v>
      </c>
      <c r="C261" s="23"/>
      <c r="D261" s="23"/>
      <c r="E261" s="23"/>
      <c r="F261" s="23"/>
      <c r="G261" s="49"/>
      <c r="H261" s="49"/>
      <c r="I261" s="49"/>
      <c r="J261" s="49"/>
      <c r="K261" s="46"/>
      <c r="L261" s="49">
        <f>SUM(L259:L260)</f>
        <v>0</v>
      </c>
    </row>
    <row r="262" spans="1:12" x14ac:dyDescent="0.35">
      <c r="A262" s="66"/>
      <c r="B262" s="31" t="s">
        <v>38</v>
      </c>
      <c r="C262" s="116">
        <v>0.18</v>
      </c>
      <c r="D262" s="31"/>
      <c r="E262" s="76"/>
      <c r="F262" s="76"/>
      <c r="G262" s="76"/>
      <c r="H262" s="76"/>
      <c r="I262" s="76"/>
      <c r="J262" s="76"/>
      <c r="K262" s="76"/>
      <c r="L262" s="119">
        <f>L261*C262</f>
        <v>0</v>
      </c>
    </row>
    <row r="263" spans="1:12" x14ac:dyDescent="0.35">
      <c r="A263" s="78"/>
      <c r="B263" s="50" t="s">
        <v>13</v>
      </c>
      <c r="C263" s="51"/>
      <c r="D263" s="51"/>
      <c r="E263" s="52"/>
      <c r="F263" s="52"/>
      <c r="G263" s="52"/>
      <c r="H263" s="52"/>
      <c r="I263" s="52"/>
      <c r="J263" s="52"/>
      <c r="K263" s="52"/>
      <c r="L263" s="53">
        <f>SUM(L261:L262)</f>
        <v>0</v>
      </c>
    </row>
  </sheetData>
  <mergeCells count="15">
    <mergeCell ref="F6:G6"/>
    <mergeCell ref="H6:I6"/>
    <mergeCell ref="J6:K6"/>
    <mergeCell ref="L6:L7"/>
    <mergeCell ref="A6:A7"/>
    <mergeCell ref="B6:B7"/>
    <mergeCell ref="C6:C7"/>
    <mergeCell ref="D6:D7"/>
    <mergeCell ref="E6:E7"/>
    <mergeCell ref="H5:J5"/>
    <mergeCell ref="A1:E1"/>
    <mergeCell ref="A2:L2"/>
    <mergeCell ref="A3:L3"/>
    <mergeCell ref="C4:F4"/>
    <mergeCell ref="A5:F5"/>
  </mergeCells>
  <conditionalFormatting sqref="B67">
    <cfRule type="cellIs" dxfId="57" priority="120" stopIfTrue="1" operator="equal">
      <formula>8223.307275</formula>
    </cfRule>
  </conditionalFormatting>
  <conditionalFormatting sqref="B11:C11">
    <cfRule type="cellIs" dxfId="56" priority="127" stopIfTrue="1" operator="equal">
      <formula>8223.307275</formula>
    </cfRule>
  </conditionalFormatting>
  <conditionalFormatting sqref="B14:C14">
    <cfRule type="cellIs" dxfId="55" priority="51" stopIfTrue="1" operator="equal">
      <formula>8223.307275</formula>
    </cfRule>
  </conditionalFormatting>
  <conditionalFormatting sqref="B17:C17">
    <cfRule type="cellIs" dxfId="54" priority="123" stopIfTrue="1" operator="equal">
      <formula>8223.307275</formula>
    </cfRule>
  </conditionalFormatting>
  <conditionalFormatting sqref="B19:C19">
    <cfRule type="cellIs" dxfId="53" priority="74" stopIfTrue="1" operator="equal">
      <formula>8223.307275</formula>
    </cfRule>
  </conditionalFormatting>
  <conditionalFormatting sqref="B22:C22">
    <cfRule type="cellIs" dxfId="52" priority="55" stopIfTrue="1" operator="equal">
      <formula>8223.307275</formula>
    </cfRule>
  </conditionalFormatting>
  <conditionalFormatting sqref="B25:C25">
    <cfRule type="cellIs" dxfId="51" priority="121" stopIfTrue="1" operator="equal">
      <formula>8223.307275</formula>
    </cfRule>
  </conditionalFormatting>
  <conditionalFormatting sqref="B28:C28">
    <cfRule type="cellIs" dxfId="50" priority="52" stopIfTrue="1" operator="equal">
      <formula>8223.307275</formula>
    </cfRule>
  </conditionalFormatting>
  <conditionalFormatting sqref="B37:C37">
    <cfRule type="cellIs" dxfId="49" priority="124" stopIfTrue="1" operator="equal">
      <formula>8223.307275</formula>
    </cfRule>
  </conditionalFormatting>
  <conditionalFormatting sqref="B43:C43">
    <cfRule type="cellIs" dxfId="48" priority="125" stopIfTrue="1" operator="equal">
      <formula>8223.307275</formula>
    </cfRule>
  </conditionalFormatting>
  <conditionalFormatting sqref="B46:C46">
    <cfRule type="cellIs" dxfId="47" priority="72" stopIfTrue="1" operator="equal">
      <formula>8223.307275</formula>
    </cfRule>
  </conditionalFormatting>
  <conditionalFormatting sqref="B49:C49">
    <cfRule type="cellIs" dxfId="46" priority="68" stopIfTrue="1" operator="equal">
      <formula>8223.307275</formula>
    </cfRule>
  </conditionalFormatting>
  <conditionalFormatting sqref="B52:C52">
    <cfRule type="cellIs" dxfId="45" priority="66" stopIfTrue="1" operator="equal">
      <formula>8223.307275</formula>
    </cfRule>
  </conditionalFormatting>
  <conditionalFormatting sqref="B55:C55">
    <cfRule type="cellIs" dxfId="44" priority="49" stopIfTrue="1" operator="equal">
      <formula>8223.307275</formula>
    </cfRule>
  </conditionalFormatting>
  <conditionalFormatting sqref="B59:C59">
    <cfRule type="cellIs" dxfId="43" priority="59" stopIfTrue="1" operator="equal">
      <formula>8223.307275</formula>
    </cfRule>
  </conditionalFormatting>
  <conditionalFormatting sqref="B62:C62">
    <cfRule type="cellIs" dxfId="42" priority="62" stopIfTrue="1" operator="equal">
      <formula>8223.307275</formula>
    </cfRule>
  </conditionalFormatting>
  <conditionalFormatting sqref="B65:C65">
    <cfRule type="cellIs" dxfId="41" priority="60" stopIfTrue="1" operator="equal">
      <formula>8223.307275</formula>
    </cfRule>
  </conditionalFormatting>
  <conditionalFormatting sqref="B68:C68">
    <cfRule type="cellIs" dxfId="40" priority="119" stopIfTrue="1" operator="equal">
      <formula>8223.307275</formula>
    </cfRule>
  </conditionalFormatting>
  <conditionalFormatting sqref="B70:C70">
    <cfRule type="cellIs" dxfId="39" priority="118" stopIfTrue="1" operator="equal">
      <formula>8223.307275</formula>
    </cfRule>
  </conditionalFormatting>
  <conditionalFormatting sqref="B250:C250">
    <cfRule type="cellIs" dxfId="38" priority="54" stopIfTrue="1" operator="equal">
      <formula>8223.307275</formula>
    </cfRule>
  </conditionalFormatting>
  <pageMargins left="0.7" right="0.7" top="0.75" bottom="0.75" header="0.3" footer="0.3"/>
  <pageSetup paperSize="9" orientation="portrait" r:id="rId1"/>
  <ignoredErrors>
    <ignoredError sqref="E69 L257:L26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C7541-3C23-4655-995D-6F0A7C0E387D}">
  <dimension ref="A1:L103"/>
  <sheetViews>
    <sheetView topLeftCell="A34" zoomScaleNormal="100" workbookViewId="0">
      <selection activeCell="J9" sqref="J9:J92"/>
    </sheetView>
  </sheetViews>
  <sheetFormatPr defaultColWidth="9.08984375" defaultRowHeight="13.5" x14ac:dyDescent="0.35"/>
  <cols>
    <col min="1" max="1" width="5.90625" style="79" customWidth="1"/>
    <col min="2" max="2" width="71.6328125" style="1" customWidth="1"/>
    <col min="3" max="3" width="8" style="54" customWidth="1"/>
    <col min="4" max="4" width="9.90625" style="1" customWidth="1"/>
    <col min="5" max="5" width="10.453125" style="55" customWidth="1"/>
    <col min="6" max="6" width="9.90625" style="55" customWidth="1"/>
    <col min="7" max="7" width="14" style="55" customWidth="1"/>
    <col min="8" max="8" width="8.90625" style="55" customWidth="1"/>
    <col min="9" max="9" width="14" style="55" customWidth="1"/>
    <col min="10" max="10" width="7.453125" style="55" customWidth="1"/>
    <col min="11" max="11" width="13.453125" style="55" customWidth="1"/>
    <col min="12" max="12" width="15.453125" style="1" customWidth="1"/>
    <col min="13" max="16384" width="9.08984375" style="1"/>
  </cols>
  <sheetData>
    <row r="1" spans="1:12" x14ac:dyDescent="0.35">
      <c r="A1" s="273"/>
      <c r="B1" s="273"/>
      <c r="C1" s="273"/>
      <c r="D1" s="273"/>
      <c r="E1" s="273"/>
    </row>
    <row r="2" spans="1:12" ht="20.149999999999999" customHeight="1" x14ac:dyDescent="0.35">
      <c r="A2" s="286" t="s">
        <v>243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</row>
    <row r="3" spans="1:12" ht="20.149999999999999" customHeight="1" x14ac:dyDescent="0.35">
      <c r="A3" s="286" t="s">
        <v>228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</row>
    <row r="4" spans="1:12" ht="20.149999999999999" customHeight="1" x14ac:dyDescent="0.35">
      <c r="A4" s="164"/>
      <c r="B4" s="164"/>
      <c r="C4" s="286"/>
      <c r="D4" s="286"/>
      <c r="E4" s="286"/>
      <c r="F4" s="286"/>
      <c r="G4" s="164"/>
      <c r="H4" s="164"/>
      <c r="I4" s="164"/>
      <c r="J4" s="164"/>
      <c r="K4" s="164"/>
      <c r="L4" s="164"/>
    </row>
    <row r="5" spans="1:12" ht="20.149999999999999" customHeight="1" x14ac:dyDescent="0.35">
      <c r="A5" s="290" t="s">
        <v>157</v>
      </c>
      <c r="B5" s="290"/>
      <c r="C5" s="290"/>
      <c r="D5" s="290"/>
      <c r="E5" s="290"/>
      <c r="F5" s="290"/>
      <c r="G5" s="2"/>
      <c r="H5" s="289" t="s">
        <v>1</v>
      </c>
      <c r="I5" s="289"/>
      <c r="J5" s="289"/>
      <c r="K5" s="3">
        <f>L103</f>
        <v>0</v>
      </c>
      <c r="L5" s="4" t="s">
        <v>2</v>
      </c>
    </row>
    <row r="6" spans="1:12" s="5" customFormat="1" ht="20.149999999999999" customHeight="1" x14ac:dyDescent="0.35">
      <c r="A6" s="292" t="s">
        <v>3</v>
      </c>
      <c r="B6" s="291" t="s">
        <v>4</v>
      </c>
      <c r="C6" s="291" t="s">
        <v>5</v>
      </c>
      <c r="D6" s="293" t="s">
        <v>6</v>
      </c>
      <c r="E6" s="291" t="s">
        <v>7</v>
      </c>
      <c r="F6" s="291" t="s">
        <v>8</v>
      </c>
      <c r="G6" s="291"/>
      <c r="H6" s="291" t="s">
        <v>9</v>
      </c>
      <c r="I6" s="291"/>
      <c r="J6" s="291" t="s">
        <v>10</v>
      </c>
      <c r="K6" s="291"/>
      <c r="L6" s="291" t="s">
        <v>11</v>
      </c>
    </row>
    <row r="7" spans="1:12" s="5" customFormat="1" ht="30" customHeight="1" x14ac:dyDescent="0.35">
      <c r="A7" s="292"/>
      <c r="B7" s="291"/>
      <c r="C7" s="291"/>
      <c r="D7" s="294"/>
      <c r="E7" s="291"/>
      <c r="F7" s="135" t="s">
        <v>12</v>
      </c>
      <c r="G7" s="135" t="s">
        <v>13</v>
      </c>
      <c r="H7" s="135" t="s">
        <v>14</v>
      </c>
      <c r="I7" s="135" t="s">
        <v>13</v>
      </c>
      <c r="J7" s="135" t="s">
        <v>12</v>
      </c>
      <c r="K7" s="135" t="s">
        <v>13</v>
      </c>
      <c r="L7" s="291"/>
    </row>
    <row r="8" spans="1:12" s="5" customFormat="1" ht="14" thickBot="1" x14ac:dyDescent="0.4">
      <c r="A8" s="161">
        <v>1</v>
      </c>
      <c r="B8" s="162">
        <v>2</v>
      </c>
      <c r="C8" s="162">
        <v>3</v>
      </c>
      <c r="D8" s="162"/>
      <c r="E8" s="162">
        <v>4</v>
      </c>
      <c r="F8" s="162">
        <v>5</v>
      </c>
      <c r="G8" s="162">
        <v>6</v>
      </c>
      <c r="H8" s="162">
        <v>7</v>
      </c>
      <c r="I8" s="162">
        <v>8</v>
      </c>
      <c r="J8" s="162">
        <v>9</v>
      </c>
      <c r="K8" s="162">
        <v>10</v>
      </c>
      <c r="L8" s="162">
        <v>11</v>
      </c>
    </row>
    <row r="9" spans="1:12" s="5" customFormat="1" ht="20" customHeight="1" x14ac:dyDescent="0.35">
      <c r="A9" s="56"/>
      <c r="B9" s="209" t="s">
        <v>230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s="5" customFormat="1" ht="27" x14ac:dyDescent="0.35">
      <c r="A10" s="70">
        <v>1</v>
      </c>
      <c r="B10" s="7" t="s">
        <v>87</v>
      </c>
      <c r="C10" s="8" t="s">
        <v>19</v>
      </c>
      <c r="D10" s="8"/>
      <c r="E10" s="9">
        <v>16</v>
      </c>
      <c r="F10" s="29"/>
      <c r="G10" s="138">
        <f t="shared" ref="G10:G41" si="0">F10*E10</f>
        <v>0</v>
      </c>
      <c r="H10" s="29"/>
      <c r="I10" s="138">
        <f>H10*E10</f>
        <v>0</v>
      </c>
      <c r="J10" s="29"/>
      <c r="K10" s="128">
        <f>J10*E10</f>
        <v>0</v>
      </c>
      <c r="L10" s="128">
        <f t="shared" ref="L10:L73" si="1">K10+I10+G10</f>
        <v>0</v>
      </c>
    </row>
    <row r="11" spans="1:12" s="5" customFormat="1" x14ac:dyDescent="0.35">
      <c r="A11" s="83"/>
      <c r="B11" s="18" t="s">
        <v>16</v>
      </c>
      <c r="C11" s="15" t="s">
        <v>19</v>
      </c>
      <c r="D11" s="16">
        <v>1</v>
      </c>
      <c r="E11" s="16">
        <f>E10*D11</f>
        <v>16</v>
      </c>
      <c r="F11" s="14"/>
      <c r="G11" s="138">
        <f t="shared" si="0"/>
        <v>0</v>
      </c>
      <c r="H11" s="14"/>
      <c r="I11" s="138">
        <f t="shared" ref="I11:I74" si="2">H11*E11</f>
        <v>0</v>
      </c>
      <c r="J11" s="11"/>
      <c r="K11" s="128">
        <f t="shared" ref="K11:K74" si="3">J11*E11</f>
        <v>0</v>
      </c>
      <c r="L11" s="128">
        <f t="shared" si="1"/>
        <v>0</v>
      </c>
    </row>
    <row r="12" spans="1:12" s="5" customFormat="1" x14ac:dyDescent="0.35">
      <c r="A12" s="83"/>
      <c r="B12" s="13" t="s">
        <v>21</v>
      </c>
      <c r="C12" s="12" t="s">
        <v>2</v>
      </c>
      <c r="D12" s="61">
        <v>7.0000000000000007E-2</v>
      </c>
      <c r="E12" s="14">
        <f>D12*E10</f>
        <v>1.1200000000000001</v>
      </c>
      <c r="F12" s="14"/>
      <c r="G12" s="138">
        <f t="shared" si="0"/>
        <v>0</v>
      </c>
      <c r="H12" s="14"/>
      <c r="I12" s="138">
        <f t="shared" si="2"/>
        <v>0</v>
      </c>
      <c r="J12" s="14"/>
      <c r="K12" s="128">
        <f t="shared" si="3"/>
        <v>0</v>
      </c>
      <c r="L12" s="128">
        <f t="shared" si="1"/>
        <v>0</v>
      </c>
    </row>
    <row r="13" spans="1:12" s="5" customFormat="1" ht="27" x14ac:dyDescent="0.35">
      <c r="A13" s="83"/>
      <c r="B13" s="13" t="s">
        <v>62</v>
      </c>
      <c r="C13" s="135" t="s">
        <v>19</v>
      </c>
      <c r="D13" s="85" t="s">
        <v>88</v>
      </c>
      <c r="E13" s="14">
        <f>E10</f>
        <v>16</v>
      </c>
      <c r="F13" s="14"/>
      <c r="G13" s="138">
        <f t="shared" si="0"/>
        <v>0</v>
      </c>
      <c r="H13" s="14"/>
      <c r="I13" s="138">
        <f t="shared" si="2"/>
        <v>0</v>
      </c>
      <c r="J13" s="14"/>
      <c r="K13" s="128">
        <f t="shared" si="3"/>
        <v>0</v>
      </c>
      <c r="L13" s="128">
        <f t="shared" si="1"/>
        <v>0</v>
      </c>
    </row>
    <row r="14" spans="1:12" s="5" customFormat="1" x14ac:dyDescent="0.35">
      <c r="A14" s="83"/>
      <c r="B14" s="31" t="s">
        <v>24</v>
      </c>
      <c r="C14" s="23" t="s">
        <v>2</v>
      </c>
      <c r="D14" s="65">
        <v>0.37</v>
      </c>
      <c r="E14" s="16">
        <f>D14*E10</f>
        <v>5.92</v>
      </c>
      <c r="F14" s="16"/>
      <c r="G14" s="138">
        <f t="shared" si="0"/>
        <v>0</v>
      </c>
      <c r="H14" s="16"/>
      <c r="I14" s="138">
        <f t="shared" si="2"/>
        <v>0</v>
      </c>
      <c r="J14" s="16"/>
      <c r="K14" s="128">
        <f t="shared" si="3"/>
        <v>0</v>
      </c>
      <c r="L14" s="128">
        <f t="shared" si="1"/>
        <v>0</v>
      </c>
    </row>
    <row r="15" spans="1:12" s="5" customFormat="1" ht="27" x14ac:dyDescent="0.35">
      <c r="A15" s="70">
        <v>2</v>
      </c>
      <c r="B15" s="7" t="s">
        <v>179</v>
      </c>
      <c r="C15" s="8" t="s">
        <v>19</v>
      </c>
      <c r="D15" s="8"/>
      <c r="E15" s="9">
        <v>4</v>
      </c>
      <c r="F15" s="29"/>
      <c r="G15" s="138">
        <f t="shared" si="0"/>
        <v>0</v>
      </c>
      <c r="H15" s="29"/>
      <c r="I15" s="138">
        <f t="shared" si="2"/>
        <v>0</v>
      </c>
      <c r="J15" s="29"/>
      <c r="K15" s="128">
        <f t="shared" si="3"/>
        <v>0</v>
      </c>
      <c r="L15" s="128">
        <f t="shared" si="1"/>
        <v>0</v>
      </c>
    </row>
    <row r="16" spans="1:12" s="5" customFormat="1" x14ac:dyDescent="0.35">
      <c r="A16" s="83"/>
      <c r="B16" s="18" t="s">
        <v>16</v>
      </c>
      <c r="C16" s="15" t="s">
        <v>19</v>
      </c>
      <c r="D16" s="16">
        <v>1</v>
      </c>
      <c r="E16" s="16">
        <f>E15*D16</f>
        <v>4</v>
      </c>
      <c r="F16" s="14"/>
      <c r="G16" s="138">
        <f t="shared" si="0"/>
        <v>0</v>
      </c>
      <c r="H16" s="14"/>
      <c r="I16" s="138">
        <f t="shared" si="2"/>
        <v>0</v>
      </c>
      <c r="J16" s="11"/>
      <c r="K16" s="128">
        <f t="shared" si="3"/>
        <v>0</v>
      </c>
      <c r="L16" s="128">
        <f t="shared" si="1"/>
        <v>0</v>
      </c>
    </row>
    <row r="17" spans="1:12" s="5" customFormat="1" x14ac:dyDescent="0.35">
      <c r="A17" s="83"/>
      <c r="B17" s="13" t="s">
        <v>21</v>
      </c>
      <c r="C17" s="12" t="s">
        <v>2</v>
      </c>
      <c r="D17" s="61">
        <v>7.0000000000000007E-2</v>
      </c>
      <c r="E17" s="14">
        <f>D17*E15</f>
        <v>0.28000000000000003</v>
      </c>
      <c r="F17" s="14"/>
      <c r="G17" s="138">
        <f t="shared" si="0"/>
        <v>0</v>
      </c>
      <c r="H17" s="14"/>
      <c r="I17" s="138">
        <f t="shared" si="2"/>
        <v>0</v>
      </c>
      <c r="J17" s="14"/>
      <c r="K17" s="128">
        <f t="shared" si="3"/>
        <v>0</v>
      </c>
      <c r="L17" s="128">
        <f t="shared" si="1"/>
        <v>0</v>
      </c>
    </row>
    <row r="18" spans="1:12" s="5" customFormat="1" ht="27" x14ac:dyDescent="0.35">
      <c r="A18" s="83"/>
      <c r="B18" s="13" t="s">
        <v>184</v>
      </c>
      <c r="C18" s="135" t="s">
        <v>19</v>
      </c>
      <c r="D18" s="85" t="s">
        <v>88</v>
      </c>
      <c r="E18" s="14">
        <v>1</v>
      </c>
      <c r="F18" s="169"/>
      <c r="G18" s="138">
        <f t="shared" si="0"/>
        <v>0</v>
      </c>
      <c r="H18" s="14"/>
      <c r="I18" s="138">
        <f t="shared" si="2"/>
        <v>0</v>
      </c>
      <c r="J18" s="14"/>
      <c r="K18" s="128">
        <f t="shared" si="3"/>
        <v>0</v>
      </c>
      <c r="L18" s="128">
        <f t="shared" si="1"/>
        <v>0</v>
      </c>
    </row>
    <row r="19" spans="1:12" s="5" customFormat="1" ht="27" x14ac:dyDescent="0.35">
      <c r="A19" s="83"/>
      <c r="B19" s="13" t="s">
        <v>178</v>
      </c>
      <c r="C19" s="135" t="s">
        <v>19</v>
      </c>
      <c r="D19" s="85" t="s">
        <v>88</v>
      </c>
      <c r="E19" s="14">
        <v>3</v>
      </c>
      <c r="F19" s="169"/>
      <c r="G19" s="138">
        <f t="shared" si="0"/>
        <v>0</v>
      </c>
      <c r="H19" s="14"/>
      <c r="I19" s="138">
        <f t="shared" si="2"/>
        <v>0</v>
      </c>
      <c r="J19" s="14"/>
      <c r="K19" s="128">
        <f t="shared" si="3"/>
        <v>0</v>
      </c>
      <c r="L19" s="128">
        <f t="shared" si="1"/>
        <v>0</v>
      </c>
    </row>
    <row r="20" spans="1:12" s="5" customFormat="1" x14ac:dyDescent="0.35">
      <c r="A20" s="83"/>
      <c r="B20" s="13" t="s">
        <v>180</v>
      </c>
      <c r="C20" s="135" t="s">
        <v>19</v>
      </c>
      <c r="D20" s="85" t="s">
        <v>88</v>
      </c>
      <c r="E20" s="14">
        <v>4</v>
      </c>
      <c r="F20" s="14"/>
      <c r="G20" s="138">
        <f t="shared" si="0"/>
        <v>0</v>
      </c>
      <c r="H20" s="14"/>
      <c r="I20" s="138">
        <f t="shared" si="2"/>
        <v>0</v>
      </c>
      <c r="J20" s="14"/>
      <c r="K20" s="128">
        <f t="shared" si="3"/>
        <v>0</v>
      </c>
      <c r="L20" s="128">
        <f t="shared" si="1"/>
        <v>0</v>
      </c>
    </row>
    <row r="21" spans="1:12" s="5" customFormat="1" x14ac:dyDescent="0.35">
      <c r="A21" s="83"/>
      <c r="B21" s="31" t="s">
        <v>24</v>
      </c>
      <c r="C21" s="23" t="s">
        <v>2</v>
      </c>
      <c r="D21" s="65">
        <v>0.37</v>
      </c>
      <c r="E21" s="16">
        <f>D21*E15</f>
        <v>1.48</v>
      </c>
      <c r="F21" s="16"/>
      <c r="G21" s="138">
        <f t="shared" si="0"/>
        <v>0</v>
      </c>
      <c r="H21" s="16"/>
      <c r="I21" s="138">
        <f t="shared" si="2"/>
        <v>0</v>
      </c>
      <c r="J21" s="16"/>
      <c r="K21" s="128">
        <f t="shared" si="3"/>
        <v>0</v>
      </c>
      <c r="L21" s="128">
        <f t="shared" si="1"/>
        <v>0</v>
      </c>
    </row>
    <row r="22" spans="1:12" s="5" customFormat="1" ht="40.5" x14ac:dyDescent="0.35">
      <c r="A22" s="70">
        <v>3</v>
      </c>
      <c r="B22" s="7" t="s">
        <v>208</v>
      </c>
      <c r="C22" s="8" t="s">
        <v>19</v>
      </c>
      <c r="D22" s="8"/>
      <c r="E22" s="9">
        <v>1</v>
      </c>
      <c r="F22" s="29"/>
      <c r="G22" s="138">
        <f t="shared" si="0"/>
        <v>0</v>
      </c>
      <c r="H22" s="29"/>
      <c r="I22" s="138">
        <f t="shared" si="2"/>
        <v>0</v>
      </c>
      <c r="J22" s="29"/>
      <c r="K22" s="128">
        <f t="shared" si="3"/>
        <v>0</v>
      </c>
      <c r="L22" s="128">
        <f t="shared" si="1"/>
        <v>0</v>
      </c>
    </row>
    <row r="23" spans="1:12" s="5" customFormat="1" x14ac:dyDescent="0.35">
      <c r="A23" s="83"/>
      <c r="B23" s="18" t="s">
        <v>16</v>
      </c>
      <c r="C23" s="15" t="s">
        <v>19</v>
      </c>
      <c r="D23" s="16">
        <v>1</v>
      </c>
      <c r="E23" s="16">
        <f>E22*D23</f>
        <v>1</v>
      </c>
      <c r="F23" s="14"/>
      <c r="G23" s="138">
        <f t="shared" si="0"/>
        <v>0</v>
      </c>
      <c r="H23" s="14"/>
      <c r="I23" s="138">
        <f t="shared" si="2"/>
        <v>0</v>
      </c>
      <c r="J23" s="11"/>
      <c r="K23" s="128">
        <f t="shared" si="3"/>
        <v>0</v>
      </c>
      <c r="L23" s="128">
        <f t="shared" si="1"/>
        <v>0</v>
      </c>
    </row>
    <row r="24" spans="1:12" s="5" customFormat="1" x14ac:dyDescent="0.35">
      <c r="A24" s="83"/>
      <c r="B24" s="13" t="s">
        <v>21</v>
      </c>
      <c r="C24" s="12" t="s">
        <v>2</v>
      </c>
      <c r="D24" s="61">
        <v>7.0000000000000007E-2</v>
      </c>
      <c r="E24" s="14">
        <f>D24*E22</f>
        <v>7.0000000000000007E-2</v>
      </c>
      <c r="F24" s="14"/>
      <c r="G24" s="138">
        <f t="shared" si="0"/>
        <v>0</v>
      </c>
      <c r="H24" s="14"/>
      <c r="I24" s="138">
        <f t="shared" si="2"/>
        <v>0</v>
      </c>
      <c r="J24" s="14"/>
      <c r="K24" s="128">
        <f t="shared" si="3"/>
        <v>0</v>
      </c>
      <c r="L24" s="128">
        <f t="shared" si="1"/>
        <v>0</v>
      </c>
    </row>
    <row r="25" spans="1:12" s="5" customFormat="1" ht="27" x14ac:dyDescent="0.35">
      <c r="A25" s="83"/>
      <c r="B25" s="13" t="s">
        <v>177</v>
      </c>
      <c r="C25" s="135" t="s">
        <v>19</v>
      </c>
      <c r="D25" s="85" t="s">
        <v>88</v>
      </c>
      <c r="E25" s="14">
        <f>E22</f>
        <v>1</v>
      </c>
      <c r="F25" s="169"/>
      <c r="G25" s="138">
        <f t="shared" si="0"/>
        <v>0</v>
      </c>
      <c r="H25" s="14"/>
      <c r="I25" s="138">
        <f t="shared" si="2"/>
        <v>0</v>
      </c>
      <c r="J25" s="14"/>
      <c r="K25" s="128">
        <f t="shared" si="3"/>
        <v>0</v>
      </c>
      <c r="L25" s="128">
        <f t="shared" si="1"/>
        <v>0</v>
      </c>
    </row>
    <row r="26" spans="1:12" s="5" customFormat="1" x14ac:dyDescent="0.35">
      <c r="A26" s="83"/>
      <c r="B26" s="13" t="s">
        <v>180</v>
      </c>
      <c r="C26" s="135" t="s">
        <v>19</v>
      </c>
      <c r="D26" s="85" t="s">
        <v>88</v>
      </c>
      <c r="E26" s="14">
        <v>3</v>
      </c>
      <c r="F26" s="14"/>
      <c r="G26" s="138">
        <f t="shared" si="0"/>
        <v>0</v>
      </c>
      <c r="H26" s="14"/>
      <c r="I26" s="138">
        <f t="shared" si="2"/>
        <v>0</v>
      </c>
      <c r="J26" s="14"/>
      <c r="K26" s="128">
        <f t="shared" si="3"/>
        <v>0</v>
      </c>
      <c r="L26" s="128">
        <f t="shared" si="1"/>
        <v>0</v>
      </c>
    </row>
    <row r="27" spans="1:12" s="5" customFormat="1" x14ac:dyDescent="0.35">
      <c r="A27" s="83"/>
      <c r="B27" s="31" t="s">
        <v>24</v>
      </c>
      <c r="C27" s="23" t="s">
        <v>2</v>
      </c>
      <c r="D27" s="65">
        <v>0.37</v>
      </c>
      <c r="E27" s="16">
        <f>D27*E22</f>
        <v>0.37</v>
      </c>
      <c r="F27" s="16"/>
      <c r="G27" s="138">
        <f t="shared" si="0"/>
        <v>0</v>
      </c>
      <c r="H27" s="16"/>
      <c r="I27" s="138">
        <f t="shared" si="2"/>
        <v>0</v>
      </c>
      <c r="J27" s="16"/>
      <c r="K27" s="128">
        <f t="shared" si="3"/>
        <v>0</v>
      </c>
      <c r="L27" s="128">
        <f t="shared" si="1"/>
        <v>0</v>
      </c>
    </row>
    <row r="28" spans="1:12" s="5" customFormat="1" x14ac:dyDescent="0.35">
      <c r="A28" s="82">
        <v>4</v>
      </c>
      <c r="B28" s="137" t="s">
        <v>181</v>
      </c>
      <c r="C28" s="180" t="s">
        <v>19</v>
      </c>
      <c r="D28" s="181"/>
      <c r="E28" s="9">
        <v>8</v>
      </c>
      <c r="F28" s="11"/>
      <c r="G28" s="138">
        <f t="shared" si="0"/>
        <v>0</v>
      </c>
      <c r="H28" s="11"/>
      <c r="I28" s="138">
        <f t="shared" si="2"/>
        <v>0</v>
      </c>
      <c r="J28" s="11"/>
      <c r="K28" s="128">
        <f t="shared" si="3"/>
        <v>0</v>
      </c>
      <c r="L28" s="128">
        <f t="shared" si="1"/>
        <v>0</v>
      </c>
    </row>
    <row r="29" spans="1:12" s="5" customFormat="1" x14ac:dyDescent="0.35">
      <c r="A29" s="82"/>
      <c r="B29" s="140" t="s">
        <v>16</v>
      </c>
      <c r="C29" s="42" t="s">
        <v>19</v>
      </c>
      <c r="D29" s="16">
        <v>1</v>
      </c>
      <c r="E29" s="16">
        <f>D29*E28</f>
        <v>8</v>
      </c>
      <c r="F29" s="16"/>
      <c r="G29" s="138">
        <f t="shared" si="0"/>
        <v>0</v>
      </c>
      <c r="H29" s="102"/>
      <c r="I29" s="138">
        <f t="shared" si="2"/>
        <v>0</v>
      </c>
      <c r="J29" s="102"/>
      <c r="K29" s="128">
        <f t="shared" si="3"/>
        <v>0</v>
      </c>
      <c r="L29" s="128">
        <f t="shared" si="1"/>
        <v>0</v>
      </c>
    </row>
    <row r="30" spans="1:12" s="5" customFormat="1" x14ac:dyDescent="0.35">
      <c r="A30" s="82"/>
      <c r="B30" s="125" t="s">
        <v>21</v>
      </c>
      <c r="C30" s="30" t="s">
        <v>2</v>
      </c>
      <c r="D30" s="102">
        <v>0.13</v>
      </c>
      <c r="E30" s="102">
        <f>D30*E28</f>
        <v>1.04</v>
      </c>
      <c r="F30" s="102"/>
      <c r="G30" s="138">
        <f t="shared" si="0"/>
        <v>0</v>
      </c>
      <c r="H30" s="102"/>
      <c r="I30" s="138">
        <f t="shared" si="2"/>
        <v>0</v>
      </c>
      <c r="J30" s="102"/>
      <c r="K30" s="128">
        <f t="shared" si="3"/>
        <v>0</v>
      </c>
      <c r="L30" s="128">
        <f t="shared" si="1"/>
        <v>0</v>
      </c>
    </row>
    <row r="31" spans="1:12" s="5" customFormat="1" x14ac:dyDescent="0.35">
      <c r="A31" s="82"/>
      <c r="B31" s="75" t="s">
        <v>182</v>
      </c>
      <c r="C31" s="42" t="s">
        <v>19</v>
      </c>
      <c r="D31" s="11">
        <v>1</v>
      </c>
      <c r="E31" s="11">
        <f>D31*E28</f>
        <v>8</v>
      </c>
      <c r="F31" s="11"/>
      <c r="G31" s="138">
        <f t="shared" si="0"/>
        <v>0</v>
      </c>
      <c r="H31" s="11"/>
      <c r="I31" s="138">
        <f t="shared" si="2"/>
        <v>0</v>
      </c>
      <c r="J31" s="11"/>
      <c r="K31" s="128">
        <f t="shared" si="3"/>
        <v>0</v>
      </c>
      <c r="L31" s="128">
        <f t="shared" si="1"/>
        <v>0</v>
      </c>
    </row>
    <row r="32" spans="1:12" s="5" customFormat="1" x14ac:dyDescent="0.35">
      <c r="A32" s="82"/>
      <c r="B32" s="75" t="s">
        <v>183</v>
      </c>
      <c r="C32" s="42" t="s">
        <v>15</v>
      </c>
      <c r="D32" s="11">
        <v>1</v>
      </c>
      <c r="E32" s="11">
        <f>D32*E28</f>
        <v>8</v>
      </c>
      <c r="F32" s="11"/>
      <c r="G32" s="138">
        <f t="shared" si="0"/>
        <v>0</v>
      </c>
      <c r="H32" s="11"/>
      <c r="I32" s="138">
        <f t="shared" si="2"/>
        <v>0</v>
      </c>
      <c r="J32" s="11"/>
      <c r="K32" s="128">
        <f t="shared" si="3"/>
        <v>0</v>
      </c>
      <c r="L32" s="128">
        <f t="shared" si="1"/>
        <v>0</v>
      </c>
    </row>
    <row r="33" spans="1:12" s="5" customFormat="1" x14ac:dyDescent="0.35">
      <c r="A33" s="82"/>
      <c r="B33" s="75" t="s">
        <v>24</v>
      </c>
      <c r="C33" s="42" t="s">
        <v>2</v>
      </c>
      <c r="D33" s="11">
        <v>0.84</v>
      </c>
      <c r="E33" s="11">
        <f>D33*E28</f>
        <v>6.72</v>
      </c>
      <c r="F33" s="11"/>
      <c r="G33" s="138">
        <f t="shared" si="0"/>
        <v>0</v>
      </c>
      <c r="H33" s="11"/>
      <c r="I33" s="138">
        <f t="shared" si="2"/>
        <v>0</v>
      </c>
      <c r="J33" s="11"/>
      <c r="K33" s="128">
        <f t="shared" si="3"/>
        <v>0</v>
      </c>
      <c r="L33" s="128">
        <f t="shared" si="1"/>
        <v>0</v>
      </c>
    </row>
    <row r="34" spans="1:12" s="5" customFormat="1" x14ac:dyDescent="0.35">
      <c r="A34" s="88">
        <v>5</v>
      </c>
      <c r="B34" s="38" t="s">
        <v>52</v>
      </c>
      <c r="C34" s="33" t="s">
        <v>15</v>
      </c>
      <c r="D34" s="33"/>
      <c r="E34" s="57">
        <v>9</v>
      </c>
      <c r="F34" s="14"/>
      <c r="G34" s="138">
        <f t="shared" si="0"/>
        <v>0</v>
      </c>
      <c r="H34" s="36"/>
      <c r="I34" s="138">
        <f t="shared" si="2"/>
        <v>0</v>
      </c>
      <c r="J34" s="36"/>
      <c r="K34" s="128">
        <f t="shared" si="3"/>
        <v>0</v>
      </c>
      <c r="L34" s="128">
        <f t="shared" si="1"/>
        <v>0</v>
      </c>
    </row>
    <row r="35" spans="1:12" s="5" customFormat="1" x14ac:dyDescent="0.35">
      <c r="A35" s="88"/>
      <c r="B35" s="18" t="s">
        <v>16</v>
      </c>
      <c r="C35" s="15" t="s">
        <v>19</v>
      </c>
      <c r="D35" s="16">
        <v>1</v>
      </c>
      <c r="E35" s="16">
        <f>E34*D35</f>
        <v>9</v>
      </c>
      <c r="F35" s="14"/>
      <c r="G35" s="138">
        <f t="shared" si="0"/>
        <v>0</v>
      </c>
      <c r="H35" s="14"/>
      <c r="I35" s="138">
        <f t="shared" si="2"/>
        <v>0</v>
      </c>
      <c r="J35" s="16"/>
      <c r="K35" s="128">
        <f t="shared" si="3"/>
        <v>0</v>
      </c>
      <c r="L35" s="128">
        <f t="shared" si="1"/>
        <v>0</v>
      </c>
    </row>
    <row r="36" spans="1:12" s="5" customFormat="1" x14ac:dyDescent="0.35">
      <c r="A36" s="88"/>
      <c r="B36" s="75" t="s">
        <v>21</v>
      </c>
      <c r="C36" s="76" t="s">
        <v>2</v>
      </c>
      <c r="D36" s="14">
        <v>0.16</v>
      </c>
      <c r="E36" s="14">
        <f>E34*D36</f>
        <v>1.44</v>
      </c>
      <c r="F36" s="14"/>
      <c r="G36" s="138">
        <f t="shared" si="0"/>
        <v>0</v>
      </c>
      <c r="H36" s="14"/>
      <c r="I36" s="138">
        <f t="shared" si="2"/>
        <v>0</v>
      </c>
      <c r="J36" s="14"/>
      <c r="K36" s="128">
        <f t="shared" si="3"/>
        <v>0</v>
      </c>
      <c r="L36" s="128">
        <f t="shared" si="1"/>
        <v>0</v>
      </c>
    </row>
    <row r="37" spans="1:12" s="5" customFormat="1" x14ac:dyDescent="0.35">
      <c r="A37" s="88"/>
      <c r="B37" s="75" t="s">
        <v>53</v>
      </c>
      <c r="C37" s="76" t="s">
        <v>19</v>
      </c>
      <c r="D37" s="85" t="s">
        <v>88</v>
      </c>
      <c r="E37" s="14">
        <v>4</v>
      </c>
      <c r="F37" s="14"/>
      <c r="G37" s="138">
        <f t="shared" si="0"/>
        <v>0</v>
      </c>
      <c r="H37" s="14"/>
      <c r="I37" s="138">
        <f t="shared" si="2"/>
        <v>0</v>
      </c>
      <c r="J37" s="14"/>
      <c r="K37" s="128">
        <f t="shared" si="3"/>
        <v>0</v>
      </c>
      <c r="L37" s="128">
        <f t="shared" si="1"/>
        <v>0</v>
      </c>
    </row>
    <row r="38" spans="1:12" s="5" customFormat="1" x14ac:dyDescent="0.35">
      <c r="A38" s="88"/>
      <c r="B38" s="75" t="s">
        <v>24</v>
      </c>
      <c r="C38" s="76" t="s">
        <v>2</v>
      </c>
      <c r="D38" s="14">
        <v>0.47</v>
      </c>
      <c r="E38" s="14">
        <f>E34*D38</f>
        <v>4.2299999999999995</v>
      </c>
      <c r="F38" s="14"/>
      <c r="G38" s="138">
        <f t="shared" si="0"/>
        <v>0</v>
      </c>
      <c r="H38" s="14"/>
      <c r="I38" s="138">
        <f t="shared" si="2"/>
        <v>0</v>
      </c>
      <c r="J38" s="14"/>
      <c r="K38" s="128">
        <f t="shared" si="3"/>
        <v>0</v>
      </c>
      <c r="L38" s="128">
        <f t="shared" si="1"/>
        <v>0</v>
      </c>
    </row>
    <row r="39" spans="1:12" s="5" customFormat="1" x14ac:dyDescent="0.35">
      <c r="A39" s="96">
        <v>6</v>
      </c>
      <c r="B39" s="38" t="s">
        <v>63</v>
      </c>
      <c r="C39" s="33" t="s">
        <v>34</v>
      </c>
      <c r="D39" s="33"/>
      <c r="E39" s="57">
        <v>72</v>
      </c>
      <c r="F39" s="14"/>
      <c r="G39" s="138">
        <f t="shared" si="0"/>
        <v>0</v>
      </c>
      <c r="H39" s="36"/>
      <c r="I39" s="138">
        <f t="shared" si="2"/>
        <v>0</v>
      </c>
      <c r="J39" s="36"/>
      <c r="K39" s="128">
        <f t="shared" si="3"/>
        <v>0</v>
      </c>
      <c r="L39" s="128">
        <f t="shared" si="1"/>
        <v>0</v>
      </c>
    </row>
    <row r="40" spans="1:12" s="5" customFormat="1" x14ac:dyDescent="0.35">
      <c r="A40" s="96"/>
      <c r="B40" s="18" t="s">
        <v>16</v>
      </c>
      <c r="C40" s="15" t="s">
        <v>19</v>
      </c>
      <c r="D40" s="16">
        <v>1</v>
      </c>
      <c r="E40" s="16">
        <f>E39*D40</f>
        <v>72</v>
      </c>
      <c r="F40" s="14"/>
      <c r="G40" s="138">
        <f t="shared" si="0"/>
        <v>0</v>
      </c>
      <c r="H40" s="102"/>
      <c r="I40" s="138">
        <f t="shared" si="2"/>
        <v>0</v>
      </c>
      <c r="J40" s="16"/>
      <c r="K40" s="128">
        <f t="shared" si="3"/>
        <v>0</v>
      </c>
      <c r="L40" s="128">
        <f t="shared" si="1"/>
        <v>0</v>
      </c>
    </row>
    <row r="41" spans="1:12" s="5" customFormat="1" x14ac:dyDescent="0.35">
      <c r="A41" s="96"/>
      <c r="B41" s="75" t="s">
        <v>21</v>
      </c>
      <c r="C41" s="76" t="s">
        <v>2</v>
      </c>
      <c r="D41" s="86">
        <v>2.0999999999999999E-3</v>
      </c>
      <c r="E41" s="14">
        <f>E39*D41</f>
        <v>0.1512</v>
      </c>
      <c r="F41" s="14"/>
      <c r="G41" s="138">
        <f t="shared" si="0"/>
        <v>0</v>
      </c>
      <c r="H41" s="14"/>
      <c r="I41" s="138">
        <f t="shared" si="2"/>
        <v>0</v>
      </c>
      <c r="J41" s="14"/>
      <c r="K41" s="128">
        <f t="shared" si="3"/>
        <v>0</v>
      </c>
      <c r="L41" s="128">
        <f t="shared" si="1"/>
        <v>0</v>
      </c>
    </row>
    <row r="42" spans="1:12" s="5" customFormat="1" x14ac:dyDescent="0.35">
      <c r="A42" s="96"/>
      <c r="B42" s="75" t="s">
        <v>64</v>
      </c>
      <c r="C42" s="76" t="s">
        <v>19</v>
      </c>
      <c r="D42" s="14">
        <v>1</v>
      </c>
      <c r="E42" s="14">
        <f>E39*D42</f>
        <v>72</v>
      </c>
      <c r="F42" s="14"/>
      <c r="G42" s="138">
        <f t="shared" ref="G42:G73" si="4">F42*E42</f>
        <v>0</v>
      </c>
      <c r="H42" s="14"/>
      <c r="I42" s="138">
        <f t="shared" si="2"/>
        <v>0</v>
      </c>
      <c r="J42" s="14"/>
      <c r="K42" s="128">
        <f t="shared" si="3"/>
        <v>0</v>
      </c>
      <c r="L42" s="128">
        <f t="shared" si="1"/>
        <v>0</v>
      </c>
    </row>
    <row r="43" spans="1:12" s="5" customFormat="1" x14ac:dyDescent="0.35">
      <c r="A43" s="96"/>
      <c r="B43" s="75" t="s">
        <v>24</v>
      </c>
      <c r="C43" s="76" t="s">
        <v>2</v>
      </c>
      <c r="D43" s="61">
        <v>0.156</v>
      </c>
      <c r="E43" s="14">
        <f>E39*D43</f>
        <v>11.231999999999999</v>
      </c>
      <c r="F43" s="14"/>
      <c r="G43" s="138">
        <f t="shared" si="4"/>
        <v>0</v>
      </c>
      <c r="H43" s="14"/>
      <c r="I43" s="138">
        <f t="shared" si="2"/>
        <v>0</v>
      </c>
      <c r="J43" s="14"/>
      <c r="K43" s="128">
        <f t="shared" si="3"/>
        <v>0</v>
      </c>
      <c r="L43" s="128">
        <f t="shared" si="1"/>
        <v>0</v>
      </c>
    </row>
    <row r="44" spans="1:12" s="5" customFormat="1" x14ac:dyDescent="0.35">
      <c r="A44" s="97">
        <v>7</v>
      </c>
      <c r="B44" s="38" t="s">
        <v>54</v>
      </c>
      <c r="C44" s="33" t="s">
        <v>34</v>
      </c>
      <c r="D44" s="33"/>
      <c r="E44" s="57">
        <v>44</v>
      </c>
      <c r="F44" s="14"/>
      <c r="G44" s="138">
        <f t="shared" si="4"/>
        <v>0</v>
      </c>
      <c r="H44" s="36"/>
      <c r="I44" s="138">
        <f t="shared" si="2"/>
        <v>0</v>
      </c>
      <c r="J44" s="36"/>
      <c r="K44" s="128">
        <f t="shared" si="3"/>
        <v>0</v>
      </c>
      <c r="L44" s="128">
        <f t="shared" si="1"/>
        <v>0</v>
      </c>
    </row>
    <row r="45" spans="1:12" s="5" customFormat="1" x14ac:dyDescent="0.35">
      <c r="A45" s="97"/>
      <c r="B45" s="18" t="s">
        <v>16</v>
      </c>
      <c r="C45" s="15" t="s">
        <v>19</v>
      </c>
      <c r="D45" s="16">
        <v>1</v>
      </c>
      <c r="E45" s="16">
        <f>E44*D45</f>
        <v>44</v>
      </c>
      <c r="F45" s="14"/>
      <c r="G45" s="138">
        <f t="shared" si="4"/>
        <v>0</v>
      </c>
      <c r="H45" s="102"/>
      <c r="I45" s="138">
        <f t="shared" si="2"/>
        <v>0</v>
      </c>
      <c r="J45" s="16"/>
      <c r="K45" s="128">
        <f t="shared" si="3"/>
        <v>0</v>
      </c>
      <c r="L45" s="128">
        <f t="shared" si="1"/>
        <v>0</v>
      </c>
    </row>
    <row r="46" spans="1:12" s="5" customFormat="1" x14ac:dyDescent="0.35">
      <c r="A46" s="97"/>
      <c r="B46" s="75" t="s">
        <v>21</v>
      </c>
      <c r="C46" s="76" t="s">
        <v>2</v>
      </c>
      <c r="D46" s="61">
        <v>9.1999999999999998E-2</v>
      </c>
      <c r="E46" s="14">
        <f>E44*D46</f>
        <v>4.048</v>
      </c>
      <c r="F46" s="14"/>
      <c r="G46" s="138">
        <f t="shared" si="4"/>
        <v>0</v>
      </c>
      <c r="H46" s="14"/>
      <c r="I46" s="138">
        <f t="shared" si="2"/>
        <v>0</v>
      </c>
      <c r="J46" s="14"/>
      <c r="K46" s="128">
        <f t="shared" si="3"/>
        <v>0</v>
      </c>
      <c r="L46" s="128">
        <f t="shared" si="1"/>
        <v>0</v>
      </c>
    </row>
    <row r="47" spans="1:12" s="5" customFormat="1" x14ac:dyDescent="0.35">
      <c r="A47" s="97"/>
      <c r="B47" s="75" t="s">
        <v>65</v>
      </c>
      <c r="C47" s="76" t="s">
        <v>19</v>
      </c>
      <c r="D47" s="14">
        <v>1.01</v>
      </c>
      <c r="E47" s="14">
        <f>E44*D47</f>
        <v>44.44</v>
      </c>
      <c r="F47" s="14"/>
      <c r="G47" s="138">
        <f t="shared" si="4"/>
        <v>0</v>
      </c>
      <c r="H47" s="14"/>
      <c r="I47" s="138">
        <f t="shared" si="2"/>
        <v>0</v>
      </c>
      <c r="J47" s="14"/>
      <c r="K47" s="128">
        <f t="shared" si="3"/>
        <v>0</v>
      </c>
      <c r="L47" s="128">
        <f t="shared" si="1"/>
        <v>0</v>
      </c>
    </row>
    <row r="48" spans="1:12" s="5" customFormat="1" x14ac:dyDescent="0.35">
      <c r="A48" s="97"/>
      <c r="B48" s="75" t="s">
        <v>24</v>
      </c>
      <c r="C48" s="76" t="s">
        <v>2</v>
      </c>
      <c r="D48" s="61">
        <v>0.20799999999999999</v>
      </c>
      <c r="E48" s="14">
        <f>E44*D48</f>
        <v>9.1519999999999992</v>
      </c>
      <c r="F48" s="14"/>
      <c r="G48" s="138">
        <f t="shared" si="4"/>
        <v>0</v>
      </c>
      <c r="H48" s="14"/>
      <c r="I48" s="138">
        <f t="shared" si="2"/>
        <v>0</v>
      </c>
      <c r="J48" s="14"/>
      <c r="K48" s="128">
        <f t="shared" si="3"/>
        <v>0</v>
      </c>
      <c r="L48" s="128">
        <f t="shared" si="1"/>
        <v>0</v>
      </c>
    </row>
    <row r="49" spans="1:12" s="5" customFormat="1" x14ac:dyDescent="0.35">
      <c r="A49" s="97">
        <v>8</v>
      </c>
      <c r="B49" s="90" t="s">
        <v>66</v>
      </c>
      <c r="C49" s="27" t="s">
        <v>15</v>
      </c>
      <c r="D49" s="98"/>
      <c r="E49" s="57">
        <f>E52+E53+E54+E55+E56+E57+E58</f>
        <v>140</v>
      </c>
      <c r="F49" s="14"/>
      <c r="G49" s="138">
        <f t="shared" si="4"/>
        <v>0</v>
      </c>
      <c r="H49" s="14"/>
      <c r="I49" s="138">
        <f t="shared" si="2"/>
        <v>0</v>
      </c>
      <c r="J49" s="14"/>
      <c r="K49" s="128">
        <f t="shared" si="3"/>
        <v>0</v>
      </c>
      <c r="L49" s="128">
        <f t="shared" si="1"/>
        <v>0</v>
      </c>
    </row>
    <row r="50" spans="1:12" s="5" customFormat="1" x14ac:dyDescent="0.35">
      <c r="A50" s="97"/>
      <c r="B50" s="18" t="s">
        <v>16</v>
      </c>
      <c r="C50" s="15" t="s">
        <v>19</v>
      </c>
      <c r="D50" s="16">
        <v>1</v>
      </c>
      <c r="E50" s="16">
        <f>E49*D50</f>
        <v>140</v>
      </c>
      <c r="F50" s="14"/>
      <c r="G50" s="138">
        <f t="shared" si="4"/>
        <v>0</v>
      </c>
      <c r="H50" s="102"/>
      <c r="I50" s="138">
        <f t="shared" si="2"/>
        <v>0</v>
      </c>
      <c r="J50" s="16"/>
      <c r="K50" s="128">
        <f t="shared" si="3"/>
        <v>0</v>
      </c>
      <c r="L50" s="128">
        <f t="shared" si="1"/>
        <v>0</v>
      </c>
    </row>
    <row r="51" spans="1:12" s="5" customFormat="1" x14ac:dyDescent="0.35">
      <c r="A51" s="97"/>
      <c r="B51" s="75" t="s">
        <v>21</v>
      </c>
      <c r="C51" s="76" t="s">
        <v>2</v>
      </c>
      <c r="D51" s="86">
        <v>0.151</v>
      </c>
      <c r="E51" s="14">
        <f>E49*D51</f>
        <v>21.14</v>
      </c>
      <c r="F51" s="14"/>
      <c r="G51" s="138">
        <f t="shared" si="4"/>
        <v>0</v>
      </c>
      <c r="H51" s="14"/>
      <c r="I51" s="138">
        <f t="shared" si="2"/>
        <v>0</v>
      </c>
      <c r="J51" s="14"/>
      <c r="K51" s="128">
        <f t="shared" si="3"/>
        <v>0</v>
      </c>
      <c r="L51" s="128">
        <f t="shared" si="1"/>
        <v>0</v>
      </c>
    </row>
    <row r="52" spans="1:12" s="5" customFormat="1" x14ac:dyDescent="0.35">
      <c r="A52" s="97"/>
      <c r="B52" s="75" t="s">
        <v>67</v>
      </c>
      <c r="C52" s="76" t="s">
        <v>15</v>
      </c>
      <c r="D52" s="99"/>
      <c r="E52" s="14">
        <v>8</v>
      </c>
      <c r="F52" s="69"/>
      <c r="G52" s="138">
        <f t="shared" si="4"/>
        <v>0</v>
      </c>
      <c r="H52" s="69"/>
      <c r="I52" s="138">
        <f t="shared" si="2"/>
        <v>0</v>
      </c>
      <c r="J52" s="69"/>
      <c r="K52" s="128">
        <f t="shared" si="3"/>
        <v>0</v>
      </c>
      <c r="L52" s="128">
        <f t="shared" si="1"/>
        <v>0</v>
      </c>
    </row>
    <row r="53" spans="1:12" s="5" customFormat="1" x14ac:dyDescent="0.35">
      <c r="A53" s="97"/>
      <c r="B53" s="75" t="s">
        <v>132</v>
      </c>
      <c r="C53" s="76" t="s">
        <v>15</v>
      </c>
      <c r="D53" s="99"/>
      <c r="E53" s="14">
        <v>30</v>
      </c>
      <c r="F53" s="69"/>
      <c r="G53" s="138">
        <f t="shared" si="4"/>
        <v>0</v>
      </c>
      <c r="H53" s="69"/>
      <c r="I53" s="138">
        <f t="shared" si="2"/>
        <v>0</v>
      </c>
      <c r="J53" s="69"/>
      <c r="K53" s="128">
        <f t="shared" si="3"/>
        <v>0</v>
      </c>
      <c r="L53" s="128">
        <f t="shared" si="1"/>
        <v>0</v>
      </c>
    </row>
    <row r="54" spans="1:12" s="5" customFormat="1" x14ac:dyDescent="0.35">
      <c r="A54" s="97"/>
      <c r="B54" s="75" t="s">
        <v>133</v>
      </c>
      <c r="C54" s="76" t="s">
        <v>15</v>
      </c>
      <c r="D54" s="99"/>
      <c r="E54" s="14">
        <v>22</v>
      </c>
      <c r="F54" s="69"/>
      <c r="G54" s="138">
        <f t="shared" si="4"/>
        <v>0</v>
      </c>
      <c r="H54" s="69"/>
      <c r="I54" s="138">
        <f t="shared" si="2"/>
        <v>0</v>
      </c>
      <c r="J54" s="69"/>
      <c r="K54" s="128">
        <f t="shared" si="3"/>
        <v>0</v>
      </c>
      <c r="L54" s="128">
        <f t="shared" si="1"/>
        <v>0</v>
      </c>
    </row>
    <row r="55" spans="1:12" s="5" customFormat="1" x14ac:dyDescent="0.35">
      <c r="A55" s="97"/>
      <c r="B55" s="75" t="s">
        <v>68</v>
      </c>
      <c r="C55" s="76" t="s">
        <v>15</v>
      </c>
      <c r="D55" s="99"/>
      <c r="E55" s="14">
        <v>14</v>
      </c>
      <c r="F55" s="69"/>
      <c r="G55" s="138">
        <f t="shared" si="4"/>
        <v>0</v>
      </c>
      <c r="H55" s="69"/>
      <c r="I55" s="138">
        <f t="shared" si="2"/>
        <v>0</v>
      </c>
      <c r="J55" s="69"/>
      <c r="K55" s="128">
        <f t="shared" si="3"/>
        <v>0</v>
      </c>
      <c r="L55" s="128">
        <f t="shared" si="1"/>
        <v>0</v>
      </c>
    </row>
    <row r="56" spans="1:12" s="5" customFormat="1" x14ac:dyDescent="0.35">
      <c r="A56" s="97"/>
      <c r="B56" s="75" t="s">
        <v>69</v>
      </c>
      <c r="C56" s="76" t="s">
        <v>15</v>
      </c>
      <c r="D56" s="99"/>
      <c r="E56" s="14">
        <v>12</v>
      </c>
      <c r="F56" s="69"/>
      <c r="G56" s="138">
        <f t="shared" si="4"/>
        <v>0</v>
      </c>
      <c r="H56" s="69"/>
      <c r="I56" s="138">
        <f t="shared" si="2"/>
        <v>0</v>
      </c>
      <c r="J56" s="69"/>
      <c r="K56" s="128">
        <f t="shared" si="3"/>
        <v>0</v>
      </c>
      <c r="L56" s="128">
        <f t="shared" si="1"/>
        <v>0</v>
      </c>
    </row>
    <row r="57" spans="1:12" s="5" customFormat="1" x14ac:dyDescent="0.35">
      <c r="A57" s="97"/>
      <c r="B57" s="75" t="s">
        <v>70</v>
      </c>
      <c r="C57" s="76" t="s">
        <v>15</v>
      </c>
      <c r="D57" s="99"/>
      <c r="E57" s="14">
        <v>32</v>
      </c>
      <c r="F57" s="69"/>
      <c r="G57" s="138">
        <f t="shared" si="4"/>
        <v>0</v>
      </c>
      <c r="H57" s="69"/>
      <c r="I57" s="138">
        <f t="shared" si="2"/>
        <v>0</v>
      </c>
      <c r="J57" s="69"/>
      <c r="K57" s="128">
        <f t="shared" si="3"/>
        <v>0</v>
      </c>
      <c r="L57" s="128">
        <f t="shared" si="1"/>
        <v>0</v>
      </c>
    </row>
    <row r="58" spans="1:12" s="5" customFormat="1" x14ac:dyDescent="0.35">
      <c r="A58" s="97"/>
      <c r="B58" s="75" t="s">
        <v>131</v>
      </c>
      <c r="C58" s="76" t="s">
        <v>15</v>
      </c>
      <c r="D58" s="99"/>
      <c r="E58" s="14">
        <v>22</v>
      </c>
      <c r="F58" s="69"/>
      <c r="G58" s="138">
        <f t="shared" si="4"/>
        <v>0</v>
      </c>
      <c r="H58" s="69"/>
      <c r="I58" s="138">
        <f t="shared" si="2"/>
        <v>0</v>
      </c>
      <c r="J58" s="69"/>
      <c r="K58" s="128">
        <f t="shared" si="3"/>
        <v>0</v>
      </c>
      <c r="L58" s="128">
        <f t="shared" si="1"/>
        <v>0</v>
      </c>
    </row>
    <row r="59" spans="1:12" s="5" customFormat="1" x14ac:dyDescent="0.35">
      <c r="A59" s="97"/>
      <c r="B59" s="75" t="s">
        <v>86</v>
      </c>
      <c r="C59" s="76" t="s">
        <v>15</v>
      </c>
      <c r="D59" s="99"/>
      <c r="E59" s="14">
        <v>70</v>
      </c>
      <c r="F59" s="69"/>
      <c r="G59" s="138">
        <f t="shared" si="4"/>
        <v>0</v>
      </c>
      <c r="H59" s="69"/>
      <c r="I59" s="138">
        <f t="shared" si="2"/>
        <v>0</v>
      </c>
      <c r="J59" s="69"/>
      <c r="K59" s="128">
        <f t="shared" si="3"/>
        <v>0</v>
      </c>
      <c r="L59" s="128">
        <f t="shared" si="1"/>
        <v>0</v>
      </c>
    </row>
    <row r="60" spans="1:12" s="5" customFormat="1" x14ac:dyDescent="0.35">
      <c r="A60" s="97"/>
      <c r="B60" s="75" t="s">
        <v>85</v>
      </c>
      <c r="C60" s="76" t="s">
        <v>15</v>
      </c>
      <c r="D60" s="99"/>
      <c r="E60" s="14">
        <v>40</v>
      </c>
      <c r="F60" s="69"/>
      <c r="G60" s="138">
        <f t="shared" si="4"/>
        <v>0</v>
      </c>
      <c r="H60" s="69"/>
      <c r="I60" s="138">
        <f t="shared" si="2"/>
        <v>0</v>
      </c>
      <c r="J60" s="69"/>
      <c r="K60" s="128">
        <f t="shared" si="3"/>
        <v>0</v>
      </c>
      <c r="L60" s="128">
        <f t="shared" si="1"/>
        <v>0</v>
      </c>
    </row>
    <row r="61" spans="1:12" s="5" customFormat="1" x14ac:dyDescent="0.35">
      <c r="A61" s="97"/>
      <c r="B61" s="75" t="s">
        <v>24</v>
      </c>
      <c r="C61" s="76" t="s">
        <v>2</v>
      </c>
      <c r="D61" s="61"/>
      <c r="E61" s="14">
        <f>(G52+G53+G55+G56+G57+G59)*0.2/4</f>
        <v>0</v>
      </c>
      <c r="F61" s="14"/>
      <c r="G61" s="138">
        <f t="shared" si="4"/>
        <v>0</v>
      </c>
      <c r="H61" s="14"/>
      <c r="I61" s="138">
        <f t="shared" si="2"/>
        <v>0</v>
      </c>
      <c r="J61" s="14"/>
      <c r="K61" s="128">
        <f t="shared" si="3"/>
        <v>0</v>
      </c>
      <c r="L61" s="128">
        <f t="shared" si="1"/>
        <v>0</v>
      </c>
    </row>
    <row r="62" spans="1:12" s="5" customFormat="1" ht="27" x14ac:dyDescent="0.35">
      <c r="A62" s="100">
        <v>9</v>
      </c>
      <c r="B62" s="38" t="s">
        <v>71</v>
      </c>
      <c r="C62" s="33" t="s">
        <v>72</v>
      </c>
      <c r="D62" s="33"/>
      <c r="E62" s="57">
        <v>132</v>
      </c>
      <c r="F62" s="14"/>
      <c r="G62" s="138">
        <f t="shared" si="4"/>
        <v>0</v>
      </c>
      <c r="H62" s="36"/>
      <c r="I62" s="138">
        <f t="shared" si="2"/>
        <v>0</v>
      </c>
      <c r="J62" s="36"/>
      <c r="K62" s="128">
        <f t="shared" si="3"/>
        <v>0</v>
      </c>
      <c r="L62" s="128">
        <f t="shared" si="1"/>
        <v>0</v>
      </c>
    </row>
    <row r="63" spans="1:12" s="5" customFormat="1" x14ac:dyDescent="0.35">
      <c r="A63" s="96"/>
      <c r="B63" s="18" t="s">
        <v>16</v>
      </c>
      <c r="C63" s="15" t="s">
        <v>19</v>
      </c>
      <c r="D63" s="16">
        <v>1</v>
      </c>
      <c r="E63" s="16">
        <f>E62*D63</f>
        <v>132</v>
      </c>
      <c r="F63" s="14"/>
      <c r="G63" s="138">
        <f t="shared" si="4"/>
        <v>0</v>
      </c>
      <c r="H63" s="102"/>
      <c r="I63" s="138">
        <f t="shared" si="2"/>
        <v>0</v>
      </c>
      <c r="J63" s="16"/>
      <c r="K63" s="128">
        <f t="shared" si="3"/>
        <v>0</v>
      </c>
      <c r="L63" s="128">
        <f t="shared" si="1"/>
        <v>0</v>
      </c>
    </row>
    <row r="64" spans="1:12" s="5" customFormat="1" x14ac:dyDescent="0.35">
      <c r="A64" s="96"/>
      <c r="B64" s="75" t="s">
        <v>21</v>
      </c>
      <c r="C64" s="42" t="s">
        <v>73</v>
      </c>
      <c r="D64" s="41">
        <v>2.5700000000000001E-2</v>
      </c>
      <c r="E64" s="11">
        <f>D64*E62</f>
        <v>3.3924000000000003</v>
      </c>
      <c r="F64" s="16"/>
      <c r="G64" s="138">
        <f t="shared" si="4"/>
        <v>0</v>
      </c>
      <c r="H64" s="16"/>
      <c r="I64" s="138">
        <f t="shared" si="2"/>
        <v>0</v>
      </c>
      <c r="J64" s="16"/>
      <c r="K64" s="128">
        <f t="shared" si="3"/>
        <v>0</v>
      </c>
      <c r="L64" s="128">
        <f t="shared" si="1"/>
        <v>0</v>
      </c>
    </row>
    <row r="65" spans="1:12" s="5" customFormat="1" x14ac:dyDescent="0.35">
      <c r="A65" s="96"/>
      <c r="B65" s="75" t="s">
        <v>74</v>
      </c>
      <c r="C65" s="42" t="s">
        <v>18</v>
      </c>
      <c r="D65" s="43">
        <v>1</v>
      </c>
      <c r="E65" s="11">
        <f>E62</f>
        <v>132</v>
      </c>
      <c r="F65" s="16"/>
      <c r="G65" s="138">
        <f t="shared" si="4"/>
        <v>0</v>
      </c>
      <c r="H65" s="16"/>
      <c r="I65" s="138">
        <f t="shared" si="2"/>
        <v>0</v>
      </c>
      <c r="J65" s="16"/>
      <c r="K65" s="128">
        <f t="shared" si="3"/>
        <v>0</v>
      </c>
      <c r="L65" s="128">
        <f t="shared" si="1"/>
        <v>0</v>
      </c>
    </row>
    <row r="66" spans="1:12" s="5" customFormat="1" x14ac:dyDescent="0.35">
      <c r="A66" s="96"/>
      <c r="B66" s="75" t="s">
        <v>24</v>
      </c>
      <c r="C66" s="42" t="s">
        <v>2</v>
      </c>
      <c r="D66" s="40">
        <v>4.5699999999999998E-2</v>
      </c>
      <c r="E66" s="11">
        <f>D66*E62</f>
        <v>6.0324</v>
      </c>
      <c r="F66" s="16"/>
      <c r="G66" s="138">
        <f t="shared" si="4"/>
        <v>0</v>
      </c>
      <c r="H66" s="16"/>
      <c r="I66" s="138">
        <f t="shared" si="2"/>
        <v>0</v>
      </c>
      <c r="J66" s="16"/>
      <c r="K66" s="128">
        <f t="shared" si="3"/>
        <v>0</v>
      </c>
      <c r="L66" s="128">
        <f t="shared" si="1"/>
        <v>0</v>
      </c>
    </row>
    <row r="67" spans="1:12" s="5" customFormat="1" ht="27" x14ac:dyDescent="0.35">
      <c r="A67" s="100">
        <v>10</v>
      </c>
      <c r="B67" s="38" t="s">
        <v>75</v>
      </c>
      <c r="C67" s="27" t="s">
        <v>34</v>
      </c>
      <c r="D67" s="34"/>
      <c r="E67" s="34">
        <v>58</v>
      </c>
      <c r="F67" s="16"/>
      <c r="G67" s="138">
        <f t="shared" si="4"/>
        <v>0</v>
      </c>
      <c r="H67" s="16"/>
      <c r="I67" s="138">
        <f t="shared" si="2"/>
        <v>0</v>
      </c>
      <c r="J67" s="16"/>
      <c r="K67" s="128">
        <f t="shared" si="3"/>
        <v>0</v>
      </c>
      <c r="L67" s="128">
        <f t="shared" si="1"/>
        <v>0</v>
      </c>
    </row>
    <row r="68" spans="1:12" s="5" customFormat="1" x14ac:dyDescent="0.35">
      <c r="A68" s="96"/>
      <c r="B68" s="18" t="s">
        <v>16</v>
      </c>
      <c r="C68" s="15" t="s">
        <v>19</v>
      </c>
      <c r="D68" s="16">
        <v>1</v>
      </c>
      <c r="E68" s="16">
        <f>E67*D68</f>
        <v>58</v>
      </c>
      <c r="F68" s="14"/>
      <c r="G68" s="138">
        <f t="shared" si="4"/>
        <v>0</v>
      </c>
      <c r="H68" s="102"/>
      <c r="I68" s="138">
        <f t="shared" si="2"/>
        <v>0</v>
      </c>
      <c r="J68" s="16"/>
      <c r="K68" s="128">
        <f t="shared" si="3"/>
        <v>0</v>
      </c>
      <c r="L68" s="128">
        <f t="shared" si="1"/>
        <v>0</v>
      </c>
    </row>
    <row r="69" spans="1:12" s="5" customFormat="1" x14ac:dyDescent="0.35">
      <c r="A69" s="96"/>
      <c r="B69" s="75" t="s">
        <v>21</v>
      </c>
      <c r="C69" s="42" t="s">
        <v>2</v>
      </c>
      <c r="D69" s="41">
        <v>1.72E-2</v>
      </c>
      <c r="E69" s="11">
        <f>D69*E67</f>
        <v>0.99760000000000004</v>
      </c>
      <c r="F69" s="16"/>
      <c r="G69" s="138">
        <f t="shared" si="4"/>
        <v>0</v>
      </c>
      <c r="H69" s="16"/>
      <c r="I69" s="138">
        <f t="shared" si="2"/>
        <v>0</v>
      </c>
      <c r="J69" s="16"/>
      <c r="K69" s="128">
        <f t="shared" si="3"/>
        <v>0</v>
      </c>
      <c r="L69" s="128">
        <f t="shared" si="1"/>
        <v>0</v>
      </c>
    </row>
    <row r="70" spans="1:12" s="5" customFormat="1" x14ac:dyDescent="0.35">
      <c r="A70" s="96"/>
      <c r="B70" s="75" t="s">
        <v>76</v>
      </c>
      <c r="C70" s="42" t="s">
        <v>34</v>
      </c>
      <c r="D70" s="43">
        <v>1</v>
      </c>
      <c r="E70" s="11">
        <f>E67</f>
        <v>58</v>
      </c>
      <c r="F70" s="16"/>
      <c r="G70" s="138">
        <f t="shared" si="4"/>
        <v>0</v>
      </c>
      <c r="H70" s="16"/>
      <c r="I70" s="138">
        <f t="shared" si="2"/>
        <v>0</v>
      </c>
      <c r="J70" s="16"/>
      <c r="K70" s="128">
        <f t="shared" si="3"/>
        <v>0</v>
      </c>
      <c r="L70" s="128">
        <f t="shared" si="1"/>
        <v>0</v>
      </c>
    </row>
    <row r="71" spans="1:12" s="5" customFormat="1" x14ac:dyDescent="0.35">
      <c r="A71" s="96"/>
      <c r="B71" s="75" t="s">
        <v>24</v>
      </c>
      <c r="C71" s="42" t="s">
        <v>2</v>
      </c>
      <c r="D71" s="41">
        <v>3.9300000000000002E-2</v>
      </c>
      <c r="E71" s="11">
        <f>D71*E67</f>
        <v>2.2793999999999999</v>
      </c>
      <c r="F71" s="16"/>
      <c r="G71" s="138">
        <f t="shared" si="4"/>
        <v>0</v>
      </c>
      <c r="H71" s="16"/>
      <c r="I71" s="138">
        <f t="shared" si="2"/>
        <v>0</v>
      </c>
      <c r="J71" s="16"/>
      <c r="K71" s="128">
        <f t="shared" si="3"/>
        <v>0</v>
      </c>
      <c r="L71" s="128">
        <f t="shared" si="1"/>
        <v>0</v>
      </c>
    </row>
    <row r="72" spans="1:12" s="5" customFormat="1" x14ac:dyDescent="0.35">
      <c r="A72" s="100"/>
      <c r="B72" s="27" t="s">
        <v>66</v>
      </c>
      <c r="C72" s="135"/>
      <c r="D72" s="135"/>
      <c r="E72" s="14"/>
      <c r="F72" s="14"/>
      <c r="G72" s="138">
        <f t="shared" si="4"/>
        <v>0</v>
      </c>
      <c r="H72" s="36"/>
      <c r="I72" s="138">
        <f t="shared" si="2"/>
        <v>0</v>
      </c>
      <c r="J72" s="36"/>
      <c r="K72" s="128">
        <f t="shared" si="3"/>
        <v>0</v>
      </c>
      <c r="L72" s="128">
        <f t="shared" si="1"/>
        <v>0</v>
      </c>
    </row>
    <row r="73" spans="1:12" s="5" customFormat="1" x14ac:dyDescent="0.35">
      <c r="A73" s="135"/>
      <c r="B73" s="75" t="s">
        <v>77</v>
      </c>
      <c r="C73" s="42" t="s">
        <v>15</v>
      </c>
      <c r="D73" s="43"/>
      <c r="E73" s="11">
        <v>32</v>
      </c>
      <c r="F73" s="11"/>
      <c r="G73" s="138">
        <f t="shared" si="4"/>
        <v>0</v>
      </c>
      <c r="H73" s="11"/>
      <c r="I73" s="138">
        <f t="shared" si="2"/>
        <v>0</v>
      </c>
      <c r="J73" s="16"/>
      <c r="K73" s="128">
        <f t="shared" si="3"/>
        <v>0</v>
      </c>
      <c r="L73" s="128">
        <f t="shared" si="1"/>
        <v>0</v>
      </c>
    </row>
    <row r="74" spans="1:12" s="5" customFormat="1" x14ac:dyDescent="0.35">
      <c r="A74" s="135"/>
      <c r="B74" s="75" t="s">
        <v>78</v>
      </c>
      <c r="C74" s="42" t="s">
        <v>15</v>
      </c>
      <c r="D74" s="43"/>
      <c r="E74" s="11">
        <v>30</v>
      </c>
      <c r="F74" s="11"/>
      <c r="G74" s="138">
        <f t="shared" ref="G74:G92" si="5">F74*E74</f>
        <v>0</v>
      </c>
      <c r="H74" s="11"/>
      <c r="I74" s="138">
        <f t="shared" si="2"/>
        <v>0</v>
      </c>
      <c r="J74" s="16"/>
      <c r="K74" s="128">
        <f t="shared" si="3"/>
        <v>0</v>
      </c>
      <c r="L74" s="128">
        <f t="shared" ref="L74:L92" si="6">K74+I74+G74</f>
        <v>0</v>
      </c>
    </row>
    <row r="75" spans="1:12" s="5" customFormat="1" x14ac:dyDescent="0.35">
      <c r="A75" s="135"/>
      <c r="B75" s="75" t="s">
        <v>79</v>
      </c>
      <c r="C75" s="42" t="s">
        <v>15</v>
      </c>
      <c r="D75" s="43"/>
      <c r="E75" s="11">
        <v>64</v>
      </c>
      <c r="F75" s="11"/>
      <c r="G75" s="138">
        <f t="shared" si="5"/>
        <v>0</v>
      </c>
      <c r="H75" s="11"/>
      <c r="I75" s="138">
        <f t="shared" ref="I75:I92" si="7">H75*E75</f>
        <v>0</v>
      </c>
      <c r="J75" s="16"/>
      <c r="K75" s="128">
        <f t="shared" ref="K75:K92" si="8">J75*E75</f>
        <v>0</v>
      </c>
      <c r="L75" s="128">
        <f t="shared" si="6"/>
        <v>0</v>
      </c>
    </row>
    <row r="76" spans="1:12" s="5" customFormat="1" x14ac:dyDescent="0.35">
      <c r="A76" s="135"/>
      <c r="B76" s="75" t="s">
        <v>134</v>
      </c>
      <c r="C76" s="42" t="s">
        <v>15</v>
      </c>
      <c r="D76" s="43"/>
      <c r="E76" s="11">
        <v>68</v>
      </c>
      <c r="F76" s="16"/>
      <c r="G76" s="138">
        <f t="shared" si="5"/>
        <v>0</v>
      </c>
      <c r="H76" s="16"/>
      <c r="I76" s="138">
        <f t="shared" si="7"/>
        <v>0</v>
      </c>
      <c r="J76" s="16"/>
      <c r="K76" s="128">
        <f t="shared" si="8"/>
        <v>0</v>
      </c>
      <c r="L76" s="128">
        <f t="shared" si="6"/>
        <v>0</v>
      </c>
    </row>
    <row r="77" spans="1:12" s="5" customFormat="1" x14ac:dyDescent="0.35">
      <c r="A77" s="135"/>
      <c r="B77" s="75" t="s">
        <v>80</v>
      </c>
      <c r="C77" s="42" t="s">
        <v>15</v>
      </c>
      <c r="D77" s="43"/>
      <c r="E77" s="11">
        <v>24</v>
      </c>
      <c r="F77" s="11"/>
      <c r="G77" s="138">
        <f t="shared" si="5"/>
        <v>0</v>
      </c>
      <c r="H77" s="11"/>
      <c r="I77" s="138">
        <f t="shared" si="7"/>
        <v>0</v>
      </c>
      <c r="J77" s="16"/>
      <c r="K77" s="128">
        <f t="shared" si="8"/>
        <v>0</v>
      </c>
      <c r="L77" s="128">
        <f t="shared" si="6"/>
        <v>0</v>
      </c>
    </row>
    <row r="78" spans="1:12" s="5" customFormat="1" x14ac:dyDescent="0.35">
      <c r="A78" s="135"/>
      <c r="B78" s="75" t="s">
        <v>81</v>
      </c>
      <c r="C78" s="42" t="s">
        <v>15</v>
      </c>
      <c r="D78" s="43"/>
      <c r="E78" s="11">
        <v>56</v>
      </c>
      <c r="F78" s="16"/>
      <c r="G78" s="138">
        <f t="shared" si="5"/>
        <v>0</v>
      </c>
      <c r="H78" s="16"/>
      <c r="I78" s="138">
        <f t="shared" si="7"/>
        <v>0</v>
      </c>
      <c r="J78" s="16"/>
      <c r="K78" s="128">
        <f t="shared" si="8"/>
        <v>0</v>
      </c>
      <c r="L78" s="128">
        <f t="shared" si="6"/>
        <v>0</v>
      </c>
    </row>
    <row r="79" spans="1:12" s="5" customFormat="1" x14ac:dyDescent="0.35">
      <c r="A79" s="135"/>
      <c r="B79" s="75" t="s">
        <v>82</v>
      </c>
      <c r="C79" s="42" t="s">
        <v>15</v>
      </c>
      <c r="D79" s="43"/>
      <c r="E79" s="11">
        <v>30</v>
      </c>
      <c r="F79" s="16"/>
      <c r="G79" s="138">
        <f t="shared" si="5"/>
        <v>0</v>
      </c>
      <c r="H79" s="16"/>
      <c r="I79" s="138">
        <f t="shared" si="7"/>
        <v>0</v>
      </c>
      <c r="J79" s="16"/>
      <c r="K79" s="128">
        <f t="shared" si="8"/>
        <v>0</v>
      </c>
      <c r="L79" s="128">
        <f t="shared" si="6"/>
        <v>0</v>
      </c>
    </row>
    <row r="80" spans="1:12" s="5" customFormat="1" x14ac:dyDescent="0.35">
      <c r="A80" s="135"/>
      <c r="B80" s="75" t="s">
        <v>83</v>
      </c>
      <c r="C80" s="42" t="s">
        <v>15</v>
      </c>
      <c r="D80" s="101"/>
      <c r="E80" s="16">
        <v>4</v>
      </c>
      <c r="F80" s="16"/>
      <c r="G80" s="138">
        <f t="shared" si="5"/>
        <v>0</v>
      </c>
      <c r="H80" s="16"/>
      <c r="I80" s="138">
        <f t="shared" si="7"/>
        <v>0</v>
      </c>
      <c r="J80" s="16"/>
      <c r="K80" s="128">
        <f t="shared" si="8"/>
        <v>0</v>
      </c>
      <c r="L80" s="128">
        <f t="shared" si="6"/>
        <v>0</v>
      </c>
    </row>
    <row r="81" spans="1:12" s="5" customFormat="1" x14ac:dyDescent="0.35">
      <c r="A81" s="135"/>
      <c r="B81" s="75" t="s">
        <v>84</v>
      </c>
      <c r="C81" s="42" t="s">
        <v>15</v>
      </c>
      <c r="D81" s="101"/>
      <c r="E81" s="16">
        <v>18</v>
      </c>
      <c r="F81" s="16"/>
      <c r="G81" s="138">
        <f t="shared" si="5"/>
        <v>0</v>
      </c>
      <c r="H81" s="16"/>
      <c r="I81" s="138">
        <f t="shared" si="7"/>
        <v>0</v>
      </c>
      <c r="J81" s="16"/>
      <c r="K81" s="128">
        <f t="shared" si="8"/>
        <v>0</v>
      </c>
      <c r="L81" s="128">
        <f t="shared" si="6"/>
        <v>0</v>
      </c>
    </row>
    <row r="82" spans="1:12" s="5" customFormat="1" ht="20" customHeight="1" x14ac:dyDescent="0.35">
      <c r="A82" s="135"/>
      <c r="B82" s="265" t="s">
        <v>229</v>
      </c>
      <c r="C82" s="42"/>
      <c r="D82" s="101"/>
      <c r="E82" s="16"/>
      <c r="F82" s="16"/>
      <c r="G82" s="138">
        <f t="shared" si="5"/>
        <v>0</v>
      </c>
      <c r="H82" s="16"/>
      <c r="I82" s="138">
        <f t="shared" si="7"/>
        <v>0</v>
      </c>
      <c r="J82" s="16"/>
      <c r="K82" s="128">
        <f t="shared" si="8"/>
        <v>0</v>
      </c>
      <c r="L82" s="128">
        <f t="shared" si="6"/>
        <v>0</v>
      </c>
    </row>
    <row r="83" spans="1:12" s="5" customFormat="1" ht="40.5" x14ac:dyDescent="0.35">
      <c r="A83" s="263">
        <v>11</v>
      </c>
      <c r="B83" s="131" t="s">
        <v>185</v>
      </c>
      <c r="C83" s="133" t="s">
        <v>44</v>
      </c>
      <c r="D83" s="133"/>
      <c r="E83" s="170">
        <v>4</v>
      </c>
      <c r="F83" s="103"/>
      <c r="G83" s="264">
        <f t="shared" si="5"/>
        <v>0</v>
      </c>
      <c r="H83" s="92"/>
      <c r="I83" s="264">
        <f t="shared" si="7"/>
        <v>0</v>
      </c>
      <c r="J83" s="92"/>
      <c r="K83" s="231">
        <f t="shared" si="8"/>
        <v>0</v>
      </c>
      <c r="L83" s="231">
        <f t="shared" si="6"/>
        <v>0</v>
      </c>
    </row>
    <row r="84" spans="1:12" s="5" customFormat="1" x14ac:dyDescent="0.35">
      <c r="A84" s="80"/>
      <c r="B84" s="18" t="s">
        <v>16</v>
      </c>
      <c r="C84" s="15" t="s">
        <v>19</v>
      </c>
      <c r="D84" s="16">
        <v>1</v>
      </c>
      <c r="E84" s="16">
        <f>E83*D84</f>
        <v>4</v>
      </c>
      <c r="F84" s="14"/>
      <c r="G84" s="138">
        <f t="shared" si="5"/>
        <v>0</v>
      </c>
      <c r="H84" s="92"/>
      <c r="I84" s="138">
        <f t="shared" si="7"/>
        <v>0</v>
      </c>
      <c r="J84" s="16"/>
      <c r="K84" s="128">
        <f t="shared" si="8"/>
        <v>0</v>
      </c>
      <c r="L84" s="128">
        <f t="shared" si="6"/>
        <v>0</v>
      </c>
    </row>
    <row r="85" spans="1:12" s="5" customFormat="1" x14ac:dyDescent="0.35">
      <c r="A85" s="80"/>
      <c r="B85" s="75" t="s">
        <v>21</v>
      </c>
      <c r="C85" s="42" t="s">
        <v>73</v>
      </c>
      <c r="D85" s="41">
        <v>0.13</v>
      </c>
      <c r="E85" s="11">
        <f>D85*E83</f>
        <v>0.52</v>
      </c>
      <c r="F85" s="16"/>
      <c r="G85" s="138">
        <f t="shared" si="5"/>
        <v>0</v>
      </c>
      <c r="H85" s="16"/>
      <c r="I85" s="138">
        <f t="shared" si="7"/>
        <v>0</v>
      </c>
      <c r="J85" s="16"/>
      <c r="K85" s="128">
        <f t="shared" si="8"/>
        <v>0</v>
      </c>
      <c r="L85" s="128">
        <f t="shared" si="6"/>
        <v>0</v>
      </c>
    </row>
    <row r="86" spans="1:12" s="5" customFormat="1" ht="27" x14ac:dyDescent="0.35">
      <c r="A86" s="80"/>
      <c r="B86" s="173" t="s">
        <v>187</v>
      </c>
      <c r="C86" s="174" t="s">
        <v>19</v>
      </c>
      <c r="D86" s="175" t="s">
        <v>88</v>
      </c>
      <c r="E86" s="171">
        <v>2</v>
      </c>
      <c r="F86" s="172"/>
      <c r="G86" s="138">
        <f t="shared" si="5"/>
        <v>0</v>
      </c>
      <c r="H86" s="92"/>
      <c r="I86" s="138">
        <f t="shared" si="7"/>
        <v>0</v>
      </c>
      <c r="J86" s="92"/>
      <c r="K86" s="128">
        <f t="shared" si="8"/>
        <v>0</v>
      </c>
      <c r="L86" s="128">
        <f t="shared" si="6"/>
        <v>0</v>
      </c>
    </row>
    <row r="87" spans="1:12" s="5" customFormat="1" ht="27" x14ac:dyDescent="0.35">
      <c r="A87" s="80"/>
      <c r="B87" s="173" t="s">
        <v>186</v>
      </c>
      <c r="C87" s="174" t="s">
        <v>19</v>
      </c>
      <c r="D87" s="175" t="s">
        <v>88</v>
      </c>
      <c r="E87" s="171">
        <v>2</v>
      </c>
      <c r="F87" s="172"/>
      <c r="G87" s="138">
        <f t="shared" si="5"/>
        <v>0</v>
      </c>
      <c r="H87" s="92"/>
      <c r="I87" s="138">
        <f t="shared" si="7"/>
        <v>0</v>
      </c>
      <c r="J87" s="92"/>
      <c r="K87" s="128">
        <f t="shared" si="8"/>
        <v>0</v>
      </c>
      <c r="L87" s="128">
        <f t="shared" si="6"/>
        <v>0</v>
      </c>
    </row>
    <row r="88" spans="1:12" s="5" customFormat="1" x14ac:dyDescent="0.35">
      <c r="A88" s="80"/>
      <c r="B88" s="75" t="s">
        <v>24</v>
      </c>
      <c r="C88" s="42" t="s">
        <v>2</v>
      </c>
      <c r="D88" s="40">
        <v>1.45</v>
      </c>
      <c r="E88" s="11">
        <f>D88*E83</f>
        <v>5.8</v>
      </c>
      <c r="F88" s="16"/>
      <c r="G88" s="138">
        <f t="shared" si="5"/>
        <v>0</v>
      </c>
      <c r="H88" s="16"/>
      <c r="I88" s="138">
        <f t="shared" si="7"/>
        <v>0</v>
      </c>
      <c r="J88" s="16"/>
      <c r="K88" s="128">
        <f t="shared" si="8"/>
        <v>0</v>
      </c>
      <c r="L88" s="128">
        <f t="shared" si="6"/>
        <v>0</v>
      </c>
    </row>
    <row r="89" spans="1:12" s="5" customFormat="1" x14ac:dyDescent="0.35">
      <c r="A89" s="80">
        <v>12</v>
      </c>
      <c r="B89" s="17" t="s">
        <v>100</v>
      </c>
      <c r="C89" s="192" t="s">
        <v>18</v>
      </c>
      <c r="D89" s="192"/>
      <c r="E89" s="9">
        <v>20</v>
      </c>
      <c r="F89" s="16"/>
      <c r="G89" s="138">
        <f t="shared" si="5"/>
        <v>0</v>
      </c>
      <c r="H89" s="16"/>
      <c r="I89" s="138">
        <f t="shared" si="7"/>
        <v>0</v>
      </c>
      <c r="J89" s="16"/>
      <c r="K89" s="128">
        <f t="shared" si="8"/>
        <v>0</v>
      </c>
      <c r="L89" s="128">
        <f t="shared" si="6"/>
        <v>0</v>
      </c>
    </row>
    <row r="90" spans="1:12" s="5" customFormat="1" x14ac:dyDescent="0.35">
      <c r="A90" s="80">
        <v>13</v>
      </c>
      <c r="B90" s="17" t="s">
        <v>101</v>
      </c>
      <c r="C90" s="192" t="s">
        <v>18</v>
      </c>
      <c r="D90" s="192"/>
      <c r="E90" s="9">
        <v>15</v>
      </c>
      <c r="F90" s="16"/>
      <c r="G90" s="138">
        <f t="shared" si="5"/>
        <v>0</v>
      </c>
      <c r="H90" s="16"/>
      <c r="I90" s="138">
        <f t="shared" si="7"/>
        <v>0</v>
      </c>
      <c r="J90" s="16"/>
      <c r="K90" s="128">
        <f t="shared" si="8"/>
        <v>0</v>
      </c>
      <c r="L90" s="128">
        <f t="shared" si="6"/>
        <v>0</v>
      </c>
    </row>
    <row r="91" spans="1:12" s="5" customFormat="1" x14ac:dyDescent="0.35">
      <c r="A91" s="80">
        <v>14</v>
      </c>
      <c r="B91" s="17" t="s">
        <v>146</v>
      </c>
      <c r="C91" s="8" t="s">
        <v>15</v>
      </c>
      <c r="D91" s="8"/>
      <c r="E91" s="9">
        <v>12</v>
      </c>
      <c r="F91" s="16"/>
      <c r="G91" s="138">
        <f t="shared" si="5"/>
        <v>0</v>
      </c>
      <c r="H91" s="16"/>
      <c r="I91" s="138">
        <f t="shared" si="7"/>
        <v>0</v>
      </c>
      <c r="J91" s="16"/>
      <c r="K91" s="128">
        <f t="shared" si="8"/>
        <v>0</v>
      </c>
      <c r="L91" s="128">
        <f t="shared" si="6"/>
        <v>0</v>
      </c>
    </row>
    <row r="92" spans="1:12" s="5" customFormat="1" ht="27" x14ac:dyDescent="0.35">
      <c r="A92" s="80">
        <v>15</v>
      </c>
      <c r="B92" s="193" t="s">
        <v>96</v>
      </c>
      <c r="C92" s="28" t="s">
        <v>2</v>
      </c>
      <c r="D92" s="194"/>
      <c r="E92" s="9">
        <v>1</v>
      </c>
      <c r="F92" s="92"/>
      <c r="G92" s="138">
        <f t="shared" si="5"/>
        <v>0</v>
      </c>
      <c r="H92" s="92"/>
      <c r="I92" s="138">
        <f t="shared" si="7"/>
        <v>0</v>
      </c>
      <c r="J92" s="92"/>
      <c r="K92" s="128">
        <f t="shared" si="8"/>
        <v>0</v>
      </c>
      <c r="L92" s="128">
        <f t="shared" si="6"/>
        <v>0</v>
      </c>
    </row>
    <row r="93" spans="1:12" s="5" customFormat="1" x14ac:dyDescent="0.35">
      <c r="A93" s="70"/>
      <c r="B93" s="44" t="s">
        <v>13</v>
      </c>
      <c r="C93" s="45"/>
      <c r="D93" s="45"/>
      <c r="E93" s="10"/>
      <c r="F93" s="10"/>
      <c r="G93" s="77">
        <f>SUM(G10:G92)</f>
        <v>0</v>
      </c>
      <c r="H93" s="77"/>
      <c r="I93" s="77">
        <f>SUM(I10:I92)</f>
        <v>0</v>
      </c>
      <c r="J93" s="77"/>
      <c r="K93" s="77">
        <f>SUM(K10:K92)</f>
        <v>0</v>
      </c>
      <c r="L93" s="77">
        <f>SUM(L10:L92)</f>
        <v>0</v>
      </c>
    </row>
    <row r="94" spans="1:12" s="5" customFormat="1" x14ac:dyDescent="0.35">
      <c r="A94" s="70"/>
      <c r="B94" s="47" t="s">
        <v>35</v>
      </c>
      <c r="C94" s="110">
        <v>0.05</v>
      </c>
      <c r="D94" s="110"/>
      <c r="E94" s="111"/>
      <c r="F94" s="111"/>
      <c r="G94" s="112"/>
      <c r="H94" s="112"/>
      <c r="I94" s="112"/>
      <c r="J94" s="112"/>
      <c r="K94" s="112"/>
      <c r="L94" s="112">
        <f>G93*C94</f>
        <v>0</v>
      </c>
    </row>
    <row r="95" spans="1:12" s="5" customFormat="1" x14ac:dyDescent="0.35">
      <c r="A95" s="70"/>
      <c r="B95" s="48" t="s">
        <v>13</v>
      </c>
      <c r="C95" s="113"/>
      <c r="D95" s="113"/>
      <c r="E95" s="111"/>
      <c r="F95" s="111"/>
      <c r="G95" s="112"/>
      <c r="H95" s="112"/>
      <c r="I95" s="112"/>
      <c r="J95" s="112"/>
      <c r="K95" s="112"/>
      <c r="L95" s="112">
        <f>L94+L93</f>
        <v>0</v>
      </c>
    </row>
    <row r="96" spans="1:12" s="5" customFormat="1" x14ac:dyDescent="0.35">
      <c r="A96" s="70"/>
      <c r="B96" s="47" t="s">
        <v>113</v>
      </c>
      <c r="C96" s="114">
        <v>0.1</v>
      </c>
      <c r="D96" s="110"/>
      <c r="E96" s="111"/>
      <c r="F96" s="111"/>
      <c r="G96" s="112"/>
      <c r="H96" s="112"/>
      <c r="I96" s="112"/>
      <c r="J96" s="112"/>
      <c r="K96" s="112"/>
      <c r="L96" s="112">
        <f>L95*C96</f>
        <v>0</v>
      </c>
    </row>
    <row r="97" spans="1:12" s="5" customFormat="1" x14ac:dyDescent="0.35">
      <c r="A97" s="70"/>
      <c r="B97" s="48" t="s">
        <v>13</v>
      </c>
      <c r="C97" s="117"/>
      <c r="D97" s="117"/>
      <c r="E97" s="111"/>
      <c r="F97" s="111"/>
      <c r="G97" s="112"/>
      <c r="H97" s="112"/>
      <c r="I97" s="112"/>
      <c r="J97" s="112"/>
      <c r="K97" s="112"/>
      <c r="L97" s="112">
        <f>SUM(L95:L96)</f>
        <v>0</v>
      </c>
    </row>
    <row r="98" spans="1:12" s="5" customFormat="1" x14ac:dyDescent="0.35">
      <c r="A98" s="70"/>
      <c r="B98" s="47" t="s">
        <v>114</v>
      </c>
      <c r="C98" s="114">
        <v>0.08</v>
      </c>
      <c r="D98" s="110"/>
      <c r="E98" s="111"/>
      <c r="F98" s="111"/>
      <c r="G98" s="112"/>
      <c r="H98" s="112"/>
      <c r="I98" s="112"/>
      <c r="J98" s="112"/>
      <c r="K98" s="112"/>
      <c r="L98" s="112">
        <f>L97*C98</f>
        <v>0</v>
      </c>
    </row>
    <row r="99" spans="1:12" s="5" customFormat="1" ht="20.149999999999999" customHeight="1" x14ac:dyDescent="0.35">
      <c r="A99" s="70"/>
      <c r="B99" s="30" t="s">
        <v>36</v>
      </c>
      <c r="C99" s="117"/>
      <c r="D99" s="117"/>
      <c r="E99" s="111"/>
      <c r="F99" s="111"/>
      <c r="G99" s="112"/>
      <c r="H99" s="112"/>
      <c r="I99" s="112"/>
      <c r="J99" s="112"/>
      <c r="K99" s="112"/>
      <c r="L99" s="112">
        <f>L98+L97</f>
        <v>0</v>
      </c>
    </row>
    <row r="100" spans="1:12" s="5" customFormat="1" x14ac:dyDescent="0.35">
      <c r="A100" s="66"/>
      <c r="B100" s="115" t="s">
        <v>37</v>
      </c>
      <c r="C100" s="116">
        <v>0.03</v>
      </c>
      <c r="D100" s="116"/>
      <c r="E100" s="116"/>
      <c r="F100" s="69"/>
      <c r="G100" s="118"/>
      <c r="H100" s="118"/>
      <c r="I100" s="118"/>
      <c r="J100" s="118"/>
      <c r="K100" s="118"/>
      <c r="L100" s="112">
        <f>L99*C100</f>
        <v>0</v>
      </c>
    </row>
    <row r="101" spans="1:12" x14ac:dyDescent="0.35">
      <c r="A101" s="66"/>
      <c r="B101" s="66" t="s">
        <v>13</v>
      </c>
      <c r="C101" s="23"/>
      <c r="D101" s="23"/>
      <c r="E101" s="23"/>
      <c r="F101" s="23"/>
      <c r="G101" s="49"/>
      <c r="H101" s="49"/>
      <c r="I101" s="49"/>
      <c r="J101" s="49"/>
      <c r="K101" s="46"/>
      <c r="L101" s="49">
        <f>SUM(L99:L100)</f>
        <v>0</v>
      </c>
    </row>
    <row r="102" spans="1:12" x14ac:dyDescent="0.35">
      <c r="A102" s="66"/>
      <c r="B102" s="31" t="s">
        <v>38</v>
      </c>
      <c r="C102" s="116">
        <v>0.18</v>
      </c>
      <c r="D102" s="31"/>
      <c r="E102" s="76"/>
      <c r="F102" s="76"/>
      <c r="G102" s="76"/>
      <c r="H102" s="76"/>
      <c r="I102" s="76"/>
      <c r="J102" s="76"/>
      <c r="K102" s="76"/>
      <c r="L102" s="119">
        <f>L101*C102</f>
        <v>0</v>
      </c>
    </row>
    <row r="103" spans="1:12" x14ac:dyDescent="0.35">
      <c r="A103" s="78"/>
      <c r="B103" s="50" t="s">
        <v>13</v>
      </c>
      <c r="C103" s="51"/>
      <c r="D103" s="51"/>
      <c r="E103" s="52"/>
      <c r="F103" s="52"/>
      <c r="G103" s="52"/>
      <c r="H103" s="52"/>
      <c r="I103" s="52"/>
      <c r="J103" s="52"/>
      <c r="K103" s="52"/>
      <c r="L103" s="53">
        <f>SUM(L101:L102)</f>
        <v>0</v>
      </c>
    </row>
  </sheetData>
  <mergeCells count="15">
    <mergeCell ref="A1:E1"/>
    <mergeCell ref="A2:L2"/>
    <mergeCell ref="A3:L3"/>
    <mergeCell ref="C4:F4"/>
    <mergeCell ref="A5:F5"/>
    <mergeCell ref="H5:J5"/>
    <mergeCell ref="H6:I6"/>
    <mergeCell ref="J6:K6"/>
    <mergeCell ref="L6:L7"/>
    <mergeCell ref="A6:A7"/>
    <mergeCell ref="B6:B7"/>
    <mergeCell ref="C6:C7"/>
    <mergeCell ref="D6:D7"/>
    <mergeCell ref="E6:E7"/>
    <mergeCell ref="F6:G6"/>
  </mergeCells>
  <conditionalFormatting sqref="B29">
    <cfRule type="cellIs" dxfId="37" priority="38" stopIfTrue="1" operator="equal">
      <formula>8223.307275</formula>
    </cfRule>
  </conditionalFormatting>
  <pageMargins left="0.7" right="0.7" top="0.75" bottom="0.75" header="0.3" footer="0.3"/>
  <ignoredErrors>
    <ignoredError sqref="L97:L10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7658E-FAAF-4AE3-A217-6AD05585C34D}">
  <dimension ref="A1:L115"/>
  <sheetViews>
    <sheetView zoomScaleNormal="100" workbookViewId="0">
      <selection activeCell="J9" sqref="J9:J105"/>
    </sheetView>
  </sheetViews>
  <sheetFormatPr defaultColWidth="9.08984375" defaultRowHeight="13.5" x14ac:dyDescent="0.35"/>
  <cols>
    <col min="1" max="1" width="5.90625" style="79" customWidth="1"/>
    <col min="2" max="2" width="71.6328125" style="1" customWidth="1"/>
    <col min="3" max="3" width="8" style="54" customWidth="1"/>
    <col min="4" max="4" width="9.90625" style="1" customWidth="1"/>
    <col min="5" max="5" width="10.453125" style="55" customWidth="1"/>
    <col min="6" max="6" width="9.90625" style="55" customWidth="1"/>
    <col min="7" max="7" width="14" style="55" customWidth="1"/>
    <col min="8" max="8" width="8.90625" style="55" customWidth="1"/>
    <col min="9" max="9" width="14" style="55" customWidth="1"/>
    <col min="10" max="10" width="7.453125" style="55" customWidth="1"/>
    <col min="11" max="11" width="13.453125" style="55" customWidth="1"/>
    <col min="12" max="12" width="15.453125" style="1" customWidth="1"/>
    <col min="13" max="16384" width="9.08984375" style="1"/>
  </cols>
  <sheetData>
    <row r="1" spans="1:12" x14ac:dyDescent="0.35">
      <c r="A1" s="273"/>
      <c r="B1" s="273"/>
      <c r="C1" s="273"/>
      <c r="D1" s="273"/>
      <c r="E1" s="273"/>
    </row>
    <row r="2" spans="1:12" ht="20.149999999999999" customHeight="1" x14ac:dyDescent="0.35">
      <c r="A2" s="286" t="s">
        <v>243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</row>
    <row r="3" spans="1:12" ht="20.149999999999999" customHeight="1" x14ac:dyDescent="0.35">
      <c r="A3" s="286" t="s">
        <v>226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</row>
    <row r="4" spans="1:12" ht="20.149999999999999" customHeight="1" x14ac:dyDescent="0.35">
      <c r="A4" s="164"/>
      <c r="B4" s="164"/>
      <c r="C4" s="286"/>
      <c r="D4" s="286"/>
      <c r="E4" s="286"/>
      <c r="F4" s="286"/>
      <c r="G4" s="164"/>
      <c r="H4" s="164"/>
      <c r="I4" s="164"/>
      <c r="J4" s="164"/>
      <c r="K4" s="164"/>
      <c r="L4" s="164"/>
    </row>
    <row r="5" spans="1:12" ht="20.149999999999999" customHeight="1" x14ac:dyDescent="0.35">
      <c r="A5" s="290" t="s">
        <v>157</v>
      </c>
      <c r="B5" s="290"/>
      <c r="C5" s="290"/>
      <c r="D5" s="290"/>
      <c r="E5" s="290"/>
      <c r="F5" s="290"/>
      <c r="G5" s="2"/>
      <c r="H5" s="289" t="s">
        <v>1</v>
      </c>
      <c r="I5" s="289"/>
      <c r="J5" s="289"/>
      <c r="K5" s="3">
        <f>L115</f>
        <v>0</v>
      </c>
      <c r="L5" s="4" t="s">
        <v>2</v>
      </c>
    </row>
    <row r="6" spans="1:12" s="5" customFormat="1" ht="20.149999999999999" customHeight="1" x14ac:dyDescent="0.35">
      <c r="A6" s="292" t="s">
        <v>3</v>
      </c>
      <c r="B6" s="291" t="s">
        <v>4</v>
      </c>
      <c r="C6" s="291" t="s">
        <v>5</v>
      </c>
      <c r="D6" s="293" t="s">
        <v>6</v>
      </c>
      <c r="E6" s="291" t="s">
        <v>7</v>
      </c>
      <c r="F6" s="291" t="s">
        <v>8</v>
      </c>
      <c r="G6" s="291"/>
      <c r="H6" s="291" t="s">
        <v>9</v>
      </c>
      <c r="I6" s="291"/>
      <c r="J6" s="291" t="s">
        <v>10</v>
      </c>
      <c r="K6" s="291"/>
      <c r="L6" s="291" t="s">
        <v>11</v>
      </c>
    </row>
    <row r="7" spans="1:12" s="5" customFormat="1" ht="30" customHeight="1" x14ac:dyDescent="0.35">
      <c r="A7" s="292"/>
      <c r="B7" s="291"/>
      <c r="C7" s="291"/>
      <c r="D7" s="294"/>
      <c r="E7" s="291"/>
      <c r="F7" s="135" t="s">
        <v>12</v>
      </c>
      <c r="G7" s="135" t="s">
        <v>13</v>
      </c>
      <c r="H7" s="135" t="s">
        <v>14</v>
      </c>
      <c r="I7" s="135" t="s">
        <v>13</v>
      </c>
      <c r="J7" s="135" t="s">
        <v>12</v>
      </c>
      <c r="K7" s="135" t="s">
        <v>13</v>
      </c>
      <c r="L7" s="291"/>
    </row>
    <row r="8" spans="1:12" s="5" customFormat="1" ht="14" thickBot="1" x14ac:dyDescent="0.4">
      <c r="A8" s="161">
        <v>1</v>
      </c>
      <c r="B8" s="162">
        <v>2</v>
      </c>
      <c r="C8" s="162">
        <v>3</v>
      </c>
      <c r="D8" s="162"/>
      <c r="E8" s="162">
        <v>4</v>
      </c>
      <c r="F8" s="162">
        <v>5</v>
      </c>
      <c r="G8" s="162">
        <v>6</v>
      </c>
      <c r="H8" s="162">
        <v>7</v>
      </c>
      <c r="I8" s="162">
        <v>8</v>
      </c>
      <c r="J8" s="162">
        <v>9</v>
      </c>
      <c r="K8" s="162">
        <v>10</v>
      </c>
      <c r="L8" s="162">
        <v>11</v>
      </c>
    </row>
    <row r="9" spans="1:12" s="5" customFormat="1" x14ac:dyDescent="0.35">
      <c r="A9" s="80"/>
      <c r="B9" s="208" t="s">
        <v>138</v>
      </c>
      <c r="C9" s="135"/>
      <c r="D9" s="190"/>
      <c r="E9" s="92"/>
      <c r="F9" s="92"/>
      <c r="G9" s="138">
        <f t="shared" ref="G9:G72" si="0">F9*E9</f>
        <v>0</v>
      </c>
      <c r="H9" s="92"/>
      <c r="I9" s="138">
        <f t="shared" ref="I9:I23" si="1">H9*E9</f>
        <v>0</v>
      </c>
      <c r="J9" s="92"/>
      <c r="K9" s="128">
        <f t="shared" ref="K9:K23" si="2">J9*E9</f>
        <v>0</v>
      </c>
      <c r="L9" s="128">
        <f t="shared" ref="L9:L25" si="3">K9+I9+G9</f>
        <v>0</v>
      </c>
    </row>
    <row r="10" spans="1:12" s="5" customFormat="1" ht="27" x14ac:dyDescent="0.35">
      <c r="A10" s="80">
        <v>1</v>
      </c>
      <c r="B10" s="203" t="s">
        <v>135</v>
      </c>
      <c r="C10" s="132" t="s">
        <v>44</v>
      </c>
      <c r="D10" s="133"/>
      <c r="E10" s="170">
        <v>15</v>
      </c>
      <c r="F10" s="103"/>
      <c r="G10" s="138">
        <f t="shared" si="0"/>
        <v>0</v>
      </c>
      <c r="H10" s="14"/>
      <c r="I10" s="138">
        <f t="shared" si="1"/>
        <v>0</v>
      </c>
      <c r="J10" s="103"/>
      <c r="K10" s="128">
        <f t="shared" si="2"/>
        <v>0</v>
      </c>
      <c r="L10" s="128">
        <f t="shared" si="3"/>
        <v>0</v>
      </c>
    </row>
    <row r="11" spans="1:12" s="5" customFormat="1" x14ac:dyDescent="0.35">
      <c r="A11" s="80"/>
      <c r="B11" s="140" t="s">
        <v>16</v>
      </c>
      <c r="C11" s="141" t="s">
        <v>15</v>
      </c>
      <c r="D11" s="16">
        <v>1</v>
      </c>
      <c r="E11" s="16">
        <f>D11*E10</f>
        <v>15</v>
      </c>
      <c r="F11" s="16"/>
      <c r="G11" s="138">
        <f t="shared" si="0"/>
        <v>0</v>
      </c>
      <c r="H11" s="102"/>
      <c r="I11" s="138">
        <f t="shared" si="1"/>
        <v>0</v>
      </c>
      <c r="J11" s="102"/>
      <c r="K11" s="128">
        <f t="shared" si="2"/>
        <v>0</v>
      </c>
      <c r="L11" s="128">
        <f t="shared" si="3"/>
        <v>0</v>
      </c>
    </row>
    <row r="12" spans="1:12" s="5" customFormat="1" x14ac:dyDescent="0.35">
      <c r="A12" s="80"/>
      <c r="B12" s="75" t="s">
        <v>213</v>
      </c>
      <c r="C12" s="141" t="s">
        <v>15</v>
      </c>
      <c r="D12" s="202">
        <v>1</v>
      </c>
      <c r="E12" s="11">
        <f>D12*E10</f>
        <v>15</v>
      </c>
      <c r="F12" s="11"/>
      <c r="G12" s="138">
        <f t="shared" si="0"/>
        <v>0</v>
      </c>
      <c r="H12" s="11"/>
      <c r="I12" s="138">
        <f t="shared" si="1"/>
        <v>0</v>
      </c>
      <c r="J12" s="11"/>
      <c r="K12" s="128">
        <f t="shared" si="2"/>
        <v>0</v>
      </c>
      <c r="L12" s="128">
        <f t="shared" si="3"/>
        <v>0</v>
      </c>
    </row>
    <row r="13" spans="1:12" s="5" customFormat="1" x14ac:dyDescent="0.35">
      <c r="A13" s="80"/>
      <c r="B13" s="75" t="s">
        <v>24</v>
      </c>
      <c r="C13" s="42" t="s">
        <v>2</v>
      </c>
      <c r="D13" s="202">
        <v>0.28000000000000003</v>
      </c>
      <c r="E13" s="11">
        <f>D13*E10</f>
        <v>4.2</v>
      </c>
      <c r="F13" s="11"/>
      <c r="G13" s="138">
        <f t="shared" si="0"/>
        <v>0</v>
      </c>
      <c r="H13" s="11"/>
      <c r="I13" s="138">
        <f t="shared" si="1"/>
        <v>0</v>
      </c>
      <c r="J13" s="11"/>
      <c r="K13" s="128">
        <f t="shared" si="2"/>
        <v>0</v>
      </c>
      <c r="L13" s="128">
        <f t="shared" si="3"/>
        <v>0</v>
      </c>
    </row>
    <row r="14" spans="1:12" s="5" customFormat="1" x14ac:dyDescent="0.35">
      <c r="A14" s="80">
        <v>2</v>
      </c>
      <c r="B14" s="203" t="s">
        <v>136</v>
      </c>
      <c r="C14" s="132" t="s">
        <v>44</v>
      </c>
      <c r="D14" s="133"/>
      <c r="E14" s="170">
        <v>2</v>
      </c>
      <c r="F14" s="103"/>
      <c r="G14" s="138">
        <f t="shared" si="0"/>
        <v>0</v>
      </c>
      <c r="H14" s="14"/>
      <c r="I14" s="138">
        <f t="shared" si="1"/>
        <v>0</v>
      </c>
      <c r="J14" s="103"/>
      <c r="K14" s="128">
        <f t="shared" si="2"/>
        <v>0</v>
      </c>
      <c r="L14" s="128">
        <f t="shared" si="3"/>
        <v>0</v>
      </c>
    </row>
    <row r="15" spans="1:12" s="5" customFormat="1" x14ac:dyDescent="0.35">
      <c r="A15" s="80"/>
      <c r="B15" s="140" t="s">
        <v>16</v>
      </c>
      <c r="C15" s="141" t="s">
        <v>15</v>
      </c>
      <c r="D15" s="16">
        <v>1</v>
      </c>
      <c r="E15" s="16">
        <f>D15*E14</f>
        <v>2</v>
      </c>
      <c r="F15" s="16"/>
      <c r="G15" s="138">
        <f t="shared" si="0"/>
        <v>0</v>
      </c>
      <c r="H15" s="102"/>
      <c r="I15" s="138">
        <f t="shared" si="1"/>
        <v>0</v>
      </c>
      <c r="J15" s="102"/>
      <c r="K15" s="128">
        <f t="shared" si="2"/>
        <v>0</v>
      </c>
      <c r="L15" s="128">
        <f t="shared" si="3"/>
        <v>0</v>
      </c>
    </row>
    <row r="16" spans="1:12" s="5" customFormat="1" x14ac:dyDescent="0.35">
      <c r="A16" s="80"/>
      <c r="B16" s="75" t="s">
        <v>213</v>
      </c>
      <c r="C16" s="141" t="s">
        <v>15</v>
      </c>
      <c r="D16" s="202">
        <v>1</v>
      </c>
      <c r="E16" s="11">
        <f>D16*E14</f>
        <v>2</v>
      </c>
      <c r="F16" s="11"/>
      <c r="G16" s="138">
        <f t="shared" si="0"/>
        <v>0</v>
      </c>
      <c r="H16" s="11"/>
      <c r="I16" s="138">
        <f t="shared" si="1"/>
        <v>0</v>
      </c>
      <c r="J16" s="11"/>
      <c r="K16" s="128">
        <f t="shared" si="2"/>
        <v>0</v>
      </c>
      <c r="L16" s="128">
        <f t="shared" si="3"/>
        <v>0</v>
      </c>
    </row>
    <row r="17" spans="1:12" s="5" customFormat="1" x14ac:dyDescent="0.35">
      <c r="A17" s="80"/>
      <c r="B17" s="75" t="s">
        <v>24</v>
      </c>
      <c r="C17" s="42" t="s">
        <v>2</v>
      </c>
      <c r="D17" s="202">
        <v>0.28000000000000003</v>
      </c>
      <c r="E17" s="11">
        <f>D17*E14</f>
        <v>0.56000000000000005</v>
      </c>
      <c r="F17" s="11"/>
      <c r="G17" s="138">
        <f t="shared" si="0"/>
        <v>0</v>
      </c>
      <c r="H17" s="11"/>
      <c r="I17" s="138">
        <f t="shared" si="1"/>
        <v>0</v>
      </c>
      <c r="J17" s="11"/>
      <c r="K17" s="128">
        <f t="shared" si="2"/>
        <v>0</v>
      </c>
      <c r="L17" s="128">
        <f t="shared" si="3"/>
        <v>0</v>
      </c>
    </row>
    <row r="18" spans="1:12" s="5" customFormat="1" x14ac:dyDescent="0.35">
      <c r="A18" s="80">
        <v>3</v>
      </c>
      <c r="B18" s="203" t="s">
        <v>137</v>
      </c>
      <c r="C18" s="132" t="s">
        <v>15</v>
      </c>
      <c r="D18" s="133"/>
      <c r="E18" s="170">
        <v>1</v>
      </c>
      <c r="F18" s="103"/>
      <c r="G18" s="138">
        <f t="shared" si="0"/>
        <v>0</v>
      </c>
      <c r="H18" s="92"/>
      <c r="I18" s="138">
        <f t="shared" si="1"/>
        <v>0</v>
      </c>
      <c r="J18" s="103"/>
      <c r="K18" s="128">
        <f t="shared" si="2"/>
        <v>0</v>
      </c>
      <c r="L18" s="128">
        <f t="shared" si="3"/>
        <v>0</v>
      </c>
    </row>
    <row r="19" spans="1:12" s="5" customFormat="1" x14ac:dyDescent="0.35">
      <c r="A19" s="80"/>
      <c r="B19" s="140" t="s">
        <v>16</v>
      </c>
      <c r="C19" s="141" t="s">
        <v>15</v>
      </c>
      <c r="D19" s="16">
        <v>1</v>
      </c>
      <c r="E19" s="16">
        <f>D19*E18</f>
        <v>1</v>
      </c>
      <c r="F19" s="16"/>
      <c r="G19" s="138">
        <f t="shared" si="0"/>
        <v>0</v>
      </c>
      <c r="H19" s="102"/>
      <c r="I19" s="138">
        <f t="shared" si="1"/>
        <v>0</v>
      </c>
      <c r="J19" s="102"/>
      <c r="K19" s="128">
        <f t="shared" si="2"/>
        <v>0</v>
      </c>
      <c r="L19" s="128">
        <f t="shared" si="3"/>
        <v>0</v>
      </c>
    </row>
    <row r="20" spans="1:12" s="5" customFormat="1" x14ac:dyDescent="0.35">
      <c r="A20" s="80"/>
      <c r="B20" s="75" t="s">
        <v>214</v>
      </c>
      <c r="C20" s="141" t="s">
        <v>15</v>
      </c>
      <c r="D20" s="160">
        <v>1</v>
      </c>
      <c r="E20" s="11">
        <f>D20*E18</f>
        <v>1</v>
      </c>
      <c r="F20" s="11"/>
      <c r="G20" s="138">
        <f t="shared" si="0"/>
        <v>0</v>
      </c>
      <c r="H20" s="11"/>
      <c r="I20" s="138">
        <f t="shared" si="1"/>
        <v>0</v>
      </c>
      <c r="J20" s="11"/>
      <c r="K20" s="128">
        <f t="shared" si="2"/>
        <v>0</v>
      </c>
      <c r="L20" s="128">
        <f t="shared" si="3"/>
        <v>0</v>
      </c>
    </row>
    <row r="21" spans="1:12" s="5" customFormat="1" x14ac:dyDescent="0.35">
      <c r="A21" s="80"/>
      <c r="B21" s="75" t="s">
        <v>24</v>
      </c>
      <c r="C21" s="42" t="s">
        <v>2</v>
      </c>
      <c r="D21" s="160">
        <v>0.28000000000000003</v>
      </c>
      <c r="E21" s="11">
        <f>D21*E18</f>
        <v>0.28000000000000003</v>
      </c>
      <c r="F21" s="11"/>
      <c r="G21" s="138">
        <f t="shared" si="0"/>
        <v>0</v>
      </c>
      <c r="H21" s="11"/>
      <c r="I21" s="138">
        <f t="shared" si="1"/>
        <v>0</v>
      </c>
      <c r="J21" s="11"/>
      <c r="K21" s="128">
        <f t="shared" si="2"/>
        <v>0</v>
      </c>
      <c r="L21" s="128">
        <f t="shared" si="3"/>
        <v>0</v>
      </c>
    </row>
    <row r="22" spans="1:12" s="5" customFormat="1" ht="27" x14ac:dyDescent="0.35">
      <c r="A22" s="80">
        <v>4</v>
      </c>
      <c r="B22" s="204" t="s">
        <v>216</v>
      </c>
      <c r="C22" s="205" t="s">
        <v>72</v>
      </c>
      <c r="D22" s="206"/>
      <c r="E22" s="207">
        <v>110</v>
      </c>
      <c r="F22" s="103"/>
      <c r="G22" s="138">
        <f t="shared" si="0"/>
        <v>0</v>
      </c>
      <c r="H22" s="103"/>
      <c r="I22" s="138">
        <f t="shared" si="1"/>
        <v>0</v>
      </c>
      <c r="J22" s="103"/>
      <c r="K22" s="128">
        <f t="shared" si="2"/>
        <v>0</v>
      </c>
      <c r="L22" s="128">
        <f t="shared" si="3"/>
        <v>0</v>
      </c>
    </row>
    <row r="23" spans="1:12" s="5" customFormat="1" x14ac:dyDescent="0.35">
      <c r="A23" s="80"/>
      <c r="B23" s="140" t="s">
        <v>16</v>
      </c>
      <c r="C23" s="141" t="s">
        <v>18</v>
      </c>
      <c r="D23" s="16">
        <v>1</v>
      </c>
      <c r="E23" s="16">
        <f>D23*E22</f>
        <v>110</v>
      </c>
      <c r="F23" s="16"/>
      <c r="G23" s="138">
        <f t="shared" si="0"/>
        <v>0</v>
      </c>
      <c r="H23" s="102"/>
      <c r="I23" s="138">
        <f t="shared" si="1"/>
        <v>0</v>
      </c>
      <c r="J23" s="102"/>
      <c r="K23" s="128">
        <f t="shared" si="2"/>
        <v>0</v>
      </c>
      <c r="L23" s="128">
        <f t="shared" si="3"/>
        <v>0</v>
      </c>
    </row>
    <row r="24" spans="1:12" s="5" customFormat="1" x14ac:dyDescent="0.35">
      <c r="A24" s="80"/>
      <c r="B24" s="125" t="s">
        <v>21</v>
      </c>
      <c r="C24" s="30" t="s">
        <v>2</v>
      </c>
      <c r="D24" s="191">
        <v>4.9000000000000002E-2</v>
      </c>
      <c r="E24" s="102">
        <f>D24*E22</f>
        <v>5.3900000000000006</v>
      </c>
      <c r="F24" s="102"/>
      <c r="G24" s="138">
        <f t="shared" si="0"/>
        <v>0</v>
      </c>
      <c r="H24" s="102"/>
      <c r="I24" s="138">
        <f t="shared" ref="I24:I104" si="4">H24*E24</f>
        <v>0</v>
      </c>
      <c r="J24" s="102"/>
      <c r="K24" s="128">
        <f t="shared" ref="K24:K104" si="5">J24*E24</f>
        <v>0</v>
      </c>
      <c r="L24" s="128">
        <f t="shared" si="3"/>
        <v>0</v>
      </c>
    </row>
    <row r="25" spans="1:12" s="5" customFormat="1" x14ac:dyDescent="0.35">
      <c r="A25" s="80"/>
      <c r="B25" s="75" t="s">
        <v>215</v>
      </c>
      <c r="C25" s="141" t="s">
        <v>15</v>
      </c>
      <c r="D25" s="196">
        <v>1</v>
      </c>
      <c r="E25" s="11">
        <f>D25*E22</f>
        <v>110</v>
      </c>
      <c r="F25" s="11"/>
      <c r="G25" s="138">
        <f t="shared" si="0"/>
        <v>0</v>
      </c>
      <c r="H25" s="11"/>
      <c r="I25" s="138">
        <f t="shared" si="4"/>
        <v>0</v>
      </c>
      <c r="J25" s="11"/>
      <c r="K25" s="128">
        <f t="shared" si="5"/>
        <v>0</v>
      </c>
      <c r="L25" s="128">
        <f t="shared" si="3"/>
        <v>0</v>
      </c>
    </row>
    <row r="26" spans="1:12" s="5" customFormat="1" x14ac:dyDescent="0.35">
      <c r="A26" s="80"/>
      <c r="B26" s="75" t="s">
        <v>24</v>
      </c>
      <c r="C26" s="42" t="s">
        <v>2</v>
      </c>
      <c r="D26" s="197">
        <v>0.107</v>
      </c>
      <c r="E26" s="11">
        <f>D26*E22</f>
        <v>11.77</v>
      </c>
      <c r="F26" s="11"/>
      <c r="G26" s="138">
        <f t="shared" si="0"/>
        <v>0</v>
      </c>
      <c r="H26" s="11"/>
      <c r="I26" s="138">
        <f t="shared" si="4"/>
        <v>0</v>
      </c>
      <c r="J26" s="11"/>
      <c r="K26" s="128">
        <f t="shared" si="5"/>
        <v>0</v>
      </c>
      <c r="L26" s="128">
        <f t="shared" ref="L26:L105" si="6">K26+I26+G26</f>
        <v>0</v>
      </c>
    </row>
    <row r="27" spans="1:12" s="5" customFormat="1" x14ac:dyDescent="0.35">
      <c r="A27" s="80">
        <v>5</v>
      </c>
      <c r="B27" s="137" t="s">
        <v>205</v>
      </c>
      <c r="C27" s="189" t="s">
        <v>15</v>
      </c>
      <c r="D27" s="181"/>
      <c r="E27" s="9">
        <v>2</v>
      </c>
      <c r="F27" s="11"/>
      <c r="G27" s="138">
        <f t="shared" si="0"/>
        <v>0</v>
      </c>
      <c r="H27" s="11"/>
      <c r="I27" s="138">
        <f t="shared" si="4"/>
        <v>0</v>
      </c>
      <c r="J27" s="11"/>
      <c r="K27" s="128">
        <f t="shared" si="5"/>
        <v>0</v>
      </c>
      <c r="L27" s="128">
        <f t="shared" si="6"/>
        <v>0</v>
      </c>
    </row>
    <row r="28" spans="1:12" s="5" customFormat="1" x14ac:dyDescent="0.35">
      <c r="A28" s="80"/>
      <c r="B28" s="140" t="s">
        <v>16</v>
      </c>
      <c r="C28" s="141" t="s">
        <v>15</v>
      </c>
      <c r="D28" s="16">
        <v>1</v>
      </c>
      <c r="E28" s="16">
        <f>D28*E27</f>
        <v>2</v>
      </c>
      <c r="F28" s="16"/>
      <c r="G28" s="138">
        <f t="shared" si="0"/>
        <v>0</v>
      </c>
      <c r="H28" s="102"/>
      <c r="I28" s="138">
        <f t="shared" si="4"/>
        <v>0</v>
      </c>
      <c r="J28" s="102"/>
      <c r="K28" s="128">
        <f t="shared" si="5"/>
        <v>0</v>
      </c>
      <c r="L28" s="128">
        <f t="shared" si="6"/>
        <v>0</v>
      </c>
    </row>
    <row r="29" spans="1:12" s="5" customFormat="1" x14ac:dyDescent="0.35">
      <c r="A29" s="80"/>
      <c r="B29" s="125" t="s">
        <v>21</v>
      </c>
      <c r="C29" s="30" t="s">
        <v>2</v>
      </c>
      <c r="D29" s="191">
        <v>0.311</v>
      </c>
      <c r="E29" s="102">
        <f>D29*E27</f>
        <v>0.622</v>
      </c>
      <c r="F29" s="102"/>
      <c r="G29" s="138">
        <f t="shared" si="0"/>
        <v>0</v>
      </c>
      <c r="H29" s="102"/>
      <c r="I29" s="138">
        <f t="shared" si="4"/>
        <v>0</v>
      </c>
      <c r="J29" s="102"/>
      <c r="K29" s="128">
        <f t="shared" si="5"/>
        <v>0</v>
      </c>
      <c r="L29" s="128">
        <f t="shared" si="6"/>
        <v>0</v>
      </c>
    </row>
    <row r="30" spans="1:12" s="5" customFormat="1" x14ac:dyDescent="0.35">
      <c r="A30" s="80"/>
      <c r="B30" s="75" t="s">
        <v>217</v>
      </c>
      <c r="C30" s="141" t="s">
        <v>15</v>
      </c>
      <c r="D30" s="160">
        <v>1</v>
      </c>
      <c r="E30" s="11">
        <f>D30*E27</f>
        <v>2</v>
      </c>
      <c r="F30" s="11"/>
      <c r="G30" s="138">
        <f t="shared" si="0"/>
        <v>0</v>
      </c>
      <c r="H30" s="11"/>
      <c r="I30" s="138">
        <f t="shared" si="4"/>
        <v>0</v>
      </c>
      <c r="J30" s="11"/>
      <c r="K30" s="128">
        <f t="shared" si="5"/>
        <v>0</v>
      </c>
      <c r="L30" s="128">
        <f t="shared" si="6"/>
        <v>0</v>
      </c>
    </row>
    <row r="31" spans="1:12" s="5" customFormat="1" x14ac:dyDescent="0.35">
      <c r="A31" s="80"/>
      <c r="B31" s="75" t="s">
        <v>24</v>
      </c>
      <c r="C31" s="42" t="s">
        <v>2</v>
      </c>
      <c r="D31" s="160">
        <v>0.113</v>
      </c>
      <c r="E31" s="11">
        <f>D31*E27</f>
        <v>0.22600000000000001</v>
      </c>
      <c r="F31" s="11"/>
      <c r="G31" s="138">
        <f t="shared" si="0"/>
        <v>0</v>
      </c>
      <c r="H31" s="11"/>
      <c r="I31" s="138">
        <f t="shared" si="4"/>
        <v>0</v>
      </c>
      <c r="J31" s="11"/>
      <c r="K31" s="128">
        <f t="shared" si="5"/>
        <v>0</v>
      </c>
      <c r="L31" s="128">
        <f t="shared" si="6"/>
        <v>0</v>
      </c>
    </row>
    <row r="32" spans="1:12" s="5" customFormat="1" x14ac:dyDescent="0.35">
      <c r="A32" s="80">
        <v>6</v>
      </c>
      <c r="B32" s="137" t="s">
        <v>206</v>
      </c>
      <c r="C32" s="189" t="s">
        <v>15</v>
      </c>
      <c r="D32" s="181"/>
      <c r="E32" s="9">
        <v>2</v>
      </c>
      <c r="F32" s="11"/>
      <c r="G32" s="138">
        <f t="shared" si="0"/>
        <v>0</v>
      </c>
      <c r="H32" s="11"/>
      <c r="I32" s="138">
        <f t="shared" si="4"/>
        <v>0</v>
      </c>
      <c r="J32" s="11"/>
      <c r="K32" s="128">
        <f t="shared" si="5"/>
        <v>0</v>
      </c>
      <c r="L32" s="128">
        <f t="shared" si="6"/>
        <v>0</v>
      </c>
    </row>
    <row r="33" spans="1:12" s="5" customFormat="1" x14ac:dyDescent="0.35">
      <c r="A33" s="80"/>
      <c r="B33" s="140" t="s">
        <v>16</v>
      </c>
      <c r="C33" s="141" t="s">
        <v>15</v>
      </c>
      <c r="D33" s="16">
        <v>1</v>
      </c>
      <c r="E33" s="16">
        <f>D33*E32</f>
        <v>2</v>
      </c>
      <c r="F33" s="16"/>
      <c r="G33" s="138">
        <f t="shared" si="0"/>
        <v>0</v>
      </c>
      <c r="H33" s="102"/>
      <c r="I33" s="138">
        <f t="shared" si="4"/>
        <v>0</v>
      </c>
      <c r="J33" s="102"/>
      <c r="K33" s="128">
        <f t="shared" si="5"/>
        <v>0</v>
      </c>
      <c r="L33" s="128">
        <f t="shared" si="6"/>
        <v>0</v>
      </c>
    </row>
    <row r="34" spans="1:12" s="5" customFormat="1" x14ac:dyDescent="0.35">
      <c r="A34" s="80"/>
      <c r="B34" s="125" t="s">
        <v>21</v>
      </c>
      <c r="C34" s="30" t="s">
        <v>2</v>
      </c>
      <c r="D34" s="191">
        <v>0.311</v>
      </c>
      <c r="E34" s="102">
        <f>D34*E32</f>
        <v>0.622</v>
      </c>
      <c r="F34" s="102"/>
      <c r="G34" s="138">
        <f t="shared" si="0"/>
        <v>0</v>
      </c>
      <c r="H34" s="102"/>
      <c r="I34" s="138">
        <f t="shared" si="4"/>
        <v>0</v>
      </c>
      <c r="J34" s="102"/>
      <c r="K34" s="128">
        <f t="shared" si="5"/>
        <v>0</v>
      </c>
      <c r="L34" s="128">
        <f t="shared" si="6"/>
        <v>0</v>
      </c>
    </row>
    <row r="35" spans="1:12" s="5" customFormat="1" x14ac:dyDescent="0.35">
      <c r="A35" s="80"/>
      <c r="B35" s="75" t="s">
        <v>218</v>
      </c>
      <c r="C35" s="141" t="s">
        <v>15</v>
      </c>
      <c r="D35" s="160">
        <v>1</v>
      </c>
      <c r="E35" s="11">
        <f>D35*E32</f>
        <v>2</v>
      </c>
      <c r="F35" s="11"/>
      <c r="G35" s="138">
        <f t="shared" si="0"/>
        <v>0</v>
      </c>
      <c r="H35" s="11"/>
      <c r="I35" s="138">
        <f t="shared" si="4"/>
        <v>0</v>
      </c>
      <c r="J35" s="11"/>
      <c r="K35" s="128">
        <f t="shared" si="5"/>
        <v>0</v>
      </c>
      <c r="L35" s="128">
        <f t="shared" si="6"/>
        <v>0</v>
      </c>
    </row>
    <row r="36" spans="1:12" s="5" customFormat="1" x14ac:dyDescent="0.35">
      <c r="A36" s="80"/>
      <c r="B36" s="75" t="s">
        <v>24</v>
      </c>
      <c r="C36" s="42" t="s">
        <v>2</v>
      </c>
      <c r="D36" s="160">
        <v>0.113</v>
      </c>
      <c r="E36" s="11">
        <f>D36*E32</f>
        <v>0.22600000000000001</v>
      </c>
      <c r="F36" s="11"/>
      <c r="G36" s="138">
        <f t="shared" si="0"/>
        <v>0</v>
      </c>
      <c r="H36" s="11"/>
      <c r="I36" s="138">
        <f t="shared" si="4"/>
        <v>0</v>
      </c>
      <c r="J36" s="11"/>
      <c r="K36" s="128">
        <f t="shared" si="5"/>
        <v>0</v>
      </c>
      <c r="L36" s="128">
        <f t="shared" si="6"/>
        <v>0</v>
      </c>
    </row>
    <row r="37" spans="1:12" s="5" customFormat="1" x14ac:dyDescent="0.35">
      <c r="A37" s="82">
        <v>7</v>
      </c>
      <c r="B37" s="188" t="s">
        <v>219</v>
      </c>
      <c r="C37" s="180" t="s">
        <v>15</v>
      </c>
      <c r="D37" s="181"/>
      <c r="E37" s="9">
        <v>2</v>
      </c>
      <c r="F37" s="16"/>
      <c r="G37" s="138">
        <f t="shared" si="0"/>
        <v>0</v>
      </c>
      <c r="H37" s="102"/>
      <c r="I37" s="138">
        <f t="shared" si="4"/>
        <v>0</v>
      </c>
      <c r="J37" s="102"/>
      <c r="K37" s="128">
        <f t="shared" si="5"/>
        <v>0</v>
      </c>
      <c r="L37" s="128">
        <f t="shared" si="6"/>
        <v>0</v>
      </c>
    </row>
    <row r="38" spans="1:12" s="5" customFormat="1" x14ac:dyDescent="0.35">
      <c r="A38" s="82"/>
      <c r="B38" s="140" t="s">
        <v>16</v>
      </c>
      <c r="C38" s="141" t="s">
        <v>15</v>
      </c>
      <c r="D38" s="16">
        <v>1</v>
      </c>
      <c r="E38" s="16">
        <f>D38*E37</f>
        <v>2</v>
      </c>
      <c r="F38" s="16"/>
      <c r="G38" s="138">
        <f t="shared" si="0"/>
        <v>0</v>
      </c>
      <c r="H38" s="102"/>
      <c r="I38" s="138">
        <f t="shared" si="4"/>
        <v>0</v>
      </c>
      <c r="J38" s="102"/>
      <c r="K38" s="128">
        <f t="shared" si="5"/>
        <v>0</v>
      </c>
      <c r="L38" s="128">
        <f t="shared" si="6"/>
        <v>0</v>
      </c>
    </row>
    <row r="39" spans="1:12" s="5" customFormat="1" x14ac:dyDescent="0.35">
      <c r="A39" s="82"/>
      <c r="B39" s="125" t="s">
        <v>21</v>
      </c>
      <c r="C39" s="30" t="s">
        <v>2</v>
      </c>
      <c r="D39" s="191">
        <v>0.311</v>
      </c>
      <c r="E39" s="102">
        <f>D39*E37</f>
        <v>0.622</v>
      </c>
      <c r="F39" s="102"/>
      <c r="G39" s="138">
        <f t="shared" si="0"/>
        <v>0</v>
      </c>
      <c r="H39" s="102"/>
      <c r="I39" s="138">
        <f t="shared" si="4"/>
        <v>0</v>
      </c>
      <c r="J39" s="102"/>
      <c r="K39" s="128">
        <f t="shared" si="5"/>
        <v>0</v>
      </c>
      <c r="L39" s="128">
        <f t="shared" si="6"/>
        <v>0</v>
      </c>
    </row>
    <row r="40" spans="1:12" s="5" customFormat="1" x14ac:dyDescent="0.35">
      <c r="A40" s="82"/>
      <c r="B40" s="75" t="s">
        <v>219</v>
      </c>
      <c r="C40" s="141" t="s">
        <v>15</v>
      </c>
      <c r="D40" s="160">
        <v>1</v>
      </c>
      <c r="E40" s="11">
        <f>D40*E37</f>
        <v>2</v>
      </c>
      <c r="F40" s="11"/>
      <c r="G40" s="138">
        <f t="shared" si="0"/>
        <v>0</v>
      </c>
      <c r="H40" s="11"/>
      <c r="I40" s="138">
        <f t="shared" si="4"/>
        <v>0</v>
      </c>
      <c r="J40" s="11"/>
      <c r="K40" s="128">
        <f t="shared" si="5"/>
        <v>0</v>
      </c>
      <c r="L40" s="128">
        <f t="shared" si="6"/>
        <v>0</v>
      </c>
    </row>
    <row r="41" spans="1:12" s="5" customFormat="1" x14ac:dyDescent="0.35">
      <c r="A41" s="82"/>
      <c r="B41" s="75" t="s">
        <v>24</v>
      </c>
      <c r="C41" s="42" t="s">
        <v>2</v>
      </c>
      <c r="D41" s="160">
        <v>0.113</v>
      </c>
      <c r="E41" s="11">
        <f>D41*E37</f>
        <v>0.22600000000000001</v>
      </c>
      <c r="F41" s="11"/>
      <c r="G41" s="138">
        <f t="shared" si="0"/>
        <v>0</v>
      </c>
      <c r="H41" s="11"/>
      <c r="I41" s="138">
        <f t="shared" si="4"/>
        <v>0</v>
      </c>
      <c r="J41" s="11"/>
      <c r="K41" s="128">
        <f t="shared" si="5"/>
        <v>0</v>
      </c>
      <c r="L41" s="128">
        <f t="shared" si="6"/>
        <v>0</v>
      </c>
    </row>
    <row r="42" spans="1:12" s="5" customFormat="1" x14ac:dyDescent="0.35">
      <c r="A42" s="80">
        <v>8</v>
      </c>
      <c r="B42" s="193" t="s">
        <v>222</v>
      </c>
      <c r="C42" s="28" t="s">
        <v>19</v>
      </c>
      <c r="D42" s="194"/>
      <c r="E42" s="9">
        <v>1</v>
      </c>
      <c r="F42" s="14"/>
      <c r="G42" s="138">
        <f t="shared" si="0"/>
        <v>0</v>
      </c>
      <c r="H42" s="14"/>
      <c r="I42" s="138">
        <f t="shared" si="4"/>
        <v>0</v>
      </c>
      <c r="J42" s="14"/>
      <c r="K42" s="128">
        <f t="shared" si="5"/>
        <v>0</v>
      </c>
      <c r="L42" s="128">
        <f t="shared" si="6"/>
        <v>0</v>
      </c>
    </row>
    <row r="43" spans="1:12" s="5" customFormat="1" x14ac:dyDescent="0.35">
      <c r="A43" s="80"/>
      <c r="B43" s="208" t="s">
        <v>139</v>
      </c>
      <c r="C43" s="135"/>
      <c r="D43" s="190"/>
      <c r="E43" s="14"/>
      <c r="F43" s="14"/>
      <c r="G43" s="138">
        <f t="shared" si="0"/>
        <v>0</v>
      </c>
      <c r="H43" s="14"/>
      <c r="I43" s="138">
        <f t="shared" si="4"/>
        <v>0</v>
      </c>
      <c r="J43" s="14"/>
      <c r="K43" s="128">
        <f t="shared" si="5"/>
        <v>0</v>
      </c>
      <c r="L43" s="128">
        <f t="shared" si="6"/>
        <v>0</v>
      </c>
    </row>
    <row r="44" spans="1:12" s="5" customFormat="1" ht="27" x14ac:dyDescent="0.35">
      <c r="A44" s="80">
        <v>9</v>
      </c>
      <c r="B44" s="193" t="s">
        <v>221</v>
      </c>
      <c r="C44" s="28" t="s">
        <v>19</v>
      </c>
      <c r="D44" s="194"/>
      <c r="E44" s="104">
        <v>1</v>
      </c>
      <c r="F44" s="14"/>
      <c r="G44" s="138">
        <f t="shared" si="0"/>
        <v>0</v>
      </c>
      <c r="H44" s="14"/>
      <c r="I44" s="138">
        <f t="shared" si="4"/>
        <v>0</v>
      </c>
      <c r="J44" s="14"/>
      <c r="K44" s="128">
        <f t="shared" si="5"/>
        <v>0</v>
      </c>
      <c r="L44" s="128">
        <f t="shared" si="6"/>
        <v>0</v>
      </c>
    </row>
    <row r="45" spans="1:12" s="5" customFormat="1" x14ac:dyDescent="0.35">
      <c r="A45" s="80"/>
      <c r="B45" s="140" t="s">
        <v>16</v>
      </c>
      <c r="C45" s="141" t="s">
        <v>15</v>
      </c>
      <c r="D45" s="16">
        <v>1</v>
      </c>
      <c r="E45" s="16">
        <f>D45*E44</f>
        <v>1</v>
      </c>
      <c r="F45" s="16"/>
      <c r="G45" s="138">
        <f t="shared" si="0"/>
        <v>0</v>
      </c>
      <c r="H45" s="102"/>
      <c r="I45" s="138">
        <f t="shared" si="4"/>
        <v>0</v>
      </c>
      <c r="J45" s="102"/>
      <c r="K45" s="128">
        <f t="shared" si="5"/>
        <v>0</v>
      </c>
      <c r="L45" s="128">
        <f t="shared" si="6"/>
        <v>0</v>
      </c>
    </row>
    <row r="46" spans="1:12" s="5" customFormat="1" x14ac:dyDescent="0.35">
      <c r="A46" s="80"/>
      <c r="B46" s="75" t="s">
        <v>210</v>
      </c>
      <c r="C46" s="141" t="s">
        <v>15</v>
      </c>
      <c r="D46" s="160">
        <v>1</v>
      </c>
      <c r="E46" s="11">
        <f>D46*E44</f>
        <v>1</v>
      </c>
      <c r="F46" s="14"/>
      <c r="G46" s="138">
        <f t="shared" si="0"/>
        <v>0</v>
      </c>
      <c r="H46" s="11"/>
      <c r="I46" s="138">
        <f t="shared" si="4"/>
        <v>0</v>
      </c>
      <c r="J46" s="11"/>
      <c r="K46" s="128">
        <f t="shared" si="5"/>
        <v>0</v>
      </c>
      <c r="L46" s="128">
        <f t="shared" si="6"/>
        <v>0</v>
      </c>
    </row>
    <row r="47" spans="1:12" s="5" customFormat="1" x14ac:dyDescent="0.35">
      <c r="A47" s="80"/>
      <c r="B47" s="75" t="s">
        <v>24</v>
      </c>
      <c r="C47" s="42" t="s">
        <v>2</v>
      </c>
      <c r="D47" s="160">
        <v>2.5</v>
      </c>
      <c r="E47" s="11">
        <f>D47*E44</f>
        <v>2.5</v>
      </c>
      <c r="F47" s="11"/>
      <c r="G47" s="138">
        <f t="shared" si="0"/>
        <v>0</v>
      </c>
      <c r="H47" s="11"/>
      <c r="I47" s="138">
        <f t="shared" si="4"/>
        <v>0</v>
      </c>
      <c r="J47" s="11"/>
      <c r="K47" s="128">
        <f t="shared" si="5"/>
        <v>0</v>
      </c>
      <c r="L47" s="128">
        <f t="shared" si="6"/>
        <v>0</v>
      </c>
    </row>
    <row r="48" spans="1:12" s="5" customFormat="1" x14ac:dyDescent="0.35">
      <c r="A48" s="80">
        <v>10</v>
      </c>
      <c r="B48" s="195" t="s">
        <v>209</v>
      </c>
      <c r="C48" s="180" t="s">
        <v>15</v>
      </c>
      <c r="D48" s="181"/>
      <c r="E48" s="9">
        <v>1</v>
      </c>
      <c r="F48" s="102"/>
      <c r="G48" s="138">
        <f t="shared" si="0"/>
        <v>0</v>
      </c>
      <c r="H48" s="102"/>
      <c r="I48" s="138">
        <f t="shared" si="4"/>
        <v>0</v>
      </c>
      <c r="J48" s="102"/>
      <c r="K48" s="128">
        <f t="shared" si="5"/>
        <v>0</v>
      </c>
      <c r="L48" s="128">
        <f t="shared" si="6"/>
        <v>0</v>
      </c>
    </row>
    <row r="49" spans="1:12" s="5" customFormat="1" x14ac:dyDescent="0.35">
      <c r="A49" s="80">
        <v>11</v>
      </c>
      <c r="B49" s="195" t="s">
        <v>223</v>
      </c>
      <c r="C49" s="180" t="s">
        <v>15</v>
      </c>
      <c r="D49" s="181"/>
      <c r="E49" s="9">
        <v>1</v>
      </c>
      <c r="F49" s="102"/>
      <c r="G49" s="138">
        <f t="shared" si="0"/>
        <v>0</v>
      </c>
      <c r="H49" s="102"/>
      <c r="I49" s="138"/>
      <c r="J49" s="102"/>
      <c r="K49" s="128"/>
      <c r="L49" s="128"/>
    </row>
    <row r="50" spans="1:12" s="5" customFormat="1" x14ac:dyDescent="0.35">
      <c r="A50" s="80"/>
      <c r="B50" s="140" t="s">
        <v>16</v>
      </c>
      <c r="C50" s="141" t="s">
        <v>15</v>
      </c>
      <c r="D50" s="16">
        <v>1</v>
      </c>
      <c r="E50" s="16">
        <f>D50*E49</f>
        <v>1</v>
      </c>
      <c r="F50" s="16"/>
      <c r="G50" s="138">
        <f t="shared" si="0"/>
        <v>0</v>
      </c>
      <c r="H50" s="102"/>
      <c r="I50" s="138">
        <f t="shared" ref="I50:I52" si="7">H50*E50</f>
        <v>0</v>
      </c>
      <c r="J50" s="102"/>
      <c r="K50" s="128">
        <f t="shared" ref="K50:K52" si="8">J50*E50</f>
        <v>0</v>
      </c>
      <c r="L50" s="128">
        <f t="shared" ref="L50:L52" si="9">K50+I50+G50</f>
        <v>0</v>
      </c>
    </row>
    <row r="51" spans="1:12" s="5" customFormat="1" x14ac:dyDescent="0.35">
      <c r="A51" s="80"/>
      <c r="B51" s="75" t="s">
        <v>223</v>
      </c>
      <c r="C51" s="141" t="s">
        <v>15</v>
      </c>
      <c r="D51" s="196">
        <v>1</v>
      </c>
      <c r="E51" s="11">
        <f>D51*E49</f>
        <v>1</v>
      </c>
      <c r="F51" s="11"/>
      <c r="G51" s="138">
        <f t="shared" si="0"/>
        <v>0</v>
      </c>
      <c r="H51" s="11"/>
      <c r="I51" s="138">
        <f t="shared" si="7"/>
        <v>0</v>
      </c>
      <c r="J51" s="11"/>
      <c r="K51" s="128">
        <f t="shared" si="8"/>
        <v>0</v>
      </c>
      <c r="L51" s="128">
        <f t="shared" si="9"/>
        <v>0</v>
      </c>
    </row>
    <row r="52" spans="1:12" s="5" customFormat="1" x14ac:dyDescent="0.35">
      <c r="A52" s="80"/>
      <c r="B52" s="75" t="s">
        <v>24</v>
      </c>
      <c r="C52" s="42" t="s">
        <v>2</v>
      </c>
      <c r="D52" s="196">
        <v>7.69</v>
      </c>
      <c r="E52" s="11">
        <f>D52*E49</f>
        <v>7.69</v>
      </c>
      <c r="F52" s="11"/>
      <c r="G52" s="138">
        <f t="shared" si="0"/>
        <v>0</v>
      </c>
      <c r="H52" s="11"/>
      <c r="I52" s="138">
        <f t="shared" si="7"/>
        <v>0</v>
      </c>
      <c r="J52" s="11"/>
      <c r="K52" s="128">
        <f t="shared" si="8"/>
        <v>0</v>
      </c>
      <c r="L52" s="128">
        <f t="shared" si="9"/>
        <v>0</v>
      </c>
    </row>
    <row r="53" spans="1:12" s="5" customFormat="1" ht="27" x14ac:dyDescent="0.35">
      <c r="A53" s="80">
        <v>12</v>
      </c>
      <c r="B53" s="193" t="s">
        <v>140</v>
      </c>
      <c r="C53" s="28" t="s">
        <v>15</v>
      </c>
      <c r="D53" s="194"/>
      <c r="E53" s="177">
        <v>3</v>
      </c>
      <c r="F53" s="92"/>
      <c r="G53" s="138">
        <f t="shared" si="0"/>
        <v>0</v>
      </c>
      <c r="H53" s="14"/>
      <c r="I53" s="138">
        <f t="shared" si="4"/>
        <v>0</v>
      </c>
      <c r="J53" s="92"/>
      <c r="K53" s="128">
        <f t="shared" si="5"/>
        <v>0</v>
      </c>
      <c r="L53" s="128">
        <f t="shared" si="6"/>
        <v>0</v>
      </c>
    </row>
    <row r="54" spans="1:12" s="5" customFormat="1" x14ac:dyDescent="0.35">
      <c r="A54" s="80"/>
      <c r="B54" s="184" t="s">
        <v>204</v>
      </c>
      <c r="C54" s="42" t="s">
        <v>18</v>
      </c>
      <c r="D54" s="11">
        <v>1</v>
      </c>
      <c r="E54" s="11">
        <f>D54*E53</f>
        <v>3</v>
      </c>
      <c r="F54" s="11"/>
      <c r="G54" s="138">
        <f t="shared" si="0"/>
        <v>0</v>
      </c>
      <c r="H54" s="11"/>
      <c r="I54" s="138">
        <f t="shared" si="4"/>
        <v>0</v>
      </c>
      <c r="J54" s="11"/>
      <c r="K54" s="128">
        <f t="shared" si="5"/>
        <v>0</v>
      </c>
      <c r="L54" s="128">
        <f t="shared" si="6"/>
        <v>0</v>
      </c>
    </row>
    <row r="55" spans="1:12" s="5" customFormat="1" x14ac:dyDescent="0.35">
      <c r="A55" s="80"/>
      <c r="B55" s="75" t="s">
        <v>21</v>
      </c>
      <c r="C55" s="42" t="s">
        <v>2</v>
      </c>
      <c r="D55" s="160">
        <v>0.24</v>
      </c>
      <c r="E55" s="11">
        <f>D55*E53</f>
        <v>0.72</v>
      </c>
      <c r="F55" s="11"/>
      <c r="G55" s="138">
        <f t="shared" si="0"/>
        <v>0</v>
      </c>
      <c r="H55" s="11"/>
      <c r="I55" s="138">
        <f t="shared" si="4"/>
        <v>0</v>
      </c>
      <c r="J55" s="11"/>
      <c r="K55" s="128">
        <f t="shared" si="5"/>
        <v>0</v>
      </c>
      <c r="L55" s="128">
        <f t="shared" si="6"/>
        <v>0</v>
      </c>
    </row>
    <row r="56" spans="1:12" s="5" customFormat="1" x14ac:dyDescent="0.35">
      <c r="A56" s="80"/>
      <c r="B56" s="125" t="s">
        <v>140</v>
      </c>
      <c r="C56" s="42" t="s">
        <v>18</v>
      </c>
      <c r="D56" s="155">
        <v>1</v>
      </c>
      <c r="E56" s="16">
        <f>D56*E53</f>
        <v>3</v>
      </c>
      <c r="F56" s="16"/>
      <c r="G56" s="138">
        <f t="shared" si="0"/>
        <v>0</v>
      </c>
      <c r="H56" s="16"/>
      <c r="I56" s="138">
        <f t="shared" si="4"/>
        <v>0</v>
      </c>
      <c r="J56" s="16"/>
      <c r="K56" s="128">
        <f t="shared" si="5"/>
        <v>0</v>
      </c>
      <c r="L56" s="128">
        <f t="shared" si="6"/>
        <v>0</v>
      </c>
    </row>
    <row r="57" spans="1:12" s="5" customFormat="1" x14ac:dyDescent="0.35">
      <c r="A57" s="80"/>
      <c r="B57" s="185" t="s">
        <v>24</v>
      </c>
      <c r="C57" s="35" t="s">
        <v>2</v>
      </c>
      <c r="D57" s="187">
        <v>1.3</v>
      </c>
      <c r="E57" s="102">
        <f>D57*E53</f>
        <v>3.9000000000000004</v>
      </c>
      <c r="F57" s="186"/>
      <c r="G57" s="138">
        <f t="shared" si="0"/>
        <v>0</v>
      </c>
      <c r="H57" s="102"/>
      <c r="I57" s="138">
        <f t="shared" si="4"/>
        <v>0</v>
      </c>
      <c r="J57" s="102"/>
      <c r="K57" s="128">
        <f t="shared" si="5"/>
        <v>0</v>
      </c>
      <c r="L57" s="128">
        <f t="shared" si="6"/>
        <v>0</v>
      </c>
    </row>
    <row r="58" spans="1:12" s="5" customFormat="1" x14ac:dyDescent="0.35">
      <c r="A58" s="80">
        <v>13</v>
      </c>
      <c r="B58" s="193" t="s">
        <v>142</v>
      </c>
      <c r="C58" s="28" t="s">
        <v>15</v>
      </c>
      <c r="D58" s="194"/>
      <c r="E58" s="177">
        <v>1</v>
      </c>
      <c r="F58" s="92"/>
      <c r="G58" s="138">
        <f t="shared" si="0"/>
        <v>0</v>
      </c>
      <c r="H58" s="92"/>
      <c r="I58" s="138">
        <f t="shared" si="4"/>
        <v>0</v>
      </c>
      <c r="J58" s="92"/>
      <c r="K58" s="128">
        <f t="shared" si="5"/>
        <v>0</v>
      </c>
      <c r="L58" s="128">
        <f t="shared" si="6"/>
        <v>0</v>
      </c>
    </row>
    <row r="59" spans="1:12" s="5" customFormat="1" x14ac:dyDescent="0.35">
      <c r="A59" s="80"/>
      <c r="B59" s="184" t="s">
        <v>204</v>
      </c>
      <c r="C59" s="42" t="s">
        <v>18</v>
      </c>
      <c r="D59" s="11">
        <v>1</v>
      </c>
      <c r="E59" s="11">
        <f>D59*E58</f>
        <v>1</v>
      </c>
      <c r="F59" s="11"/>
      <c r="G59" s="138">
        <f t="shared" si="0"/>
        <v>0</v>
      </c>
      <c r="H59" s="11"/>
      <c r="I59" s="138">
        <f t="shared" si="4"/>
        <v>0</v>
      </c>
      <c r="J59" s="11"/>
      <c r="K59" s="128">
        <f t="shared" si="5"/>
        <v>0</v>
      </c>
      <c r="L59" s="128">
        <f t="shared" si="6"/>
        <v>0</v>
      </c>
    </row>
    <row r="60" spans="1:12" s="5" customFormat="1" x14ac:dyDescent="0.35">
      <c r="A60" s="80"/>
      <c r="B60" s="75" t="s">
        <v>21</v>
      </c>
      <c r="C60" s="42" t="s">
        <v>2</v>
      </c>
      <c r="D60" s="160">
        <v>0.24</v>
      </c>
      <c r="E60" s="11">
        <f>D60*E58</f>
        <v>0.24</v>
      </c>
      <c r="F60" s="11"/>
      <c r="G60" s="138">
        <f t="shared" si="0"/>
        <v>0</v>
      </c>
      <c r="H60" s="11"/>
      <c r="I60" s="138">
        <f t="shared" si="4"/>
        <v>0</v>
      </c>
      <c r="J60" s="11"/>
      <c r="K60" s="128">
        <f t="shared" si="5"/>
        <v>0</v>
      </c>
      <c r="L60" s="128">
        <f t="shared" si="6"/>
        <v>0</v>
      </c>
    </row>
    <row r="61" spans="1:12" s="5" customFormat="1" x14ac:dyDescent="0.35">
      <c r="A61" s="80"/>
      <c r="B61" s="125" t="s">
        <v>142</v>
      </c>
      <c r="C61" s="42" t="s">
        <v>18</v>
      </c>
      <c r="D61" s="155">
        <v>1</v>
      </c>
      <c r="E61" s="16">
        <f>D61*E58</f>
        <v>1</v>
      </c>
      <c r="F61" s="16"/>
      <c r="G61" s="138">
        <f t="shared" si="0"/>
        <v>0</v>
      </c>
      <c r="H61" s="16"/>
      <c r="I61" s="138">
        <f t="shared" si="4"/>
        <v>0</v>
      </c>
      <c r="J61" s="16"/>
      <c r="K61" s="128">
        <f t="shared" si="5"/>
        <v>0</v>
      </c>
      <c r="L61" s="128">
        <f t="shared" si="6"/>
        <v>0</v>
      </c>
    </row>
    <row r="62" spans="1:12" s="5" customFormat="1" x14ac:dyDescent="0.35">
      <c r="A62" s="80"/>
      <c r="B62" s="185" t="s">
        <v>24</v>
      </c>
      <c r="C62" s="35" t="s">
        <v>2</v>
      </c>
      <c r="D62" s="187">
        <v>1.3</v>
      </c>
      <c r="E62" s="102">
        <f>D62*E58</f>
        <v>1.3</v>
      </c>
      <c r="F62" s="186"/>
      <c r="G62" s="138">
        <f t="shared" si="0"/>
        <v>0</v>
      </c>
      <c r="H62" s="102"/>
      <c r="I62" s="138">
        <f t="shared" si="4"/>
        <v>0</v>
      </c>
      <c r="J62" s="102"/>
      <c r="K62" s="128">
        <f t="shared" si="5"/>
        <v>0</v>
      </c>
      <c r="L62" s="128">
        <f t="shared" si="6"/>
        <v>0</v>
      </c>
    </row>
    <row r="63" spans="1:12" s="5" customFormat="1" x14ac:dyDescent="0.35">
      <c r="A63" s="80">
        <v>14</v>
      </c>
      <c r="B63" s="198" t="s">
        <v>212</v>
      </c>
      <c r="C63" s="199" t="s">
        <v>72</v>
      </c>
      <c r="D63" s="200"/>
      <c r="E63" s="201">
        <v>70</v>
      </c>
      <c r="F63" s="103"/>
      <c r="G63" s="138">
        <f t="shared" si="0"/>
        <v>0</v>
      </c>
      <c r="H63" s="103"/>
      <c r="I63" s="138">
        <f t="shared" si="4"/>
        <v>0</v>
      </c>
      <c r="J63" s="103"/>
      <c r="K63" s="128">
        <f t="shared" si="5"/>
        <v>0</v>
      </c>
      <c r="L63" s="128">
        <f t="shared" si="6"/>
        <v>0</v>
      </c>
    </row>
    <row r="64" spans="1:12" s="5" customFormat="1" x14ac:dyDescent="0.35">
      <c r="A64" s="80"/>
      <c r="B64" s="140" t="s">
        <v>16</v>
      </c>
      <c r="C64" s="141" t="s">
        <v>18</v>
      </c>
      <c r="D64" s="16">
        <v>1</v>
      </c>
      <c r="E64" s="16">
        <f>D64*E63</f>
        <v>70</v>
      </c>
      <c r="F64" s="16"/>
      <c r="G64" s="138">
        <f t="shared" si="0"/>
        <v>0</v>
      </c>
      <c r="H64" s="102"/>
      <c r="I64" s="138">
        <f t="shared" si="4"/>
        <v>0</v>
      </c>
      <c r="J64" s="102"/>
      <c r="K64" s="128">
        <f t="shared" si="5"/>
        <v>0</v>
      </c>
      <c r="L64" s="128">
        <f t="shared" si="6"/>
        <v>0</v>
      </c>
    </row>
    <row r="65" spans="1:12" s="5" customFormat="1" x14ac:dyDescent="0.35">
      <c r="A65" s="80"/>
      <c r="B65" s="125" t="s">
        <v>21</v>
      </c>
      <c r="C65" s="30" t="s">
        <v>2</v>
      </c>
      <c r="D65" s="191">
        <v>4.9000000000000002E-2</v>
      </c>
      <c r="E65" s="102">
        <f>D65*E63</f>
        <v>3.43</v>
      </c>
      <c r="F65" s="102"/>
      <c r="G65" s="138">
        <f t="shared" si="0"/>
        <v>0</v>
      </c>
      <c r="H65" s="102"/>
      <c r="I65" s="138">
        <f t="shared" si="4"/>
        <v>0</v>
      </c>
      <c r="J65" s="102"/>
      <c r="K65" s="128">
        <f t="shared" si="5"/>
        <v>0</v>
      </c>
      <c r="L65" s="128">
        <f t="shared" si="6"/>
        <v>0</v>
      </c>
    </row>
    <row r="66" spans="1:12" s="5" customFormat="1" x14ac:dyDescent="0.35">
      <c r="A66" s="80"/>
      <c r="B66" s="75" t="s">
        <v>211</v>
      </c>
      <c r="C66" s="141" t="s">
        <v>15</v>
      </c>
      <c r="D66" s="196">
        <v>1</v>
      </c>
      <c r="E66" s="11">
        <f>D66*E63</f>
        <v>70</v>
      </c>
      <c r="F66" s="11"/>
      <c r="G66" s="138">
        <f t="shared" si="0"/>
        <v>0</v>
      </c>
      <c r="H66" s="11"/>
      <c r="I66" s="138">
        <f t="shared" si="4"/>
        <v>0</v>
      </c>
      <c r="J66" s="11"/>
      <c r="K66" s="128">
        <f t="shared" si="5"/>
        <v>0</v>
      </c>
      <c r="L66" s="128">
        <f t="shared" si="6"/>
        <v>0</v>
      </c>
    </row>
    <row r="67" spans="1:12" s="5" customFormat="1" x14ac:dyDescent="0.35">
      <c r="A67" s="80"/>
      <c r="B67" s="75" t="s">
        <v>24</v>
      </c>
      <c r="C67" s="42" t="s">
        <v>2</v>
      </c>
      <c r="D67" s="197">
        <v>0.107</v>
      </c>
      <c r="E67" s="11">
        <f>D67*E63</f>
        <v>7.49</v>
      </c>
      <c r="F67" s="11"/>
      <c r="G67" s="138">
        <f t="shared" si="0"/>
        <v>0</v>
      </c>
      <c r="H67" s="11"/>
      <c r="I67" s="138">
        <f t="shared" si="4"/>
        <v>0</v>
      </c>
      <c r="J67" s="11"/>
      <c r="K67" s="128">
        <f t="shared" si="5"/>
        <v>0</v>
      </c>
      <c r="L67" s="128">
        <f t="shared" si="6"/>
        <v>0</v>
      </c>
    </row>
    <row r="68" spans="1:12" s="5" customFormat="1" x14ac:dyDescent="0.35">
      <c r="A68" s="80">
        <v>15</v>
      </c>
      <c r="B68" s="137" t="s">
        <v>224</v>
      </c>
      <c r="C68" s="28" t="s">
        <v>15</v>
      </c>
      <c r="D68" s="194"/>
      <c r="E68" s="177">
        <v>1</v>
      </c>
      <c r="F68" s="95"/>
      <c r="G68" s="138">
        <f t="shared" si="0"/>
        <v>0</v>
      </c>
      <c r="H68" s="95"/>
      <c r="I68" s="138"/>
      <c r="J68" s="95"/>
      <c r="K68" s="128"/>
      <c r="L68" s="128"/>
    </row>
    <row r="69" spans="1:12" s="5" customFormat="1" x14ac:dyDescent="0.35">
      <c r="A69" s="80"/>
      <c r="B69" s="140" t="s">
        <v>16</v>
      </c>
      <c r="C69" s="141" t="s">
        <v>15</v>
      </c>
      <c r="D69" s="16">
        <v>1</v>
      </c>
      <c r="E69" s="16">
        <f>D69*E68</f>
        <v>1</v>
      </c>
      <c r="F69" s="16"/>
      <c r="G69" s="138">
        <f t="shared" si="0"/>
        <v>0</v>
      </c>
      <c r="H69" s="102"/>
      <c r="I69" s="138">
        <f t="shared" ref="I69:I72" si="10">H69*E69</f>
        <v>0</v>
      </c>
      <c r="J69" s="102"/>
      <c r="K69" s="128">
        <f t="shared" ref="K69:K72" si="11">J69*E69</f>
        <v>0</v>
      </c>
      <c r="L69" s="128">
        <f t="shared" ref="L69:L72" si="12">K69+I69+G69</f>
        <v>0</v>
      </c>
    </row>
    <row r="70" spans="1:12" s="5" customFormat="1" x14ac:dyDescent="0.35">
      <c r="A70" s="80"/>
      <c r="B70" s="125" t="s">
        <v>21</v>
      </c>
      <c r="C70" s="30" t="s">
        <v>2</v>
      </c>
      <c r="D70" s="191">
        <v>0.31</v>
      </c>
      <c r="E70" s="102">
        <f>D70*E68</f>
        <v>0.31</v>
      </c>
      <c r="F70" s="102"/>
      <c r="G70" s="138">
        <f t="shared" si="0"/>
        <v>0</v>
      </c>
      <c r="H70" s="102"/>
      <c r="I70" s="138">
        <f t="shared" si="10"/>
        <v>0</v>
      </c>
      <c r="J70" s="102"/>
      <c r="K70" s="128">
        <f t="shared" si="11"/>
        <v>0</v>
      </c>
      <c r="L70" s="128">
        <f t="shared" si="12"/>
        <v>0</v>
      </c>
    </row>
    <row r="71" spans="1:12" s="5" customFormat="1" x14ac:dyDescent="0.35">
      <c r="A71" s="80"/>
      <c r="B71" s="75" t="s">
        <v>224</v>
      </c>
      <c r="C71" s="141" t="s">
        <v>15</v>
      </c>
      <c r="D71" s="196">
        <v>1</v>
      </c>
      <c r="E71" s="11">
        <f>D71*E68</f>
        <v>1</v>
      </c>
      <c r="F71" s="11"/>
      <c r="G71" s="138">
        <f t="shared" si="0"/>
        <v>0</v>
      </c>
      <c r="H71" s="11"/>
      <c r="I71" s="138">
        <f t="shared" si="10"/>
        <v>0</v>
      </c>
      <c r="J71" s="11"/>
      <c r="K71" s="128">
        <f t="shared" si="11"/>
        <v>0</v>
      </c>
      <c r="L71" s="128">
        <f t="shared" si="12"/>
        <v>0</v>
      </c>
    </row>
    <row r="72" spans="1:12" s="5" customFormat="1" x14ac:dyDescent="0.35">
      <c r="A72" s="80"/>
      <c r="B72" s="75" t="s">
        <v>24</v>
      </c>
      <c r="C72" s="42" t="s">
        <v>2</v>
      </c>
      <c r="D72" s="196">
        <v>0.22</v>
      </c>
      <c r="E72" s="11">
        <f>D72*E68</f>
        <v>0.22</v>
      </c>
      <c r="F72" s="11"/>
      <c r="G72" s="138">
        <f t="shared" si="0"/>
        <v>0</v>
      </c>
      <c r="H72" s="11"/>
      <c r="I72" s="138">
        <f t="shared" si="10"/>
        <v>0</v>
      </c>
      <c r="J72" s="11"/>
      <c r="K72" s="128">
        <f t="shared" si="11"/>
        <v>0</v>
      </c>
      <c r="L72" s="128">
        <f t="shared" si="12"/>
        <v>0</v>
      </c>
    </row>
    <row r="73" spans="1:12" s="5" customFormat="1" x14ac:dyDescent="0.35">
      <c r="A73" s="80">
        <v>16</v>
      </c>
      <c r="B73" s="137" t="s">
        <v>220</v>
      </c>
      <c r="C73" s="28" t="s">
        <v>15</v>
      </c>
      <c r="D73" s="194"/>
      <c r="E73" s="177">
        <v>1</v>
      </c>
      <c r="F73" s="92"/>
      <c r="G73" s="138">
        <f t="shared" ref="G73:G104" si="13">F73*E73</f>
        <v>0</v>
      </c>
      <c r="H73" s="92"/>
      <c r="I73" s="138">
        <f t="shared" si="4"/>
        <v>0</v>
      </c>
      <c r="J73" s="92"/>
      <c r="K73" s="128">
        <f t="shared" si="5"/>
        <v>0</v>
      </c>
      <c r="L73" s="128">
        <f t="shared" si="6"/>
        <v>0</v>
      </c>
    </row>
    <row r="74" spans="1:12" s="5" customFormat="1" x14ac:dyDescent="0.35">
      <c r="A74" s="80"/>
      <c r="B74" s="140" t="s">
        <v>16</v>
      </c>
      <c r="C74" s="141" t="s">
        <v>15</v>
      </c>
      <c r="D74" s="16">
        <v>1</v>
      </c>
      <c r="E74" s="16">
        <f>D74*E73</f>
        <v>1</v>
      </c>
      <c r="F74" s="16"/>
      <c r="G74" s="138">
        <f t="shared" si="13"/>
        <v>0</v>
      </c>
      <c r="H74" s="102"/>
      <c r="I74" s="138">
        <f t="shared" si="4"/>
        <v>0</v>
      </c>
      <c r="J74" s="102"/>
      <c r="K74" s="128">
        <f t="shared" si="5"/>
        <v>0</v>
      </c>
      <c r="L74" s="128">
        <f t="shared" si="6"/>
        <v>0</v>
      </c>
    </row>
    <row r="75" spans="1:12" s="5" customFormat="1" x14ac:dyDescent="0.35">
      <c r="A75" s="80"/>
      <c r="B75" s="125" t="s">
        <v>21</v>
      </c>
      <c r="C75" s="30" t="s">
        <v>2</v>
      </c>
      <c r="D75" s="191">
        <v>0.31</v>
      </c>
      <c r="E75" s="102">
        <f>D75*E73</f>
        <v>0.31</v>
      </c>
      <c r="F75" s="102"/>
      <c r="G75" s="138">
        <f t="shared" si="13"/>
        <v>0</v>
      </c>
      <c r="H75" s="102"/>
      <c r="I75" s="138">
        <f t="shared" si="4"/>
        <v>0</v>
      </c>
      <c r="J75" s="102"/>
      <c r="K75" s="128">
        <f t="shared" si="5"/>
        <v>0</v>
      </c>
      <c r="L75" s="128">
        <f t="shared" si="6"/>
        <v>0</v>
      </c>
    </row>
    <row r="76" spans="1:12" s="5" customFormat="1" x14ac:dyDescent="0.35">
      <c r="A76" s="80"/>
      <c r="B76" s="75" t="s">
        <v>220</v>
      </c>
      <c r="C76" s="141" t="s">
        <v>15</v>
      </c>
      <c r="D76" s="196">
        <v>1</v>
      </c>
      <c r="E76" s="11">
        <f>D76*E73</f>
        <v>1</v>
      </c>
      <c r="F76" s="11"/>
      <c r="G76" s="138">
        <f t="shared" si="13"/>
        <v>0</v>
      </c>
      <c r="H76" s="11"/>
      <c r="I76" s="138">
        <f t="shared" si="4"/>
        <v>0</v>
      </c>
      <c r="J76" s="11"/>
      <c r="K76" s="128">
        <f t="shared" si="5"/>
        <v>0</v>
      </c>
      <c r="L76" s="128">
        <f t="shared" si="6"/>
        <v>0</v>
      </c>
    </row>
    <row r="77" spans="1:12" s="5" customFormat="1" x14ac:dyDescent="0.35">
      <c r="A77" s="80"/>
      <c r="B77" s="75" t="s">
        <v>24</v>
      </c>
      <c r="C77" s="42" t="s">
        <v>2</v>
      </c>
      <c r="D77" s="196">
        <v>0.22</v>
      </c>
      <c r="E77" s="11">
        <f>D77*E73</f>
        <v>0.22</v>
      </c>
      <c r="F77" s="11"/>
      <c r="G77" s="138">
        <f t="shared" si="13"/>
        <v>0</v>
      </c>
      <c r="H77" s="11"/>
      <c r="I77" s="138">
        <f t="shared" si="4"/>
        <v>0</v>
      </c>
      <c r="J77" s="11"/>
      <c r="K77" s="128">
        <f t="shared" si="5"/>
        <v>0</v>
      </c>
      <c r="L77" s="128">
        <f t="shared" si="6"/>
        <v>0</v>
      </c>
    </row>
    <row r="78" spans="1:12" s="5" customFormat="1" x14ac:dyDescent="0.35">
      <c r="A78" s="80">
        <v>17</v>
      </c>
      <c r="B78" s="193" t="s">
        <v>222</v>
      </c>
      <c r="C78" s="28" t="s">
        <v>19</v>
      </c>
      <c r="D78" s="194"/>
      <c r="E78" s="9">
        <v>1</v>
      </c>
      <c r="F78" s="14"/>
      <c r="G78" s="138">
        <f t="shared" si="13"/>
        <v>0</v>
      </c>
      <c r="H78" s="14"/>
      <c r="I78" s="138">
        <f t="shared" si="4"/>
        <v>0</v>
      </c>
      <c r="J78" s="14"/>
      <c r="K78" s="128">
        <f t="shared" si="5"/>
        <v>0</v>
      </c>
      <c r="L78" s="128">
        <f t="shared" si="6"/>
        <v>0</v>
      </c>
    </row>
    <row r="79" spans="1:12" s="5" customFormat="1" x14ac:dyDescent="0.35">
      <c r="A79" s="80"/>
      <c r="B79" s="208" t="s">
        <v>141</v>
      </c>
      <c r="C79" s="135"/>
      <c r="D79" s="190"/>
      <c r="E79" s="92"/>
      <c r="F79" s="92"/>
      <c r="G79" s="138">
        <f t="shared" si="13"/>
        <v>0</v>
      </c>
      <c r="H79" s="92"/>
      <c r="I79" s="138">
        <f t="shared" si="4"/>
        <v>0</v>
      </c>
      <c r="J79" s="92"/>
      <c r="K79" s="128">
        <f t="shared" si="5"/>
        <v>0</v>
      </c>
      <c r="L79" s="128">
        <f t="shared" si="6"/>
        <v>0</v>
      </c>
    </row>
    <row r="80" spans="1:12" s="5" customFormat="1" ht="27" x14ac:dyDescent="0.35">
      <c r="A80" s="80">
        <v>18</v>
      </c>
      <c r="B80" s="193" t="s">
        <v>143</v>
      </c>
      <c r="C80" s="28" t="s">
        <v>15</v>
      </c>
      <c r="D80" s="194"/>
      <c r="E80" s="177">
        <v>12</v>
      </c>
      <c r="F80" s="92"/>
      <c r="G80" s="138">
        <f t="shared" si="13"/>
        <v>0</v>
      </c>
      <c r="H80" s="92"/>
      <c r="I80" s="138">
        <f t="shared" si="4"/>
        <v>0</v>
      </c>
      <c r="J80" s="92"/>
      <c r="K80" s="128">
        <f t="shared" si="5"/>
        <v>0</v>
      </c>
      <c r="L80" s="128">
        <f t="shared" si="6"/>
        <v>0</v>
      </c>
    </row>
    <row r="81" spans="1:12" s="5" customFormat="1" x14ac:dyDescent="0.35">
      <c r="A81" s="80"/>
      <c r="B81" s="140" t="s">
        <v>16</v>
      </c>
      <c r="C81" s="141" t="s">
        <v>15</v>
      </c>
      <c r="D81" s="16">
        <v>1</v>
      </c>
      <c r="E81" s="16">
        <f>D81*E80</f>
        <v>12</v>
      </c>
      <c r="F81" s="16"/>
      <c r="G81" s="138">
        <f t="shared" si="13"/>
        <v>0</v>
      </c>
      <c r="H81" s="92"/>
      <c r="I81" s="138">
        <f t="shared" si="4"/>
        <v>0</v>
      </c>
      <c r="J81" s="102"/>
      <c r="K81" s="128">
        <f t="shared" si="5"/>
        <v>0</v>
      </c>
      <c r="L81" s="128">
        <f t="shared" si="6"/>
        <v>0</v>
      </c>
    </row>
    <row r="82" spans="1:12" s="5" customFormat="1" x14ac:dyDescent="0.35">
      <c r="A82" s="80"/>
      <c r="B82" s="75" t="s">
        <v>143</v>
      </c>
      <c r="C82" s="141" t="s">
        <v>15</v>
      </c>
      <c r="D82" s="196">
        <v>1</v>
      </c>
      <c r="E82" s="11">
        <f>D82*E80</f>
        <v>12</v>
      </c>
      <c r="F82" s="11"/>
      <c r="G82" s="138">
        <f t="shared" si="13"/>
        <v>0</v>
      </c>
      <c r="H82" s="11"/>
      <c r="I82" s="138">
        <f t="shared" si="4"/>
        <v>0</v>
      </c>
      <c r="J82" s="11"/>
      <c r="K82" s="128">
        <f t="shared" si="5"/>
        <v>0</v>
      </c>
      <c r="L82" s="128">
        <f t="shared" si="6"/>
        <v>0</v>
      </c>
    </row>
    <row r="83" spans="1:12" s="5" customFormat="1" x14ac:dyDescent="0.35">
      <c r="A83" s="80"/>
      <c r="B83" s="75" t="s">
        <v>24</v>
      </c>
      <c r="C83" s="42" t="s">
        <v>2</v>
      </c>
      <c r="D83" s="196">
        <v>0.11</v>
      </c>
      <c r="E83" s="11">
        <f>D83*E80</f>
        <v>1.32</v>
      </c>
      <c r="F83" s="11"/>
      <c r="G83" s="138">
        <f t="shared" si="13"/>
        <v>0</v>
      </c>
      <c r="H83" s="11"/>
      <c r="I83" s="138">
        <f t="shared" si="4"/>
        <v>0</v>
      </c>
      <c r="J83" s="11"/>
      <c r="K83" s="128">
        <f t="shared" si="5"/>
        <v>0</v>
      </c>
      <c r="L83" s="128">
        <f t="shared" si="6"/>
        <v>0</v>
      </c>
    </row>
    <row r="84" spans="1:12" s="5" customFormat="1" ht="27" x14ac:dyDescent="0.35">
      <c r="A84" s="80">
        <v>19</v>
      </c>
      <c r="B84" s="193" t="s">
        <v>225</v>
      </c>
      <c r="C84" s="28" t="s">
        <v>15</v>
      </c>
      <c r="D84" s="194"/>
      <c r="E84" s="177">
        <v>4</v>
      </c>
      <c r="F84" s="92"/>
      <c r="G84" s="138">
        <f t="shared" si="13"/>
        <v>0</v>
      </c>
      <c r="H84" s="92"/>
      <c r="I84" s="138">
        <f t="shared" si="4"/>
        <v>0</v>
      </c>
      <c r="J84" s="92"/>
      <c r="K84" s="128">
        <f t="shared" si="5"/>
        <v>0</v>
      </c>
      <c r="L84" s="128">
        <f t="shared" si="6"/>
        <v>0</v>
      </c>
    </row>
    <row r="85" spans="1:12" s="5" customFormat="1" x14ac:dyDescent="0.35">
      <c r="A85" s="80"/>
      <c r="B85" s="140" t="s">
        <v>16</v>
      </c>
      <c r="C85" s="141" t="s">
        <v>15</v>
      </c>
      <c r="D85" s="16">
        <v>1</v>
      </c>
      <c r="E85" s="16">
        <f>D85*E84</f>
        <v>4</v>
      </c>
      <c r="F85" s="16"/>
      <c r="G85" s="138">
        <f t="shared" si="13"/>
        <v>0</v>
      </c>
      <c r="H85" s="92"/>
      <c r="I85" s="138">
        <f t="shared" si="4"/>
        <v>0</v>
      </c>
      <c r="J85" s="102"/>
      <c r="K85" s="128">
        <f t="shared" si="5"/>
        <v>0</v>
      </c>
      <c r="L85" s="128">
        <f t="shared" si="6"/>
        <v>0</v>
      </c>
    </row>
    <row r="86" spans="1:12" s="5" customFormat="1" x14ac:dyDescent="0.35">
      <c r="A86" s="80"/>
      <c r="B86" s="125" t="s">
        <v>21</v>
      </c>
      <c r="C86" s="30" t="s">
        <v>2</v>
      </c>
      <c r="D86" s="191">
        <v>0.76</v>
      </c>
      <c r="E86" s="102">
        <f>D86*E84</f>
        <v>3.04</v>
      </c>
      <c r="F86" s="102"/>
      <c r="G86" s="138">
        <f t="shared" si="13"/>
        <v>0</v>
      </c>
      <c r="H86" s="102"/>
      <c r="I86" s="138">
        <f t="shared" si="4"/>
        <v>0</v>
      </c>
      <c r="J86" s="102"/>
      <c r="K86" s="128">
        <f t="shared" si="5"/>
        <v>0</v>
      </c>
      <c r="L86" s="128">
        <f t="shared" si="6"/>
        <v>0</v>
      </c>
    </row>
    <row r="87" spans="1:12" s="5" customFormat="1" ht="27" x14ac:dyDescent="0.35">
      <c r="A87" s="80"/>
      <c r="B87" s="18" t="s">
        <v>225</v>
      </c>
      <c r="C87" s="141" t="s">
        <v>15</v>
      </c>
      <c r="D87" s="196">
        <v>1</v>
      </c>
      <c r="E87" s="11">
        <f>D87*E84</f>
        <v>4</v>
      </c>
      <c r="F87" s="11"/>
      <c r="G87" s="138">
        <f t="shared" si="13"/>
        <v>0</v>
      </c>
      <c r="H87" s="11"/>
      <c r="I87" s="138">
        <f t="shared" si="4"/>
        <v>0</v>
      </c>
      <c r="J87" s="11"/>
      <c r="K87" s="128">
        <f t="shared" si="5"/>
        <v>0</v>
      </c>
      <c r="L87" s="128">
        <f t="shared" si="6"/>
        <v>0</v>
      </c>
    </row>
    <row r="88" spans="1:12" s="5" customFormat="1" x14ac:dyDescent="0.35">
      <c r="A88" s="80"/>
      <c r="B88" s="75" t="s">
        <v>24</v>
      </c>
      <c r="C88" s="42" t="s">
        <v>2</v>
      </c>
      <c r="D88" s="196">
        <v>5.03</v>
      </c>
      <c r="E88" s="11">
        <f>D88*E84</f>
        <v>20.12</v>
      </c>
      <c r="F88" s="11"/>
      <c r="G88" s="138">
        <f t="shared" si="13"/>
        <v>0</v>
      </c>
      <c r="H88" s="11"/>
      <c r="I88" s="138">
        <f t="shared" si="4"/>
        <v>0</v>
      </c>
      <c r="J88" s="11"/>
      <c r="K88" s="128">
        <f t="shared" si="5"/>
        <v>0</v>
      </c>
      <c r="L88" s="128">
        <f t="shared" si="6"/>
        <v>0</v>
      </c>
    </row>
    <row r="89" spans="1:12" s="5" customFormat="1" x14ac:dyDescent="0.35">
      <c r="A89" s="80">
        <v>20</v>
      </c>
      <c r="B89" s="193" t="s">
        <v>144</v>
      </c>
      <c r="C89" s="28" t="s">
        <v>15</v>
      </c>
      <c r="D89" s="194"/>
      <c r="E89" s="177">
        <v>1</v>
      </c>
      <c r="F89" s="92"/>
      <c r="G89" s="138">
        <f t="shared" si="13"/>
        <v>0</v>
      </c>
      <c r="H89" s="92"/>
      <c r="I89" s="138">
        <f t="shared" si="4"/>
        <v>0</v>
      </c>
      <c r="J89" s="92"/>
      <c r="K89" s="128">
        <f t="shared" si="5"/>
        <v>0</v>
      </c>
      <c r="L89" s="128">
        <f t="shared" si="6"/>
        <v>0</v>
      </c>
    </row>
    <row r="90" spans="1:12" s="5" customFormat="1" x14ac:dyDescent="0.35">
      <c r="A90" s="80"/>
      <c r="B90" s="140" t="s">
        <v>16</v>
      </c>
      <c r="C90" s="141" t="s">
        <v>15</v>
      </c>
      <c r="D90" s="16">
        <v>1</v>
      </c>
      <c r="E90" s="16">
        <f>D90*E89</f>
        <v>1</v>
      </c>
      <c r="F90" s="16"/>
      <c r="G90" s="138">
        <f t="shared" si="13"/>
        <v>0</v>
      </c>
      <c r="H90" s="92"/>
      <c r="I90" s="138">
        <f t="shared" si="4"/>
        <v>0</v>
      </c>
      <c r="J90" s="102"/>
      <c r="K90" s="128">
        <f t="shared" si="5"/>
        <v>0</v>
      </c>
      <c r="L90" s="128">
        <f t="shared" si="6"/>
        <v>0</v>
      </c>
    </row>
    <row r="91" spans="1:12" s="5" customFormat="1" x14ac:dyDescent="0.35">
      <c r="A91" s="80"/>
      <c r="B91" s="125" t="s">
        <v>21</v>
      </c>
      <c r="C91" s="30" t="s">
        <v>2</v>
      </c>
      <c r="D91" s="191">
        <v>2.5000000000000001E-2</v>
      </c>
      <c r="E91" s="102">
        <f>D91*E89</f>
        <v>2.5000000000000001E-2</v>
      </c>
      <c r="F91" s="102"/>
      <c r="G91" s="138">
        <f t="shared" si="13"/>
        <v>0</v>
      </c>
      <c r="H91" s="102"/>
      <c r="I91" s="138">
        <f t="shared" si="4"/>
        <v>0</v>
      </c>
      <c r="J91" s="102"/>
      <c r="K91" s="128">
        <f t="shared" si="5"/>
        <v>0</v>
      </c>
      <c r="L91" s="128">
        <f t="shared" si="6"/>
        <v>0</v>
      </c>
    </row>
    <row r="92" spans="1:12" s="5" customFormat="1" ht="27" x14ac:dyDescent="0.35">
      <c r="A92" s="80"/>
      <c r="B92" s="18" t="s">
        <v>225</v>
      </c>
      <c r="C92" s="141" t="s">
        <v>15</v>
      </c>
      <c r="D92" s="196">
        <v>1</v>
      </c>
      <c r="E92" s="11">
        <f>D92*E89</f>
        <v>1</v>
      </c>
      <c r="F92" s="11"/>
      <c r="G92" s="138">
        <f t="shared" si="13"/>
        <v>0</v>
      </c>
      <c r="H92" s="11"/>
      <c r="I92" s="138">
        <f t="shared" si="4"/>
        <v>0</v>
      </c>
      <c r="J92" s="11"/>
      <c r="K92" s="128">
        <f t="shared" si="5"/>
        <v>0</v>
      </c>
      <c r="L92" s="128">
        <f t="shared" si="6"/>
        <v>0</v>
      </c>
    </row>
    <row r="93" spans="1:12" s="5" customFormat="1" x14ac:dyDescent="0.35">
      <c r="A93" s="80"/>
      <c r="B93" s="75" t="s">
        <v>24</v>
      </c>
      <c r="C93" s="42" t="s">
        <v>2</v>
      </c>
      <c r="D93" s="196">
        <v>5.03</v>
      </c>
      <c r="E93" s="11">
        <f>D93*E89</f>
        <v>5.03</v>
      </c>
      <c r="F93" s="11"/>
      <c r="G93" s="138">
        <f t="shared" si="13"/>
        <v>0</v>
      </c>
      <c r="H93" s="11"/>
      <c r="I93" s="138">
        <f t="shared" si="4"/>
        <v>0</v>
      </c>
      <c r="J93" s="11"/>
      <c r="K93" s="128">
        <f t="shared" si="5"/>
        <v>0</v>
      </c>
      <c r="L93" s="128">
        <f t="shared" si="6"/>
        <v>0</v>
      </c>
    </row>
    <row r="94" spans="1:12" s="5" customFormat="1" x14ac:dyDescent="0.35">
      <c r="A94" s="80">
        <v>21</v>
      </c>
      <c r="B94" s="193" t="s">
        <v>145</v>
      </c>
      <c r="C94" s="28" t="s">
        <v>18</v>
      </c>
      <c r="D94" s="194"/>
      <c r="E94" s="177">
        <v>170</v>
      </c>
      <c r="F94" s="92"/>
      <c r="G94" s="138">
        <f t="shared" si="13"/>
        <v>0</v>
      </c>
      <c r="H94" s="92"/>
      <c r="I94" s="138">
        <f t="shared" si="4"/>
        <v>0</v>
      </c>
      <c r="J94" s="92"/>
      <c r="K94" s="128">
        <f t="shared" si="5"/>
        <v>0</v>
      </c>
      <c r="L94" s="128">
        <f t="shared" si="6"/>
        <v>0</v>
      </c>
    </row>
    <row r="95" spans="1:12" s="5" customFormat="1" x14ac:dyDescent="0.35">
      <c r="A95" s="80"/>
      <c r="B95" s="140" t="s">
        <v>16</v>
      </c>
      <c r="C95" s="141" t="s">
        <v>18</v>
      </c>
      <c r="D95" s="16">
        <v>1</v>
      </c>
      <c r="E95" s="16">
        <f>D95*E94</f>
        <v>170</v>
      </c>
      <c r="F95" s="16"/>
      <c r="G95" s="138">
        <f t="shared" si="13"/>
        <v>0</v>
      </c>
      <c r="H95" s="92"/>
      <c r="I95" s="138">
        <f t="shared" si="4"/>
        <v>0</v>
      </c>
      <c r="J95" s="102"/>
      <c r="K95" s="128">
        <f t="shared" si="5"/>
        <v>0</v>
      </c>
      <c r="L95" s="128">
        <f t="shared" si="6"/>
        <v>0</v>
      </c>
    </row>
    <row r="96" spans="1:12" s="5" customFormat="1" x14ac:dyDescent="0.35">
      <c r="A96" s="80"/>
      <c r="B96" s="125" t="s">
        <v>21</v>
      </c>
      <c r="C96" s="30" t="s">
        <v>2</v>
      </c>
      <c r="D96" s="102">
        <v>0.6</v>
      </c>
      <c r="E96" s="102">
        <f>D96*E94</f>
        <v>102</v>
      </c>
      <c r="F96" s="102"/>
      <c r="G96" s="138">
        <f t="shared" si="13"/>
        <v>0</v>
      </c>
      <c r="H96" s="102"/>
      <c r="I96" s="138">
        <f t="shared" si="4"/>
        <v>0</v>
      </c>
      <c r="J96" s="102"/>
      <c r="K96" s="128">
        <f t="shared" si="5"/>
        <v>0</v>
      </c>
      <c r="L96" s="128">
        <f t="shared" si="6"/>
        <v>0</v>
      </c>
    </row>
    <row r="97" spans="1:12" s="5" customFormat="1" x14ac:dyDescent="0.35">
      <c r="A97" s="80"/>
      <c r="B97" s="18" t="s">
        <v>145</v>
      </c>
      <c r="C97" s="141" t="s">
        <v>15</v>
      </c>
      <c r="D97" s="196">
        <v>1</v>
      </c>
      <c r="E97" s="11">
        <f>D97*E94</f>
        <v>170</v>
      </c>
      <c r="F97" s="11"/>
      <c r="G97" s="138">
        <f t="shared" si="13"/>
        <v>0</v>
      </c>
      <c r="H97" s="11"/>
      <c r="I97" s="138">
        <f t="shared" si="4"/>
        <v>0</v>
      </c>
      <c r="J97" s="11"/>
      <c r="K97" s="128">
        <f t="shared" si="5"/>
        <v>0</v>
      </c>
      <c r="L97" s="128">
        <f t="shared" si="6"/>
        <v>0</v>
      </c>
    </row>
    <row r="98" spans="1:12" s="5" customFormat="1" x14ac:dyDescent="0.35">
      <c r="A98" s="80"/>
      <c r="B98" s="75" t="s">
        <v>24</v>
      </c>
      <c r="C98" s="42" t="s">
        <v>2</v>
      </c>
      <c r="D98" s="196">
        <v>0.62</v>
      </c>
      <c r="E98" s="11">
        <f>D98*E94</f>
        <v>105.4</v>
      </c>
      <c r="F98" s="11"/>
      <c r="G98" s="138">
        <f t="shared" si="13"/>
        <v>0</v>
      </c>
      <c r="H98" s="11"/>
      <c r="I98" s="138">
        <f t="shared" si="4"/>
        <v>0</v>
      </c>
      <c r="J98" s="11"/>
      <c r="K98" s="128">
        <f t="shared" si="5"/>
        <v>0</v>
      </c>
      <c r="L98" s="128">
        <f t="shared" si="6"/>
        <v>0</v>
      </c>
    </row>
    <row r="99" spans="1:12" s="5" customFormat="1" x14ac:dyDescent="0.35">
      <c r="A99" s="80">
        <v>22</v>
      </c>
      <c r="B99" s="198" t="s">
        <v>212</v>
      </c>
      <c r="C99" s="199" t="s">
        <v>72</v>
      </c>
      <c r="D99" s="200"/>
      <c r="E99" s="201">
        <v>180</v>
      </c>
      <c r="F99" s="103"/>
      <c r="G99" s="138">
        <f t="shared" si="13"/>
        <v>0</v>
      </c>
      <c r="H99" s="103"/>
      <c r="I99" s="138">
        <f t="shared" si="4"/>
        <v>0</v>
      </c>
      <c r="J99" s="103"/>
      <c r="K99" s="128">
        <f t="shared" si="5"/>
        <v>0</v>
      </c>
      <c r="L99" s="128">
        <f t="shared" si="6"/>
        <v>0</v>
      </c>
    </row>
    <row r="100" spans="1:12" s="5" customFormat="1" x14ac:dyDescent="0.35">
      <c r="A100" s="80"/>
      <c r="B100" s="140" t="s">
        <v>16</v>
      </c>
      <c r="C100" s="141" t="s">
        <v>18</v>
      </c>
      <c r="D100" s="16">
        <v>1</v>
      </c>
      <c r="E100" s="16">
        <f>D100*E99</f>
        <v>180</v>
      </c>
      <c r="F100" s="16"/>
      <c r="G100" s="138">
        <f t="shared" si="13"/>
        <v>0</v>
      </c>
      <c r="H100" s="102"/>
      <c r="I100" s="138">
        <f t="shared" si="4"/>
        <v>0</v>
      </c>
      <c r="J100" s="102"/>
      <c r="K100" s="128">
        <f t="shared" si="5"/>
        <v>0</v>
      </c>
      <c r="L100" s="128">
        <f t="shared" si="6"/>
        <v>0</v>
      </c>
    </row>
    <row r="101" spans="1:12" s="5" customFormat="1" x14ac:dyDescent="0.35">
      <c r="A101" s="80"/>
      <c r="B101" s="125" t="s">
        <v>21</v>
      </c>
      <c r="C101" s="30" t="s">
        <v>2</v>
      </c>
      <c r="D101" s="191">
        <v>4.9000000000000002E-2</v>
      </c>
      <c r="E101" s="102">
        <f>D101*E99</f>
        <v>8.82</v>
      </c>
      <c r="F101" s="102"/>
      <c r="G101" s="138">
        <f t="shared" si="13"/>
        <v>0</v>
      </c>
      <c r="H101" s="102"/>
      <c r="I101" s="138">
        <f t="shared" si="4"/>
        <v>0</v>
      </c>
      <c r="J101" s="102"/>
      <c r="K101" s="128">
        <f t="shared" si="5"/>
        <v>0</v>
      </c>
      <c r="L101" s="128">
        <f t="shared" si="6"/>
        <v>0</v>
      </c>
    </row>
    <row r="102" spans="1:12" s="5" customFormat="1" x14ac:dyDescent="0.35">
      <c r="A102" s="80"/>
      <c r="B102" s="75" t="s">
        <v>211</v>
      </c>
      <c r="C102" s="141" t="s">
        <v>15</v>
      </c>
      <c r="D102" s="196">
        <v>1</v>
      </c>
      <c r="E102" s="11">
        <f>D102*E99</f>
        <v>180</v>
      </c>
      <c r="F102" s="11"/>
      <c r="G102" s="138">
        <f t="shared" si="13"/>
        <v>0</v>
      </c>
      <c r="H102" s="11"/>
      <c r="I102" s="138">
        <f t="shared" si="4"/>
        <v>0</v>
      </c>
      <c r="J102" s="11"/>
      <c r="K102" s="128">
        <f t="shared" si="5"/>
        <v>0</v>
      </c>
      <c r="L102" s="128">
        <f t="shared" si="6"/>
        <v>0</v>
      </c>
    </row>
    <row r="103" spans="1:12" s="5" customFormat="1" x14ac:dyDescent="0.35">
      <c r="A103" s="80"/>
      <c r="B103" s="75" t="s">
        <v>24</v>
      </c>
      <c r="C103" s="42" t="s">
        <v>2</v>
      </c>
      <c r="D103" s="197">
        <v>0.107</v>
      </c>
      <c r="E103" s="11">
        <f>D103*E99</f>
        <v>19.259999999999998</v>
      </c>
      <c r="F103" s="11"/>
      <c r="G103" s="138">
        <f t="shared" si="13"/>
        <v>0</v>
      </c>
      <c r="H103" s="11"/>
      <c r="I103" s="138">
        <f t="shared" si="4"/>
        <v>0</v>
      </c>
      <c r="J103" s="11"/>
      <c r="K103" s="128">
        <f t="shared" si="5"/>
        <v>0</v>
      </c>
      <c r="L103" s="128">
        <f t="shared" si="6"/>
        <v>0</v>
      </c>
    </row>
    <row r="104" spans="1:12" s="5" customFormat="1" x14ac:dyDescent="0.35">
      <c r="A104" s="80">
        <v>23</v>
      </c>
      <c r="B104" s="193" t="s">
        <v>207</v>
      </c>
      <c r="C104" s="28" t="s">
        <v>19</v>
      </c>
      <c r="D104" s="194"/>
      <c r="E104" s="9">
        <v>1</v>
      </c>
      <c r="F104" s="14"/>
      <c r="G104" s="138">
        <f t="shared" si="13"/>
        <v>0</v>
      </c>
      <c r="H104" s="14"/>
      <c r="I104" s="138">
        <f t="shared" si="4"/>
        <v>0</v>
      </c>
      <c r="J104" s="14"/>
      <c r="K104" s="128">
        <f t="shared" si="5"/>
        <v>0</v>
      </c>
      <c r="L104" s="128">
        <f t="shared" si="6"/>
        <v>0</v>
      </c>
    </row>
    <row r="105" spans="1:12" s="5" customFormat="1" x14ac:dyDescent="0.35">
      <c r="A105" s="70"/>
      <c r="B105" s="44" t="s">
        <v>13</v>
      </c>
      <c r="C105" s="45"/>
      <c r="D105" s="45"/>
      <c r="E105" s="10"/>
      <c r="F105" s="10"/>
      <c r="G105" s="77">
        <f>SUM(G9:G104)</f>
        <v>0</v>
      </c>
      <c r="H105" s="77"/>
      <c r="I105" s="77">
        <f>SUM(I9:I104)</f>
        <v>0</v>
      </c>
      <c r="J105" s="77"/>
      <c r="K105" s="77">
        <f>SUM(K9:K104)</f>
        <v>0</v>
      </c>
      <c r="L105" s="77">
        <f t="shared" si="6"/>
        <v>0</v>
      </c>
    </row>
    <row r="106" spans="1:12" s="5" customFormat="1" x14ac:dyDescent="0.35">
      <c r="A106" s="70"/>
      <c r="B106" s="47" t="s">
        <v>35</v>
      </c>
      <c r="C106" s="110">
        <v>0.05</v>
      </c>
      <c r="D106" s="110"/>
      <c r="E106" s="111"/>
      <c r="F106" s="111"/>
      <c r="G106" s="112"/>
      <c r="H106" s="112"/>
      <c r="I106" s="112"/>
      <c r="J106" s="112"/>
      <c r="K106" s="112"/>
      <c r="L106" s="112">
        <f>G105*C106</f>
        <v>0</v>
      </c>
    </row>
    <row r="107" spans="1:12" s="5" customFormat="1" x14ac:dyDescent="0.35">
      <c r="A107" s="70"/>
      <c r="B107" s="48" t="s">
        <v>13</v>
      </c>
      <c r="C107" s="113"/>
      <c r="D107" s="113"/>
      <c r="E107" s="111"/>
      <c r="F107" s="111"/>
      <c r="G107" s="112"/>
      <c r="H107" s="112"/>
      <c r="I107" s="112"/>
      <c r="J107" s="112"/>
      <c r="K107" s="112"/>
      <c r="L107" s="112">
        <f>L106+L105</f>
        <v>0</v>
      </c>
    </row>
    <row r="108" spans="1:12" s="5" customFormat="1" x14ac:dyDescent="0.35">
      <c r="A108" s="70"/>
      <c r="B108" s="47" t="s">
        <v>227</v>
      </c>
      <c r="C108" s="114">
        <v>0.65</v>
      </c>
      <c r="D108" s="110"/>
      <c r="E108" s="111"/>
      <c r="F108" s="111"/>
      <c r="G108" s="112"/>
      <c r="H108" s="112"/>
      <c r="I108" s="112"/>
      <c r="J108" s="112"/>
      <c r="K108" s="112"/>
      <c r="L108" s="112">
        <f>I105*C108</f>
        <v>0</v>
      </c>
    </row>
    <row r="109" spans="1:12" s="5" customFormat="1" x14ac:dyDescent="0.35">
      <c r="A109" s="70"/>
      <c r="B109" s="48" t="s">
        <v>13</v>
      </c>
      <c r="C109" s="117"/>
      <c r="D109" s="117"/>
      <c r="E109" s="111"/>
      <c r="F109" s="111"/>
      <c r="G109" s="112"/>
      <c r="H109" s="112"/>
      <c r="I109" s="112"/>
      <c r="J109" s="112"/>
      <c r="K109" s="112"/>
      <c r="L109" s="112">
        <f>SUM(L107:L108)</f>
        <v>0</v>
      </c>
    </row>
    <row r="110" spans="1:12" s="5" customFormat="1" x14ac:dyDescent="0.35">
      <c r="A110" s="70"/>
      <c r="B110" s="47" t="s">
        <v>114</v>
      </c>
      <c r="C110" s="114">
        <v>0.08</v>
      </c>
      <c r="D110" s="110"/>
      <c r="E110" s="111"/>
      <c r="F110" s="111"/>
      <c r="G110" s="112"/>
      <c r="H110" s="112"/>
      <c r="I110" s="112"/>
      <c r="J110" s="112"/>
      <c r="K110" s="112"/>
      <c r="L110" s="112">
        <f>L109*C110</f>
        <v>0</v>
      </c>
    </row>
    <row r="111" spans="1:12" s="5" customFormat="1" ht="20.149999999999999" customHeight="1" x14ac:dyDescent="0.35">
      <c r="A111" s="70"/>
      <c r="B111" s="30" t="s">
        <v>36</v>
      </c>
      <c r="C111" s="117"/>
      <c r="D111" s="117"/>
      <c r="E111" s="111"/>
      <c r="F111" s="111"/>
      <c r="G111" s="112"/>
      <c r="H111" s="112"/>
      <c r="I111" s="112"/>
      <c r="J111" s="112"/>
      <c r="K111" s="112"/>
      <c r="L111" s="112">
        <f>L110+L109</f>
        <v>0</v>
      </c>
    </row>
    <row r="112" spans="1:12" s="5" customFormat="1" x14ac:dyDescent="0.35">
      <c r="A112" s="66"/>
      <c r="B112" s="115" t="s">
        <v>37</v>
      </c>
      <c r="C112" s="116">
        <v>0.03</v>
      </c>
      <c r="D112" s="116"/>
      <c r="E112" s="116"/>
      <c r="F112" s="69"/>
      <c r="G112" s="118"/>
      <c r="H112" s="118"/>
      <c r="I112" s="118"/>
      <c r="J112" s="118"/>
      <c r="K112" s="118"/>
      <c r="L112" s="112">
        <f>L111*C112</f>
        <v>0</v>
      </c>
    </row>
    <row r="113" spans="1:12" x14ac:dyDescent="0.35">
      <c r="A113" s="66"/>
      <c r="B113" s="66" t="s">
        <v>13</v>
      </c>
      <c r="C113" s="23"/>
      <c r="D113" s="23"/>
      <c r="E113" s="23"/>
      <c r="F113" s="23"/>
      <c r="G113" s="49"/>
      <c r="H113" s="49"/>
      <c r="I113" s="49"/>
      <c r="J113" s="49"/>
      <c r="K113" s="46"/>
      <c r="L113" s="49">
        <f>SUM(L111:L112)</f>
        <v>0</v>
      </c>
    </row>
    <row r="114" spans="1:12" x14ac:dyDescent="0.35">
      <c r="A114" s="66"/>
      <c r="B114" s="31" t="s">
        <v>38</v>
      </c>
      <c r="C114" s="116">
        <v>0.18</v>
      </c>
      <c r="D114" s="31"/>
      <c r="E114" s="76"/>
      <c r="F114" s="76"/>
      <c r="G114" s="76"/>
      <c r="H114" s="76"/>
      <c r="I114" s="76"/>
      <c r="J114" s="76"/>
      <c r="K114" s="76"/>
      <c r="L114" s="119">
        <f>L113*C114</f>
        <v>0</v>
      </c>
    </row>
    <row r="115" spans="1:12" x14ac:dyDescent="0.35">
      <c r="A115" s="78"/>
      <c r="B115" s="50" t="s">
        <v>13</v>
      </c>
      <c r="C115" s="51"/>
      <c r="D115" s="51"/>
      <c r="E115" s="52"/>
      <c r="F115" s="52"/>
      <c r="G115" s="52"/>
      <c r="H115" s="52"/>
      <c r="I115" s="52"/>
      <c r="J115" s="52"/>
      <c r="K115" s="52"/>
      <c r="L115" s="53">
        <f>SUM(L113:L114)</f>
        <v>0</v>
      </c>
    </row>
  </sheetData>
  <mergeCells count="15">
    <mergeCell ref="A1:E1"/>
    <mergeCell ref="A2:L2"/>
    <mergeCell ref="A3:L3"/>
    <mergeCell ref="C4:F4"/>
    <mergeCell ref="A5:F5"/>
    <mergeCell ref="H5:J5"/>
    <mergeCell ref="H6:I6"/>
    <mergeCell ref="J6:K6"/>
    <mergeCell ref="L6:L7"/>
    <mergeCell ref="A6:A7"/>
    <mergeCell ref="B6:B7"/>
    <mergeCell ref="C6:C7"/>
    <mergeCell ref="D6:D7"/>
    <mergeCell ref="E6:E7"/>
    <mergeCell ref="F6:G6"/>
  </mergeCells>
  <conditionalFormatting sqref="B37">
    <cfRule type="cellIs" dxfId="36" priority="17" stopIfTrue="1" operator="equal">
      <formula>8223.307275</formula>
    </cfRule>
  </conditionalFormatting>
  <conditionalFormatting sqref="B11:C11">
    <cfRule type="cellIs" dxfId="35" priority="29" stopIfTrue="1" operator="equal">
      <formula>8223.307275</formula>
    </cfRule>
  </conditionalFormatting>
  <conditionalFormatting sqref="B15:C15">
    <cfRule type="cellIs" dxfId="34" priority="27" stopIfTrue="1" operator="equal">
      <formula>8223.307275</formula>
    </cfRule>
  </conditionalFormatting>
  <conditionalFormatting sqref="B19:C19">
    <cfRule type="cellIs" dxfId="33" priority="25" stopIfTrue="1" operator="equal">
      <formula>8223.307275</formula>
    </cfRule>
  </conditionalFormatting>
  <conditionalFormatting sqref="B23:C23">
    <cfRule type="cellIs" dxfId="32" priority="23" stopIfTrue="1" operator="equal">
      <formula>8223.307275</formula>
    </cfRule>
  </conditionalFormatting>
  <conditionalFormatting sqref="B28:C28">
    <cfRule type="cellIs" dxfId="31" priority="21" stopIfTrue="1" operator="equal">
      <formula>8223.307275</formula>
    </cfRule>
  </conditionalFormatting>
  <conditionalFormatting sqref="B33:C33">
    <cfRule type="cellIs" dxfId="30" priority="19" stopIfTrue="1" operator="equal">
      <formula>8223.307275</formula>
    </cfRule>
  </conditionalFormatting>
  <conditionalFormatting sqref="B38:C38">
    <cfRule type="cellIs" dxfId="29" priority="16" stopIfTrue="1" operator="equal">
      <formula>8223.307275</formula>
    </cfRule>
  </conditionalFormatting>
  <conditionalFormatting sqref="B45:C45">
    <cfRule type="cellIs" dxfId="28" priority="35" stopIfTrue="1" operator="equal">
      <formula>8223.307275</formula>
    </cfRule>
  </conditionalFormatting>
  <conditionalFormatting sqref="B50:C50">
    <cfRule type="cellIs" dxfId="27" priority="14" stopIfTrue="1" operator="equal">
      <formula>8223.307275</formula>
    </cfRule>
  </conditionalFormatting>
  <conditionalFormatting sqref="B64:C64">
    <cfRule type="cellIs" dxfId="26" priority="33" stopIfTrue="1" operator="equal">
      <formula>8223.307275</formula>
    </cfRule>
  </conditionalFormatting>
  <conditionalFormatting sqref="B69:C69">
    <cfRule type="cellIs" dxfId="25" priority="12" stopIfTrue="1" operator="equal">
      <formula>8223.307275</formula>
    </cfRule>
  </conditionalFormatting>
  <conditionalFormatting sqref="B74:C74">
    <cfRule type="cellIs" dxfId="24" priority="31" stopIfTrue="1" operator="equal">
      <formula>8223.307275</formula>
    </cfRule>
  </conditionalFormatting>
  <conditionalFormatting sqref="B81:C81">
    <cfRule type="cellIs" dxfId="23" priority="10" stopIfTrue="1" operator="equal">
      <formula>8223.307275</formula>
    </cfRule>
  </conditionalFormatting>
  <conditionalFormatting sqref="B85:C85">
    <cfRule type="cellIs" dxfId="22" priority="8" stopIfTrue="1" operator="equal">
      <formula>8223.307275</formula>
    </cfRule>
  </conditionalFormatting>
  <conditionalFormatting sqref="B90:C90">
    <cfRule type="cellIs" dxfId="21" priority="6" stopIfTrue="1" operator="equal">
      <formula>8223.307275</formula>
    </cfRule>
  </conditionalFormatting>
  <conditionalFormatting sqref="B95:C95">
    <cfRule type="cellIs" dxfId="20" priority="4" stopIfTrue="1" operator="equal">
      <formula>8223.307275</formula>
    </cfRule>
  </conditionalFormatting>
  <conditionalFormatting sqref="B100:C100">
    <cfRule type="cellIs" dxfId="19" priority="2" stopIfTrue="1" operator="equal">
      <formula>8223.307275</formula>
    </cfRule>
  </conditionalFormatting>
  <conditionalFormatting sqref="C12">
    <cfRule type="cellIs" dxfId="18" priority="28" stopIfTrue="1" operator="equal">
      <formula>8223.307275</formula>
    </cfRule>
  </conditionalFormatting>
  <conditionalFormatting sqref="C16">
    <cfRule type="cellIs" dxfId="17" priority="26" stopIfTrue="1" operator="equal">
      <formula>8223.307275</formula>
    </cfRule>
  </conditionalFormatting>
  <conditionalFormatting sqref="C20">
    <cfRule type="cellIs" dxfId="16" priority="24" stopIfTrue="1" operator="equal">
      <formula>8223.307275</formula>
    </cfRule>
  </conditionalFormatting>
  <conditionalFormatting sqref="C25">
    <cfRule type="cellIs" dxfId="15" priority="22" stopIfTrue="1" operator="equal">
      <formula>8223.307275</formula>
    </cfRule>
  </conditionalFormatting>
  <conditionalFormatting sqref="C27">
    <cfRule type="cellIs" dxfId="14" priority="37" stopIfTrue="1" operator="equal">
      <formula>8223.307275</formula>
    </cfRule>
  </conditionalFormatting>
  <conditionalFormatting sqref="C30">
    <cfRule type="cellIs" dxfId="13" priority="20" stopIfTrue="1" operator="equal">
      <formula>8223.307275</formula>
    </cfRule>
  </conditionalFormatting>
  <conditionalFormatting sqref="C32">
    <cfRule type="cellIs" dxfId="12" priority="36" stopIfTrue="1" operator="equal">
      <formula>8223.307275</formula>
    </cfRule>
  </conditionalFormatting>
  <conditionalFormatting sqref="C35">
    <cfRule type="cellIs" dxfId="11" priority="18" stopIfTrue="1" operator="equal">
      <formula>8223.307275</formula>
    </cfRule>
  </conditionalFormatting>
  <conditionalFormatting sqref="C40">
    <cfRule type="cellIs" dxfId="10" priority="15" stopIfTrue="1" operator="equal">
      <formula>8223.307275</formula>
    </cfRule>
  </conditionalFormatting>
  <conditionalFormatting sqref="C46">
    <cfRule type="cellIs" dxfId="9" priority="34" stopIfTrue="1" operator="equal">
      <formula>8223.307275</formula>
    </cfRule>
  </conditionalFormatting>
  <conditionalFormatting sqref="C51">
    <cfRule type="cellIs" dxfId="8" priority="13" stopIfTrue="1" operator="equal">
      <formula>8223.307275</formula>
    </cfRule>
  </conditionalFormatting>
  <conditionalFormatting sqref="C66">
    <cfRule type="cellIs" dxfId="7" priority="32" stopIfTrue="1" operator="equal">
      <formula>8223.307275</formula>
    </cfRule>
  </conditionalFormatting>
  <conditionalFormatting sqref="C71">
    <cfRule type="cellIs" dxfId="6" priority="11" stopIfTrue="1" operator="equal">
      <formula>8223.307275</formula>
    </cfRule>
  </conditionalFormatting>
  <conditionalFormatting sqref="C76">
    <cfRule type="cellIs" dxfId="5" priority="30" stopIfTrue="1" operator="equal">
      <formula>8223.307275</formula>
    </cfRule>
  </conditionalFormatting>
  <conditionalFormatting sqref="C82">
    <cfRule type="cellIs" dxfId="4" priority="9" stopIfTrue="1" operator="equal">
      <formula>8223.307275</formula>
    </cfRule>
  </conditionalFormatting>
  <conditionalFormatting sqref="C87">
    <cfRule type="cellIs" dxfId="3" priority="7" stopIfTrue="1" operator="equal">
      <formula>8223.307275</formula>
    </cfRule>
  </conditionalFormatting>
  <conditionalFormatting sqref="C92">
    <cfRule type="cellIs" dxfId="2" priority="5" stopIfTrue="1" operator="equal">
      <formula>8223.307275</formula>
    </cfRule>
  </conditionalFormatting>
  <conditionalFormatting sqref="C97">
    <cfRule type="cellIs" dxfId="1" priority="3" stopIfTrue="1" operator="equal">
      <formula>8223.307275</formula>
    </cfRule>
  </conditionalFormatting>
  <conditionalFormatting sqref="C102">
    <cfRule type="cellIs" dxfId="0" priority="1" stopIfTrue="1" operator="equal">
      <formula>8223.307275</formula>
    </cfRule>
  </conditionalFormatting>
  <pageMargins left="0.7" right="0.7" top="0.75" bottom="0.75" header="0.3" footer="0.3"/>
  <ignoredErrors>
    <ignoredError sqref="L111:L114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32FCC-DF40-4143-B1A1-608581F5B902}">
  <dimension ref="A1:L83"/>
  <sheetViews>
    <sheetView tabSelected="1" zoomScaleNormal="100" workbookViewId="0">
      <selection activeCell="J9" sqref="J9:J73"/>
    </sheetView>
  </sheetViews>
  <sheetFormatPr defaultColWidth="9.08984375" defaultRowHeight="13.5" x14ac:dyDescent="0.35"/>
  <cols>
    <col min="1" max="1" width="4.90625" style="255" customWidth="1"/>
    <col min="2" max="2" width="51.54296875" style="1" customWidth="1"/>
    <col min="3" max="3" width="7.54296875" style="55" customWidth="1"/>
    <col min="4" max="4" width="9.453125" style="55" customWidth="1"/>
    <col min="5" max="5" width="11.453125" style="55" customWidth="1"/>
    <col min="6" max="6" width="10.6328125" style="55" customWidth="1"/>
    <col min="7" max="7" width="13.36328125" style="55" customWidth="1"/>
    <col min="8" max="8" width="7.453125" style="55" customWidth="1"/>
    <col min="9" max="9" width="13.6328125" style="55" customWidth="1"/>
    <col min="10" max="10" width="7.36328125" style="55" customWidth="1"/>
    <col min="11" max="11" width="14" style="55" customWidth="1"/>
    <col min="12" max="12" width="14.6328125" style="55" customWidth="1"/>
    <col min="13" max="16384" width="9.08984375" style="1"/>
  </cols>
  <sheetData>
    <row r="1" spans="1:12" ht="15.75" customHeight="1" x14ac:dyDescent="0.35">
      <c r="A1" s="273"/>
      <c r="B1" s="273"/>
      <c r="C1" s="273"/>
      <c r="D1" s="273"/>
      <c r="E1" s="273"/>
      <c r="L1" s="1"/>
    </row>
    <row r="2" spans="1:12" ht="15.75" customHeight="1" x14ac:dyDescent="0.35">
      <c r="A2" s="274" t="s">
        <v>243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</row>
    <row r="3" spans="1:12" ht="15" customHeight="1" x14ac:dyDescent="0.35">
      <c r="A3" s="274" t="s">
        <v>257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</row>
    <row r="4" spans="1:12" ht="15" customHeight="1" x14ac:dyDescent="0.35">
      <c r="A4" s="256"/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</row>
    <row r="5" spans="1:12" ht="18" customHeight="1" x14ac:dyDescent="0.35">
      <c r="A5" s="280" t="s">
        <v>282</v>
      </c>
      <c r="B5" s="280"/>
      <c r="C5" s="280"/>
      <c r="D5" s="280"/>
      <c r="E5" s="280"/>
      <c r="F5" s="280"/>
      <c r="G5" s="281" t="s">
        <v>250</v>
      </c>
      <c r="H5" s="281"/>
      <c r="I5" s="281"/>
      <c r="J5" s="282">
        <f>L83</f>
        <v>0</v>
      </c>
      <c r="K5" s="283"/>
      <c r="L5" s="224" t="s">
        <v>2</v>
      </c>
    </row>
    <row r="6" spans="1:12" s="5" customFormat="1" ht="30" customHeight="1" x14ac:dyDescent="0.35">
      <c r="A6" s="275" t="s">
        <v>251</v>
      </c>
      <c r="B6" s="271" t="s">
        <v>231</v>
      </c>
      <c r="C6" s="271" t="s">
        <v>5</v>
      </c>
      <c r="D6" s="277" t="s">
        <v>252</v>
      </c>
      <c r="E6" s="277" t="s">
        <v>7</v>
      </c>
      <c r="F6" s="279" t="s">
        <v>253</v>
      </c>
      <c r="G6" s="268"/>
      <c r="H6" s="267" t="s">
        <v>9</v>
      </c>
      <c r="I6" s="268"/>
      <c r="J6" s="269" t="s">
        <v>254</v>
      </c>
      <c r="K6" s="270"/>
      <c r="L6" s="271" t="s">
        <v>13</v>
      </c>
    </row>
    <row r="7" spans="1:12" s="225" customFormat="1" ht="27" x14ac:dyDescent="0.35">
      <c r="A7" s="276"/>
      <c r="B7" s="272"/>
      <c r="C7" s="272"/>
      <c r="D7" s="278"/>
      <c r="E7" s="278"/>
      <c r="F7" s="12" t="s">
        <v>255</v>
      </c>
      <c r="G7" s="12" t="s">
        <v>13</v>
      </c>
      <c r="H7" s="12" t="s">
        <v>255</v>
      </c>
      <c r="I7" s="12" t="s">
        <v>13</v>
      </c>
      <c r="J7" s="12" t="s">
        <v>255</v>
      </c>
      <c r="K7" s="12" t="s">
        <v>13</v>
      </c>
      <c r="L7" s="272"/>
    </row>
    <row r="8" spans="1:12" s="55" customFormat="1" x14ac:dyDescent="0.35">
      <c r="A8" s="134">
        <v>1</v>
      </c>
      <c r="B8" s="134">
        <v>2</v>
      </c>
      <c r="C8" s="134">
        <v>3</v>
      </c>
      <c r="D8" s="134">
        <v>4</v>
      </c>
      <c r="E8" s="134">
        <v>5</v>
      </c>
      <c r="F8" s="134">
        <v>6</v>
      </c>
      <c r="G8" s="134">
        <v>7</v>
      </c>
      <c r="H8" s="134">
        <v>8</v>
      </c>
      <c r="I8" s="134">
        <v>9</v>
      </c>
      <c r="J8" s="134">
        <v>10</v>
      </c>
      <c r="K8" s="134">
        <v>11</v>
      </c>
      <c r="L8" s="134">
        <v>12</v>
      </c>
    </row>
    <row r="9" spans="1:12" s="55" customFormat="1" x14ac:dyDescent="0.35">
      <c r="A9" s="134"/>
      <c r="B9" s="232" t="s">
        <v>259</v>
      </c>
      <c r="C9" s="134"/>
      <c r="D9" s="134"/>
      <c r="E9" s="134"/>
      <c r="F9" s="134"/>
      <c r="G9" s="138">
        <f t="shared" ref="G9:G66" si="0">F9*E9</f>
        <v>0</v>
      </c>
      <c r="H9" s="134"/>
      <c r="I9" s="138">
        <f t="shared" ref="I9:I66" si="1">H9*E9</f>
        <v>0</v>
      </c>
      <c r="J9" s="134"/>
      <c r="K9" s="128">
        <f t="shared" ref="K9:K66" si="2">J9*E9</f>
        <v>0</v>
      </c>
      <c r="L9" s="138">
        <f t="shared" ref="L9:L66" si="3">K9+I9+G9</f>
        <v>0</v>
      </c>
    </row>
    <row r="10" spans="1:12" s="55" customFormat="1" x14ac:dyDescent="0.35">
      <c r="A10" s="134">
        <v>1</v>
      </c>
      <c r="B10" s="137" t="s">
        <v>260</v>
      </c>
      <c r="C10" s="28" t="s">
        <v>18</v>
      </c>
      <c r="D10" s="8"/>
      <c r="E10" s="9">
        <f>E15+E16+E17+E18+E19+E20+E21+E22+E23+E24</f>
        <v>1963</v>
      </c>
      <c r="F10" s="134"/>
      <c r="G10" s="138">
        <f t="shared" si="0"/>
        <v>0</v>
      </c>
      <c r="H10" s="134"/>
      <c r="I10" s="138">
        <f t="shared" si="1"/>
        <v>0</v>
      </c>
      <c r="J10" s="134"/>
      <c r="K10" s="128">
        <f t="shared" si="2"/>
        <v>0</v>
      </c>
      <c r="L10" s="138">
        <f t="shared" si="3"/>
        <v>0</v>
      </c>
    </row>
    <row r="11" spans="1:12" s="55" customFormat="1" x14ac:dyDescent="0.35">
      <c r="A11" s="134"/>
      <c r="B11" s="18" t="s">
        <v>16</v>
      </c>
      <c r="C11" s="12" t="s">
        <v>18</v>
      </c>
      <c r="D11" s="101">
        <v>1</v>
      </c>
      <c r="E11" s="101">
        <f>E10*D11</f>
        <v>1963</v>
      </c>
      <c r="F11" s="233"/>
      <c r="G11" s="138">
        <f t="shared" si="0"/>
        <v>0</v>
      </c>
      <c r="H11" s="11"/>
      <c r="I11" s="138">
        <f t="shared" si="1"/>
        <v>0</v>
      </c>
      <c r="J11" s="101"/>
      <c r="K11" s="128">
        <f t="shared" si="2"/>
        <v>0</v>
      </c>
      <c r="L11" s="138">
        <f t="shared" si="3"/>
        <v>0</v>
      </c>
    </row>
    <row r="12" spans="1:12" s="55" customFormat="1" x14ac:dyDescent="0.35">
      <c r="A12" s="134"/>
      <c r="B12" s="93" t="s">
        <v>21</v>
      </c>
      <c r="C12" s="12" t="s">
        <v>2</v>
      </c>
      <c r="D12" s="11">
        <f>0.282+0.23</f>
        <v>0.51200000000000001</v>
      </c>
      <c r="E12" s="234">
        <f>D12*E10</f>
        <v>1005.056</v>
      </c>
      <c r="F12" s="234"/>
      <c r="G12" s="138">
        <f t="shared" si="0"/>
        <v>0</v>
      </c>
      <c r="H12" s="234"/>
      <c r="I12" s="138">
        <f t="shared" si="1"/>
        <v>0</v>
      </c>
      <c r="J12" s="234"/>
      <c r="K12" s="128">
        <f t="shared" si="2"/>
        <v>0</v>
      </c>
      <c r="L12" s="138">
        <f t="shared" si="3"/>
        <v>0</v>
      </c>
    </row>
    <row r="13" spans="1:12" s="55" customFormat="1" x14ac:dyDescent="0.35">
      <c r="A13" s="134"/>
      <c r="B13" s="39" t="s">
        <v>24</v>
      </c>
      <c r="C13" s="12" t="s">
        <v>2</v>
      </c>
      <c r="D13" s="23">
        <f>0.148+0.034</f>
        <v>0.182</v>
      </c>
      <c r="E13" s="23">
        <f>D13*E10</f>
        <v>357.26599999999996</v>
      </c>
      <c r="F13" s="16"/>
      <c r="G13" s="138">
        <f t="shared" si="0"/>
        <v>0</v>
      </c>
      <c r="H13" s="134"/>
      <c r="I13" s="138">
        <f t="shared" si="1"/>
        <v>0</v>
      </c>
      <c r="J13" s="134"/>
      <c r="K13" s="128">
        <f t="shared" si="2"/>
        <v>0</v>
      </c>
      <c r="L13" s="138">
        <f t="shared" si="3"/>
        <v>0</v>
      </c>
    </row>
    <row r="14" spans="1:12" s="55" customFormat="1" x14ac:dyDescent="0.35">
      <c r="A14" s="134"/>
      <c r="B14" s="235" t="s">
        <v>261</v>
      </c>
      <c r="C14" s="12"/>
      <c r="D14" s="23"/>
      <c r="E14" s="23"/>
      <c r="F14" s="16"/>
      <c r="G14" s="138">
        <f t="shared" si="0"/>
        <v>0</v>
      </c>
      <c r="H14" s="134"/>
      <c r="I14" s="138">
        <f t="shared" si="1"/>
        <v>0</v>
      </c>
      <c r="J14" s="134"/>
      <c r="K14" s="128">
        <f t="shared" si="2"/>
        <v>0</v>
      </c>
      <c r="L14" s="138">
        <f t="shared" si="3"/>
        <v>0</v>
      </c>
    </row>
    <row r="15" spans="1:12" s="55" customFormat="1" x14ac:dyDescent="0.35">
      <c r="A15" s="134"/>
      <c r="B15" s="236" t="s">
        <v>286</v>
      </c>
      <c r="C15" s="12" t="s">
        <v>18</v>
      </c>
      <c r="D15" s="14"/>
      <c r="E15" s="10">
        <v>45</v>
      </c>
      <c r="F15" s="11"/>
      <c r="G15" s="138">
        <f t="shared" si="0"/>
        <v>0</v>
      </c>
      <c r="H15" s="11"/>
      <c r="I15" s="138">
        <f t="shared" si="1"/>
        <v>0</v>
      </c>
      <c r="J15" s="11"/>
      <c r="K15" s="128">
        <f t="shared" si="2"/>
        <v>0</v>
      </c>
      <c r="L15" s="138">
        <f t="shared" si="3"/>
        <v>0</v>
      </c>
    </row>
    <row r="16" spans="1:12" s="55" customFormat="1" x14ac:dyDescent="0.35">
      <c r="A16" s="134"/>
      <c r="B16" s="236" t="s">
        <v>287</v>
      </c>
      <c r="C16" s="12" t="s">
        <v>18</v>
      </c>
      <c r="D16" s="14"/>
      <c r="E16" s="10">
        <v>35</v>
      </c>
      <c r="F16" s="11"/>
      <c r="G16" s="138">
        <f t="shared" si="0"/>
        <v>0</v>
      </c>
      <c r="H16" s="11"/>
      <c r="I16" s="138">
        <f t="shared" si="1"/>
        <v>0</v>
      </c>
      <c r="J16" s="11"/>
      <c r="K16" s="128">
        <f t="shared" si="2"/>
        <v>0</v>
      </c>
      <c r="L16" s="138">
        <f t="shared" si="3"/>
        <v>0</v>
      </c>
    </row>
    <row r="17" spans="1:12" s="55" customFormat="1" x14ac:dyDescent="0.35">
      <c r="A17" s="134"/>
      <c r="B17" s="236" t="s">
        <v>288</v>
      </c>
      <c r="C17" s="12" t="s">
        <v>18</v>
      </c>
      <c r="D17" s="14"/>
      <c r="E17" s="10">
        <v>58</v>
      </c>
      <c r="F17" s="11"/>
      <c r="G17" s="138">
        <f t="shared" si="0"/>
        <v>0</v>
      </c>
      <c r="H17" s="11"/>
      <c r="I17" s="138">
        <f t="shared" si="1"/>
        <v>0</v>
      </c>
      <c r="J17" s="11"/>
      <c r="K17" s="128">
        <f t="shared" si="2"/>
        <v>0</v>
      </c>
      <c r="L17" s="138">
        <f t="shared" si="3"/>
        <v>0</v>
      </c>
    </row>
    <row r="18" spans="1:12" s="55" customFormat="1" x14ac:dyDescent="0.35">
      <c r="A18" s="134"/>
      <c r="B18" s="236" t="s">
        <v>289</v>
      </c>
      <c r="C18" s="12" t="s">
        <v>18</v>
      </c>
      <c r="D18" s="14"/>
      <c r="E18" s="10">
        <v>20</v>
      </c>
      <c r="F18" s="11"/>
      <c r="G18" s="138">
        <f t="shared" si="0"/>
        <v>0</v>
      </c>
      <c r="H18" s="11"/>
      <c r="I18" s="138">
        <f t="shared" si="1"/>
        <v>0</v>
      </c>
      <c r="J18" s="11"/>
      <c r="K18" s="128">
        <f t="shared" si="2"/>
        <v>0</v>
      </c>
      <c r="L18" s="138">
        <f t="shared" si="3"/>
        <v>0</v>
      </c>
    </row>
    <row r="19" spans="1:12" s="55" customFormat="1" x14ac:dyDescent="0.35">
      <c r="A19" s="134"/>
      <c r="B19" s="236" t="s">
        <v>290</v>
      </c>
      <c r="C19" s="12" t="s">
        <v>18</v>
      </c>
      <c r="D19" s="14"/>
      <c r="E19" s="10">
        <v>20</v>
      </c>
      <c r="F19" s="11"/>
      <c r="G19" s="138">
        <f t="shared" si="0"/>
        <v>0</v>
      </c>
      <c r="H19" s="11"/>
      <c r="I19" s="138">
        <f t="shared" si="1"/>
        <v>0</v>
      </c>
      <c r="J19" s="11"/>
      <c r="K19" s="128">
        <f t="shared" si="2"/>
        <v>0</v>
      </c>
      <c r="L19" s="138">
        <f t="shared" si="3"/>
        <v>0</v>
      </c>
    </row>
    <row r="20" spans="1:12" s="55" customFormat="1" x14ac:dyDescent="0.35">
      <c r="A20" s="134"/>
      <c r="B20" s="236" t="s">
        <v>291</v>
      </c>
      <c r="C20" s="12" t="s">
        <v>18</v>
      </c>
      <c r="D20" s="14"/>
      <c r="E20" s="10">
        <v>40</v>
      </c>
      <c r="F20" s="11"/>
      <c r="G20" s="138">
        <f t="shared" si="0"/>
        <v>0</v>
      </c>
      <c r="H20" s="11"/>
      <c r="I20" s="138">
        <f t="shared" si="1"/>
        <v>0</v>
      </c>
      <c r="J20" s="11"/>
      <c r="K20" s="128">
        <f t="shared" si="2"/>
        <v>0</v>
      </c>
      <c r="L20" s="138">
        <f t="shared" si="3"/>
        <v>0</v>
      </c>
    </row>
    <row r="21" spans="1:12" s="55" customFormat="1" x14ac:dyDescent="0.35">
      <c r="A21" s="66"/>
      <c r="B21" s="236" t="s">
        <v>292</v>
      </c>
      <c r="C21" s="12" t="s">
        <v>18</v>
      </c>
      <c r="D21" s="14"/>
      <c r="E21" s="10">
        <v>50</v>
      </c>
      <c r="F21" s="11"/>
      <c r="G21" s="138">
        <f t="shared" si="0"/>
        <v>0</v>
      </c>
      <c r="H21" s="11"/>
      <c r="I21" s="138">
        <f t="shared" si="1"/>
        <v>0</v>
      </c>
      <c r="J21" s="11"/>
      <c r="K21" s="128">
        <f t="shared" si="2"/>
        <v>0</v>
      </c>
      <c r="L21" s="138">
        <f t="shared" si="3"/>
        <v>0</v>
      </c>
    </row>
    <row r="22" spans="1:12" s="55" customFormat="1" x14ac:dyDescent="0.35">
      <c r="A22" s="66"/>
      <c r="B22" s="236" t="s">
        <v>293</v>
      </c>
      <c r="C22" s="12" t="s">
        <v>18</v>
      </c>
      <c r="D22" s="14"/>
      <c r="E22" s="10">
        <v>65</v>
      </c>
      <c r="F22" s="11"/>
      <c r="G22" s="138">
        <f t="shared" si="0"/>
        <v>0</v>
      </c>
      <c r="H22" s="11"/>
      <c r="I22" s="138">
        <f t="shared" si="1"/>
        <v>0</v>
      </c>
      <c r="J22" s="11"/>
      <c r="K22" s="128">
        <f t="shared" si="2"/>
        <v>0</v>
      </c>
      <c r="L22" s="138">
        <f t="shared" si="3"/>
        <v>0</v>
      </c>
    </row>
    <row r="23" spans="1:12" s="55" customFormat="1" x14ac:dyDescent="0.35">
      <c r="A23" s="66"/>
      <c r="B23" s="236" t="s">
        <v>294</v>
      </c>
      <c r="C23" s="12" t="s">
        <v>18</v>
      </c>
      <c r="D23" s="14"/>
      <c r="E23" s="10">
        <v>850</v>
      </c>
      <c r="F23" s="11"/>
      <c r="G23" s="138">
        <f t="shared" si="0"/>
        <v>0</v>
      </c>
      <c r="H23" s="11"/>
      <c r="I23" s="138">
        <f t="shared" si="1"/>
        <v>0</v>
      </c>
      <c r="J23" s="11"/>
      <c r="K23" s="128">
        <f t="shared" si="2"/>
        <v>0</v>
      </c>
      <c r="L23" s="138">
        <f t="shared" si="3"/>
        <v>0</v>
      </c>
    </row>
    <row r="24" spans="1:12" s="55" customFormat="1" x14ac:dyDescent="0.35">
      <c r="A24" s="66"/>
      <c r="B24" s="236" t="s">
        <v>295</v>
      </c>
      <c r="C24" s="12" t="s">
        <v>18</v>
      </c>
      <c r="D24" s="14"/>
      <c r="E24" s="10">
        <v>780</v>
      </c>
      <c r="F24" s="11"/>
      <c r="G24" s="138">
        <f t="shared" si="0"/>
        <v>0</v>
      </c>
      <c r="H24" s="11"/>
      <c r="I24" s="138">
        <f t="shared" si="1"/>
        <v>0</v>
      </c>
      <c r="J24" s="11"/>
      <c r="K24" s="128">
        <f t="shared" si="2"/>
        <v>0</v>
      </c>
      <c r="L24" s="138">
        <f t="shared" si="3"/>
        <v>0</v>
      </c>
    </row>
    <row r="25" spans="1:12" s="55" customFormat="1" x14ac:dyDescent="0.35">
      <c r="A25" s="134">
        <v>2</v>
      </c>
      <c r="B25" s="137" t="s">
        <v>262</v>
      </c>
      <c r="C25" s="28" t="s">
        <v>18</v>
      </c>
      <c r="D25" s="8"/>
      <c r="E25" s="9">
        <f>F2+E29+E30+E31+E32</f>
        <v>1963</v>
      </c>
      <c r="F25" s="134"/>
      <c r="G25" s="138">
        <f t="shared" si="0"/>
        <v>0</v>
      </c>
      <c r="H25" s="134"/>
      <c r="I25" s="138">
        <f t="shared" si="1"/>
        <v>0</v>
      </c>
      <c r="J25" s="134"/>
      <c r="K25" s="128">
        <f t="shared" si="2"/>
        <v>0</v>
      </c>
      <c r="L25" s="138">
        <f t="shared" si="3"/>
        <v>0</v>
      </c>
    </row>
    <row r="26" spans="1:12" s="55" customFormat="1" x14ac:dyDescent="0.35">
      <c r="A26" s="134"/>
      <c r="B26" s="18" t="s">
        <v>16</v>
      </c>
      <c r="C26" s="12" t="s">
        <v>18</v>
      </c>
      <c r="D26" s="101">
        <v>1</v>
      </c>
      <c r="E26" s="101">
        <f>E25*D26</f>
        <v>1963</v>
      </c>
      <c r="F26" s="233"/>
      <c r="G26" s="138">
        <f t="shared" si="0"/>
        <v>0</v>
      </c>
      <c r="H26" s="11"/>
      <c r="I26" s="138">
        <f t="shared" si="1"/>
        <v>0</v>
      </c>
      <c r="J26" s="101"/>
      <c r="K26" s="128">
        <f t="shared" si="2"/>
        <v>0</v>
      </c>
      <c r="L26" s="138">
        <f t="shared" si="3"/>
        <v>0</v>
      </c>
    </row>
    <row r="27" spans="1:12" s="55" customFormat="1" x14ac:dyDescent="0.35">
      <c r="A27" s="134"/>
      <c r="B27" s="93" t="s">
        <v>21</v>
      </c>
      <c r="C27" s="12" t="s">
        <v>2</v>
      </c>
      <c r="D27" s="160">
        <v>2.2000000000000001E-3</v>
      </c>
      <c r="E27" s="234">
        <f>D27*E25</f>
        <v>4.3186</v>
      </c>
      <c r="F27" s="234"/>
      <c r="G27" s="138">
        <f t="shared" si="0"/>
        <v>0</v>
      </c>
      <c r="H27" s="234"/>
      <c r="I27" s="138">
        <f t="shared" si="1"/>
        <v>0</v>
      </c>
      <c r="J27" s="234"/>
      <c r="K27" s="128">
        <f t="shared" si="2"/>
        <v>0</v>
      </c>
      <c r="L27" s="138">
        <f t="shared" si="3"/>
        <v>0</v>
      </c>
    </row>
    <row r="28" spans="1:12" s="55" customFormat="1" x14ac:dyDescent="0.35">
      <c r="A28" s="134"/>
      <c r="B28" s="39" t="s">
        <v>24</v>
      </c>
      <c r="C28" s="12" t="s">
        <v>2</v>
      </c>
      <c r="D28" s="65">
        <v>1.15E-2</v>
      </c>
      <c r="E28" s="16">
        <f>D28*E25</f>
        <v>22.5745</v>
      </c>
      <c r="F28" s="16"/>
      <c r="G28" s="138">
        <f t="shared" si="0"/>
        <v>0</v>
      </c>
      <c r="H28" s="134"/>
      <c r="I28" s="138">
        <f t="shared" si="1"/>
        <v>0</v>
      </c>
      <c r="J28" s="134"/>
      <c r="K28" s="128">
        <f t="shared" si="2"/>
        <v>0</v>
      </c>
      <c r="L28" s="138">
        <f t="shared" si="3"/>
        <v>0</v>
      </c>
    </row>
    <row r="29" spans="1:12" s="55" customFormat="1" x14ac:dyDescent="0.35">
      <c r="A29" s="134"/>
      <c r="B29" s="75" t="s">
        <v>270</v>
      </c>
      <c r="C29" s="12" t="s">
        <v>18</v>
      </c>
      <c r="D29" s="15"/>
      <c r="E29" s="11">
        <v>138</v>
      </c>
      <c r="F29" s="16"/>
      <c r="G29" s="138">
        <f t="shared" si="0"/>
        <v>0</v>
      </c>
      <c r="H29" s="16"/>
      <c r="I29" s="138">
        <f t="shared" si="1"/>
        <v>0</v>
      </c>
      <c r="J29" s="16"/>
      <c r="K29" s="128">
        <f t="shared" si="2"/>
        <v>0</v>
      </c>
      <c r="L29" s="138">
        <f t="shared" si="3"/>
        <v>0</v>
      </c>
    </row>
    <row r="30" spans="1:12" s="55" customFormat="1" x14ac:dyDescent="0.35">
      <c r="A30" s="134"/>
      <c r="B30" s="75" t="s">
        <v>271</v>
      </c>
      <c r="C30" s="12" t="s">
        <v>18</v>
      </c>
      <c r="D30" s="15"/>
      <c r="E30" s="11">
        <v>80</v>
      </c>
      <c r="F30" s="16"/>
      <c r="G30" s="138">
        <f t="shared" si="0"/>
        <v>0</v>
      </c>
      <c r="H30" s="16"/>
      <c r="I30" s="138">
        <f t="shared" si="1"/>
        <v>0</v>
      </c>
      <c r="J30" s="16"/>
      <c r="K30" s="128">
        <f t="shared" si="2"/>
        <v>0</v>
      </c>
      <c r="L30" s="138">
        <f t="shared" si="3"/>
        <v>0</v>
      </c>
    </row>
    <row r="31" spans="1:12" s="55" customFormat="1" x14ac:dyDescent="0.35">
      <c r="A31" s="134"/>
      <c r="B31" s="75" t="s">
        <v>272</v>
      </c>
      <c r="C31" s="12" t="s">
        <v>18</v>
      </c>
      <c r="D31" s="15"/>
      <c r="E31" s="11">
        <v>115</v>
      </c>
      <c r="F31" s="16"/>
      <c r="G31" s="138">
        <f t="shared" si="0"/>
        <v>0</v>
      </c>
      <c r="H31" s="16"/>
      <c r="I31" s="138">
        <f t="shared" si="1"/>
        <v>0</v>
      </c>
      <c r="J31" s="16"/>
      <c r="K31" s="128">
        <f t="shared" si="2"/>
        <v>0</v>
      </c>
      <c r="L31" s="138">
        <f t="shared" si="3"/>
        <v>0</v>
      </c>
    </row>
    <row r="32" spans="1:12" s="55" customFormat="1" x14ac:dyDescent="0.35">
      <c r="A32" s="134"/>
      <c r="B32" s="75" t="s">
        <v>273</v>
      </c>
      <c r="C32" s="12" t="s">
        <v>18</v>
      </c>
      <c r="D32" s="15"/>
      <c r="E32" s="11">
        <v>1630</v>
      </c>
      <c r="F32" s="16"/>
      <c r="G32" s="138">
        <f t="shared" si="0"/>
        <v>0</v>
      </c>
      <c r="H32" s="16"/>
      <c r="I32" s="138">
        <f t="shared" si="1"/>
        <v>0</v>
      </c>
      <c r="J32" s="16"/>
      <c r="K32" s="128">
        <f t="shared" si="2"/>
        <v>0</v>
      </c>
      <c r="L32" s="138">
        <f t="shared" si="3"/>
        <v>0</v>
      </c>
    </row>
    <row r="33" spans="1:12" s="55" customFormat="1" x14ac:dyDescent="0.35">
      <c r="A33" s="134"/>
      <c r="B33" s="232" t="s">
        <v>274</v>
      </c>
      <c r="C33" s="134"/>
      <c r="D33" s="230"/>
      <c r="E33" s="230"/>
      <c r="F33" s="230"/>
      <c r="G33" s="138">
        <f t="shared" si="0"/>
        <v>0</v>
      </c>
      <c r="H33" s="230"/>
      <c r="I33" s="138">
        <f t="shared" si="1"/>
        <v>0</v>
      </c>
      <c r="J33" s="230"/>
      <c r="K33" s="128">
        <f t="shared" si="2"/>
        <v>0</v>
      </c>
      <c r="L33" s="138">
        <f t="shared" si="3"/>
        <v>0</v>
      </c>
    </row>
    <row r="34" spans="1:12" s="55" customFormat="1" ht="27" x14ac:dyDescent="0.35">
      <c r="A34" s="66">
        <v>3</v>
      </c>
      <c r="B34" s="238" t="s">
        <v>275</v>
      </c>
      <c r="C34" s="27" t="s">
        <v>19</v>
      </c>
      <c r="D34" s="34"/>
      <c r="E34" s="34">
        <v>1</v>
      </c>
      <c r="F34" s="239"/>
      <c r="G34" s="138">
        <f t="shared" si="0"/>
        <v>0</v>
      </c>
      <c r="H34" s="239"/>
      <c r="I34" s="138">
        <f t="shared" si="1"/>
        <v>0</v>
      </c>
      <c r="J34" s="239"/>
      <c r="K34" s="128">
        <f t="shared" si="2"/>
        <v>0</v>
      </c>
      <c r="L34" s="138">
        <f t="shared" si="3"/>
        <v>0</v>
      </c>
    </row>
    <row r="35" spans="1:12" s="55" customFormat="1" x14ac:dyDescent="0.35">
      <c r="A35" s="66"/>
      <c r="B35" s="18" t="s">
        <v>16</v>
      </c>
      <c r="C35" s="15" t="s">
        <v>19</v>
      </c>
      <c r="D35" s="101">
        <v>1</v>
      </c>
      <c r="E35" s="101">
        <f>E34*D35</f>
        <v>1</v>
      </c>
      <c r="F35" s="233"/>
      <c r="G35" s="138">
        <f t="shared" si="0"/>
        <v>0</v>
      </c>
      <c r="H35" s="101"/>
      <c r="I35" s="138">
        <f t="shared" si="1"/>
        <v>0</v>
      </c>
      <c r="J35" s="101"/>
      <c r="K35" s="128">
        <f t="shared" si="2"/>
        <v>0</v>
      </c>
      <c r="L35" s="138">
        <f t="shared" si="3"/>
        <v>0</v>
      </c>
    </row>
    <row r="36" spans="1:12" s="55" customFormat="1" x14ac:dyDescent="0.35">
      <c r="A36" s="66"/>
      <c r="B36" s="93" t="s">
        <v>21</v>
      </c>
      <c r="C36" s="12" t="s">
        <v>2</v>
      </c>
      <c r="D36" s="234">
        <v>6.25</v>
      </c>
      <c r="E36" s="234">
        <f>E34*D36</f>
        <v>6.25</v>
      </c>
      <c r="F36" s="234"/>
      <c r="G36" s="138">
        <f t="shared" si="0"/>
        <v>0</v>
      </c>
      <c r="H36" s="234"/>
      <c r="I36" s="138">
        <f t="shared" si="1"/>
        <v>0</v>
      </c>
      <c r="J36" s="234"/>
      <c r="K36" s="128">
        <f t="shared" si="2"/>
        <v>0</v>
      </c>
      <c r="L36" s="138">
        <f t="shared" si="3"/>
        <v>0</v>
      </c>
    </row>
    <row r="37" spans="1:12" s="55" customFormat="1" x14ac:dyDescent="0.35">
      <c r="A37" s="66"/>
      <c r="B37" s="240" t="s">
        <v>24</v>
      </c>
      <c r="C37" s="237" t="s">
        <v>2</v>
      </c>
      <c r="D37" s="43">
        <v>1.55</v>
      </c>
      <c r="E37" s="43">
        <f>D37*E34</f>
        <v>1.55</v>
      </c>
      <c r="F37" s="43"/>
      <c r="G37" s="138">
        <f t="shared" si="0"/>
        <v>0</v>
      </c>
      <c r="H37" s="43"/>
      <c r="I37" s="138">
        <f t="shared" si="1"/>
        <v>0</v>
      </c>
      <c r="J37" s="43"/>
      <c r="K37" s="128">
        <f t="shared" si="2"/>
        <v>0</v>
      </c>
      <c r="L37" s="138">
        <f t="shared" si="3"/>
        <v>0</v>
      </c>
    </row>
    <row r="38" spans="1:12" s="55" customFormat="1" ht="27" x14ac:dyDescent="0.35">
      <c r="A38" s="66"/>
      <c r="B38" s="266" t="s">
        <v>299</v>
      </c>
      <c r="C38" s="15" t="s">
        <v>19</v>
      </c>
      <c r="D38" s="11"/>
      <c r="E38" s="11">
        <v>1</v>
      </c>
      <c r="F38" s="11"/>
      <c r="G38" s="138">
        <f t="shared" si="0"/>
        <v>0</v>
      </c>
      <c r="H38" s="11"/>
      <c r="I38" s="138">
        <f t="shared" si="1"/>
        <v>0</v>
      </c>
      <c r="J38" s="11"/>
      <c r="K38" s="128">
        <f t="shared" si="2"/>
        <v>0</v>
      </c>
      <c r="L38" s="138">
        <f t="shared" si="3"/>
        <v>0</v>
      </c>
    </row>
    <row r="39" spans="1:12" s="55" customFormat="1" x14ac:dyDescent="0.35">
      <c r="A39" s="66"/>
      <c r="B39" s="240" t="s">
        <v>296</v>
      </c>
      <c r="C39" s="237" t="s">
        <v>15</v>
      </c>
      <c r="D39" s="43"/>
      <c r="E39" s="43">
        <v>2</v>
      </c>
      <c r="F39" s="43"/>
      <c r="G39" s="138">
        <f t="shared" si="0"/>
        <v>0</v>
      </c>
      <c r="H39" s="43"/>
      <c r="I39" s="138">
        <f t="shared" si="1"/>
        <v>0</v>
      </c>
      <c r="J39" s="43"/>
      <c r="K39" s="128">
        <f t="shared" si="2"/>
        <v>0</v>
      </c>
      <c r="L39" s="138">
        <f t="shared" si="3"/>
        <v>0</v>
      </c>
    </row>
    <row r="40" spans="1:12" s="55" customFormat="1" x14ac:dyDescent="0.35">
      <c r="A40" s="66"/>
      <c r="B40" s="240" t="s">
        <v>297</v>
      </c>
      <c r="C40" s="237" t="s">
        <v>15</v>
      </c>
      <c r="D40" s="43"/>
      <c r="E40" s="43">
        <v>2</v>
      </c>
      <c r="F40" s="43"/>
      <c r="G40" s="138">
        <f t="shared" si="0"/>
        <v>0</v>
      </c>
      <c r="H40" s="43"/>
      <c r="I40" s="138">
        <f t="shared" si="1"/>
        <v>0</v>
      </c>
      <c r="J40" s="43"/>
      <c r="K40" s="128">
        <f t="shared" si="2"/>
        <v>0</v>
      </c>
      <c r="L40" s="138">
        <f t="shared" si="3"/>
        <v>0</v>
      </c>
    </row>
    <row r="41" spans="1:12" s="55" customFormat="1" x14ac:dyDescent="0.35">
      <c r="A41" s="66"/>
      <c r="B41" s="240" t="s">
        <v>298</v>
      </c>
      <c r="C41" s="237" t="s">
        <v>15</v>
      </c>
      <c r="D41" s="43"/>
      <c r="E41" s="43">
        <v>3</v>
      </c>
      <c r="F41" s="43"/>
      <c r="G41" s="138">
        <f t="shared" si="0"/>
        <v>0</v>
      </c>
      <c r="H41" s="43"/>
      <c r="I41" s="138">
        <f t="shared" si="1"/>
        <v>0</v>
      </c>
      <c r="J41" s="43"/>
      <c r="K41" s="128">
        <f t="shared" si="2"/>
        <v>0</v>
      </c>
      <c r="L41" s="138">
        <f t="shared" si="3"/>
        <v>0</v>
      </c>
    </row>
    <row r="42" spans="1:12" s="55" customFormat="1" x14ac:dyDescent="0.35">
      <c r="A42" s="66"/>
      <c r="B42" s="240" t="s">
        <v>276</v>
      </c>
      <c r="C42" s="237" t="s">
        <v>15</v>
      </c>
      <c r="D42" s="43"/>
      <c r="E42" s="43">
        <v>2</v>
      </c>
      <c r="F42" s="43"/>
      <c r="G42" s="138">
        <f t="shared" si="0"/>
        <v>0</v>
      </c>
      <c r="H42" s="43"/>
      <c r="I42" s="138">
        <f t="shared" si="1"/>
        <v>0</v>
      </c>
      <c r="J42" s="43"/>
      <c r="K42" s="128">
        <f t="shared" si="2"/>
        <v>0</v>
      </c>
      <c r="L42" s="138">
        <f t="shared" si="3"/>
        <v>0</v>
      </c>
    </row>
    <row r="43" spans="1:12" s="55" customFormat="1" x14ac:dyDescent="0.35">
      <c r="A43" s="66"/>
      <c r="B43" s="240" t="s">
        <v>277</v>
      </c>
      <c r="C43" s="237" t="s">
        <v>15</v>
      </c>
      <c r="D43" s="43"/>
      <c r="E43" s="43">
        <v>2</v>
      </c>
      <c r="F43" s="43"/>
      <c r="G43" s="138">
        <f t="shared" si="0"/>
        <v>0</v>
      </c>
      <c r="H43" s="43"/>
      <c r="I43" s="138">
        <f t="shared" si="1"/>
        <v>0</v>
      </c>
      <c r="J43" s="43"/>
      <c r="K43" s="128">
        <f t="shared" si="2"/>
        <v>0</v>
      </c>
      <c r="L43" s="138">
        <f t="shared" si="3"/>
        <v>0</v>
      </c>
    </row>
    <row r="44" spans="1:12" s="55" customFormat="1" x14ac:dyDescent="0.35">
      <c r="A44" s="66"/>
      <c r="B44" s="240" t="s">
        <v>278</v>
      </c>
      <c r="C44" s="237" t="s">
        <v>15</v>
      </c>
      <c r="D44" s="43"/>
      <c r="E44" s="43">
        <v>4</v>
      </c>
      <c r="F44" s="43"/>
      <c r="G44" s="138">
        <f t="shared" si="0"/>
        <v>0</v>
      </c>
      <c r="H44" s="43"/>
      <c r="I44" s="138">
        <f t="shared" si="1"/>
        <v>0</v>
      </c>
      <c r="J44" s="43"/>
      <c r="K44" s="128">
        <f t="shared" si="2"/>
        <v>0</v>
      </c>
      <c r="L44" s="138">
        <f t="shared" si="3"/>
        <v>0</v>
      </c>
    </row>
    <row r="45" spans="1:12" s="55" customFormat="1" x14ac:dyDescent="0.35">
      <c r="A45" s="66"/>
      <c r="B45" s="240" t="s">
        <v>266</v>
      </c>
      <c r="C45" s="237" t="s">
        <v>15</v>
      </c>
      <c r="D45" s="43"/>
      <c r="E45" s="43">
        <v>3</v>
      </c>
      <c r="F45" s="43"/>
      <c r="G45" s="138">
        <f t="shared" si="0"/>
        <v>0</v>
      </c>
      <c r="H45" s="43"/>
      <c r="I45" s="138">
        <f t="shared" si="1"/>
        <v>0</v>
      </c>
      <c r="J45" s="43"/>
      <c r="K45" s="128">
        <f t="shared" si="2"/>
        <v>0</v>
      </c>
      <c r="L45" s="138">
        <f t="shared" si="3"/>
        <v>0</v>
      </c>
    </row>
    <row r="46" spans="1:12" s="55" customFormat="1" x14ac:dyDescent="0.35">
      <c r="A46" s="66"/>
      <c r="B46" s="240" t="s">
        <v>279</v>
      </c>
      <c r="C46" s="237" t="s">
        <v>15</v>
      </c>
      <c r="D46" s="43"/>
      <c r="E46" s="43">
        <v>8</v>
      </c>
      <c r="F46" s="43"/>
      <c r="G46" s="138">
        <f t="shared" si="0"/>
        <v>0</v>
      </c>
      <c r="H46" s="43"/>
      <c r="I46" s="138">
        <f t="shared" si="1"/>
        <v>0</v>
      </c>
      <c r="J46" s="43"/>
      <c r="K46" s="128">
        <f t="shared" si="2"/>
        <v>0</v>
      </c>
      <c r="L46" s="138">
        <f t="shared" si="3"/>
        <v>0</v>
      </c>
    </row>
    <row r="47" spans="1:12" s="55" customFormat="1" x14ac:dyDescent="0.35">
      <c r="A47" s="66"/>
      <c r="B47" s="232" t="s">
        <v>280</v>
      </c>
      <c r="C47" s="237"/>
      <c r="D47" s="43"/>
      <c r="E47" s="43"/>
      <c r="F47" s="43"/>
      <c r="G47" s="138">
        <f t="shared" si="0"/>
        <v>0</v>
      </c>
      <c r="H47" s="43"/>
      <c r="I47" s="138">
        <f t="shared" si="1"/>
        <v>0</v>
      </c>
      <c r="J47" s="43"/>
      <c r="K47" s="128">
        <f t="shared" si="2"/>
        <v>0</v>
      </c>
      <c r="L47" s="138">
        <f t="shared" si="3"/>
        <v>0</v>
      </c>
    </row>
    <row r="48" spans="1:12" s="55" customFormat="1" ht="27" x14ac:dyDescent="0.35">
      <c r="A48" s="66">
        <v>4</v>
      </c>
      <c r="B48" s="238" t="s">
        <v>301</v>
      </c>
      <c r="C48" s="27" t="s">
        <v>19</v>
      </c>
      <c r="D48" s="34"/>
      <c r="E48" s="34">
        <v>1</v>
      </c>
      <c r="F48" s="239"/>
      <c r="G48" s="138">
        <f t="shared" si="0"/>
        <v>0</v>
      </c>
      <c r="H48" s="239"/>
      <c r="I48" s="138">
        <f t="shared" si="1"/>
        <v>0</v>
      </c>
      <c r="J48" s="239"/>
      <c r="K48" s="128">
        <f t="shared" si="2"/>
        <v>0</v>
      </c>
      <c r="L48" s="138">
        <f t="shared" si="3"/>
        <v>0</v>
      </c>
    </row>
    <row r="49" spans="1:12" s="55" customFormat="1" x14ac:dyDescent="0.35">
      <c r="A49" s="66"/>
      <c r="B49" s="18" t="s">
        <v>16</v>
      </c>
      <c r="C49" s="15" t="s">
        <v>19</v>
      </c>
      <c r="D49" s="101">
        <v>1</v>
      </c>
      <c r="E49" s="101">
        <f>E48*D49</f>
        <v>1</v>
      </c>
      <c r="F49" s="233"/>
      <c r="G49" s="138">
        <f t="shared" si="0"/>
        <v>0</v>
      </c>
      <c r="H49" s="101"/>
      <c r="I49" s="138">
        <f t="shared" si="1"/>
        <v>0</v>
      </c>
      <c r="J49" s="101"/>
      <c r="K49" s="128">
        <f t="shared" si="2"/>
        <v>0</v>
      </c>
      <c r="L49" s="138">
        <f t="shared" si="3"/>
        <v>0</v>
      </c>
    </row>
    <row r="50" spans="1:12" s="55" customFormat="1" x14ac:dyDescent="0.35">
      <c r="A50" s="66"/>
      <c r="B50" s="93" t="s">
        <v>21</v>
      </c>
      <c r="C50" s="12" t="s">
        <v>2</v>
      </c>
      <c r="D50" s="234">
        <f>0.16</f>
        <v>0.16</v>
      </c>
      <c r="E50" s="234">
        <f>E48*D50</f>
        <v>0.16</v>
      </c>
      <c r="F50" s="234"/>
      <c r="G50" s="138">
        <f t="shared" si="0"/>
        <v>0</v>
      </c>
      <c r="H50" s="234"/>
      <c r="I50" s="138">
        <f t="shared" si="1"/>
        <v>0</v>
      </c>
      <c r="J50" s="234"/>
      <c r="K50" s="128">
        <f t="shared" si="2"/>
        <v>0</v>
      </c>
      <c r="L50" s="138">
        <f t="shared" si="3"/>
        <v>0</v>
      </c>
    </row>
    <row r="51" spans="1:12" s="55" customFormat="1" x14ac:dyDescent="0.35">
      <c r="A51" s="66"/>
      <c r="B51" s="39" t="s">
        <v>24</v>
      </c>
      <c r="C51" s="12" t="s">
        <v>2</v>
      </c>
      <c r="D51" s="16">
        <v>1.6</v>
      </c>
      <c r="E51" s="16">
        <f>D51*E48</f>
        <v>1.6</v>
      </c>
      <c r="F51" s="16"/>
      <c r="G51" s="138">
        <f t="shared" si="0"/>
        <v>0</v>
      </c>
      <c r="H51" s="134"/>
      <c r="I51" s="138">
        <f t="shared" si="1"/>
        <v>0</v>
      </c>
      <c r="J51" s="134"/>
      <c r="K51" s="128">
        <f t="shared" si="2"/>
        <v>0</v>
      </c>
      <c r="L51" s="138">
        <f t="shared" si="3"/>
        <v>0</v>
      </c>
    </row>
    <row r="52" spans="1:12" s="55" customFormat="1" x14ac:dyDescent="0.35">
      <c r="A52" s="66"/>
      <c r="B52" s="240" t="s">
        <v>300</v>
      </c>
      <c r="C52" s="237" t="s">
        <v>19</v>
      </c>
      <c r="D52" s="43"/>
      <c r="E52" s="43">
        <v>1</v>
      </c>
      <c r="F52" s="43"/>
      <c r="G52" s="138">
        <f t="shared" si="0"/>
        <v>0</v>
      </c>
      <c r="H52" s="43"/>
      <c r="I52" s="138">
        <f t="shared" si="1"/>
        <v>0</v>
      </c>
      <c r="J52" s="43"/>
      <c r="K52" s="128">
        <f t="shared" si="2"/>
        <v>0</v>
      </c>
      <c r="L52" s="138">
        <f t="shared" si="3"/>
        <v>0</v>
      </c>
    </row>
    <row r="53" spans="1:12" s="55" customFormat="1" x14ac:dyDescent="0.35">
      <c r="A53" s="66"/>
      <c r="B53" s="240" t="s">
        <v>302</v>
      </c>
      <c r="C53" s="237" t="s">
        <v>15</v>
      </c>
      <c r="D53" s="43"/>
      <c r="E53" s="43">
        <v>2</v>
      </c>
      <c r="F53" s="43"/>
      <c r="G53" s="138">
        <f t="shared" si="0"/>
        <v>0</v>
      </c>
      <c r="H53" s="43"/>
      <c r="I53" s="138">
        <f t="shared" si="1"/>
        <v>0</v>
      </c>
      <c r="J53" s="43"/>
      <c r="K53" s="128">
        <f t="shared" si="2"/>
        <v>0</v>
      </c>
      <c r="L53" s="138">
        <f t="shared" si="3"/>
        <v>0</v>
      </c>
    </row>
    <row r="54" spans="1:12" s="55" customFormat="1" x14ac:dyDescent="0.35">
      <c r="A54" s="66"/>
      <c r="B54" s="240" t="s">
        <v>263</v>
      </c>
      <c r="C54" s="237" t="s">
        <v>15</v>
      </c>
      <c r="D54" s="43"/>
      <c r="E54" s="43">
        <v>4</v>
      </c>
      <c r="F54" s="43"/>
      <c r="G54" s="138">
        <f t="shared" si="0"/>
        <v>0</v>
      </c>
      <c r="H54" s="43"/>
      <c r="I54" s="138">
        <f t="shared" si="1"/>
        <v>0</v>
      </c>
      <c r="J54" s="43"/>
      <c r="K54" s="128">
        <f t="shared" si="2"/>
        <v>0</v>
      </c>
      <c r="L54" s="138">
        <f t="shared" si="3"/>
        <v>0</v>
      </c>
    </row>
    <row r="55" spans="1:12" s="55" customFormat="1" x14ac:dyDescent="0.35">
      <c r="A55" s="66"/>
      <c r="B55" s="240" t="s">
        <v>264</v>
      </c>
      <c r="C55" s="237" t="s">
        <v>15</v>
      </c>
      <c r="D55" s="43"/>
      <c r="E55" s="43">
        <v>8</v>
      </c>
      <c r="F55" s="43"/>
      <c r="G55" s="138">
        <f t="shared" si="0"/>
        <v>0</v>
      </c>
      <c r="H55" s="43"/>
      <c r="I55" s="138">
        <f t="shared" si="1"/>
        <v>0</v>
      </c>
      <c r="J55" s="43"/>
      <c r="K55" s="128">
        <f t="shared" si="2"/>
        <v>0</v>
      </c>
      <c r="L55" s="138">
        <f t="shared" si="3"/>
        <v>0</v>
      </c>
    </row>
    <row r="56" spans="1:12" s="55" customFormat="1" x14ac:dyDescent="0.35">
      <c r="A56" s="66"/>
      <c r="B56" s="240" t="s">
        <v>265</v>
      </c>
      <c r="C56" s="237" t="s">
        <v>15</v>
      </c>
      <c r="D56" s="43"/>
      <c r="E56" s="43">
        <v>15</v>
      </c>
      <c r="F56" s="43"/>
      <c r="G56" s="138">
        <f t="shared" si="0"/>
        <v>0</v>
      </c>
      <c r="H56" s="43"/>
      <c r="I56" s="138">
        <f t="shared" si="1"/>
        <v>0</v>
      </c>
      <c r="J56" s="43"/>
      <c r="K56" s="128">
        <f t="shared" si="2"/>
        <v>0</v>
      </c>
      <c r="L56" s="138">
        <f t="shared" si="3"/>
        <v>0</v>
      </c>
    </row>
    <row r="57" spans="1:12" s="55" customFormat="1" x14ac:dyDescent="0.35">
      <c r="A57" s="241"/>
      <c r="B57" s="232" t="s">
        <v>267</v>
      </c>
      <c r="C57" s="15"/>
      <c r="D57" s="11"/>
      <c r="E57" s="11"/>
      <c r="F57" s="11"/>
      <c r="G57" s="138">
        <f t="shared" si="0"/>
        <v>0</v>
      </c>
      <c r="H57" s="11"/>
      <c r="I57" s="138">
        <f t="shared" si="1"/>
        <v>0</v>
      </c>
      <c r="J57" s="11"/>
      <c r="K57" s="128">
        <f t="shared" si="2"/>
        <v>0</v>
      </c>
      <c r="L57" s="138">
        <f t="shared" si="3"/>
        <v>0</v>
      </c>
    </row>
    <row r="58" spans="1:12" s="55" customFormat="1" ht="27" x14ac:dyDescent="0.35">
      <c r="A58" s="66">
        <v>5</v>
      </c>
      <c r="B58" s="242" t="s">
        <v>303</v>
      </c>
      <c r="C58" s="23" t="s">
        <v>15</v>
      </c>
      <c r="D58" s="16"/>
      <c r="E58" s="111">
        <v>70</v>
      </c>
      <c r="F58" s="16"/>
      <c r="G58" s="138">
        <f t="shared" si="0"/>
        <v>0</v>
      </c>
      <c r="H58" s="11"/>
      <c r="I58" s="138">
        <f t="shared" si="1"/>
        <v>0</v>
      </c>
      <c r="J58" s="11"/>
      <c r="K58" s="128">
        <f t="shared" si="2"/>
        <v>0</v>
      </c>
      <c r="L58" s="138">
        <f t="shared" si="3"/>
        <v>0</v>
      </c>
    </row>
    <row r="59" spans="1:12" s="55" customFormat="1" x14ac:dyDescent="0.35">
      <c r="A59" s="66">
        <v>6</v>
      </c>
      <c r="B59" s="245" t="s">
        <v>304</v>
      </c>
      <c r="C59" s="243" t="s">
        <v>15</v>
      </c>
      <c r="D59" s="16"/>
      <c r="E59" s="111">
        <v>18</v>
      </c>
      <c r="F59" s="16"/>
      <c r="G59" s="138">
        <f t="shared" si="0"/>
        <v>0</v>
      </c>
      <c r="H59" s="11"/>
      <c r="I59" s="138">
        <f t="shared" si="1"/>
        <v>0</v>
      </c>
      <c r="J59" s="11"/>
      <c r="K59" s="128">
        <f t="shared" si="2"/>
        <v>0</v>
      </c>
      <c r="L59" s="138">
        <f t="shared" si="3"/>
        <v>0</v>
      </c>
    </row>
    <row r="60" spans="1:12" s="55" customFormat="1" x14ac:dyDescent="0.35">
      <c r="A60" s="66">
        <v>7</v>
      </c>
      <c r="B60" s="245" t="s">
        <v>305</v>
      </c>
      <c r="C60" s="243" t="s">
        <v>15</v>
      </c>
      <c r="D60" s="101"/>
      <c r="E60" s="244">
        <v>10</v>
      </c>
      <c r="F60" s="101"/>
      <c r="G60" s="138">
        <f t="shared" si="0"/>
        <v>0</v>
      </c>
      <c r="H60" s="11"/>
      <c r="I60" s="138">
        <f t="shared" si="1"/>
        <v>0</v>
      </c>
      <c r="J60" s="11"/>
      <c r="K60" s="128">
        <f t="shared" si="2"/>
        <v>0</v>
      </c>
      <c r="L60" s="138">
        <f t="shared" si="3"/>
        <v>0</v>
      </c>
    </row>
    <row r="61" spans="1:12" s="55" customFormat="1" x14ac:dyDescent="0.35">
      <c r="A61" s="246"/>
      <c r="B61" s="232" t="s">
        <v>268</v>
      </c>
      <c r="C61" s="247"/>
      <c r="D61" s="248"/>
      <c r="E61" s="248"/>
      <c r="F61" s="248"/>
      <c r="G61" s="138">
        <f t="shared" si="0"/>
        <v>0</v>
      </c>
      <c r="H61" s="248"/>
      <c r="I61" s="138">
        <f t="shared" si="1"/>
        <v>0</v>
      </c>
      <c r="J61" s="248"/>
      <c r="K61" s="128">
        <f t="shared" si="2"/>
        <v>0</v>
      </c>
      <c r="L61" s="138">
        <f t="shared" si="3"/>
        <v>0</v>
      </c>
    </row>
    <row r="62" spans="1:12" s="55" customFormat="1" x14ac:dyDescent="0.35">
      <c r="A62" s="66">
        <v>8</v>
      </c>
      <c r="B62" s="113" t="s">
        <v>306</v>
      </c>
      <c r="C62" s="243" t="s">
        <v>15</v>
      </c>
      <c r="D62" s="101"/>
      <c r="E62" s="244">
        <v>26</v>
      </c>
      <c r="F62" s="101"/>
      <c r="G62" s="138">
        <f t="shared" si="0"/>
        <v>0</v>
      </c>
      <c r="H62" s="43"/>
      <c r="I62" s="138">
        <f t="shared" si="1"/>
        <v>0</v>
      </c>
      <c r="J62" s="43"/>
      <c r="K62" s="128">
        <f t="shared" si="2"/>
        <v>0</v>
      </c>
      <c r="L62" s="138">
        <f t="shared" si="3"/>
        <v>0</v>
      </c>
    </row>
    <row r="63" spans="1:12" s="55" customFormat="1" ht="27" x14ac:dyDescent="0.35">
      <c r="A63" s="66">
        <v>9</v>
      </c>
      <c r="B63" s="245" t="s">
        <v>309</v>
      </c>
      <c r="C63" s="243" t="s">
        <v>15</v>
      </c>
      <c r="D63" s="101"/>
      <c r="E63" s="111">
        <v>14</v>
      </c>
      <c r="F63" s="16"/>
      <c r="G63" s="138">
        <f t="shared" ref="G63" si="4">F63*E63</f>
        <v>0</v>
      </c>
      <c r="H63" s="11"/>
      <c r="I63" s="138">
        <f t="shared" ref="I63" si="5">H63*E63</f>
        <v>0</v>
      </c>
      <c r="J63" s="11"/>
      <c r="K63" s="128">
        <f t="shared" ref="K63" si="6">J63*E63</f>
        <v>0</v>
      </c>
      <c r="L63" s="138">
        <f t="shared" ref="L63" si="7">K63+I63+G63</f>
        <v>0</v>
      </c>
    </row>
    <row r="64" spans="1:12" s="55" customFormat="1" x14ac:dyDescent="0.35">
      <c r="A64" s="66">
        <v>10</v>
      </c>
      <c r="B64" s="113" t="s">
        <v>307</v>
      </c>
      <c r="C64" s="243" t="s">
        <v>15</v>
      </c>
      <c r="D64" s="101"/>
      <c r="E64" s="244">
        <v>18</v>
      </c>
      <c r="F64" s="101"/>
      <c r="G64" s="138">
        <f t="shared" si="0"/>
        <v>0</v>
      </c>
      <c r="H64" s="43"/>
      <c r="I64" s="138">
        <f t="shared" si="1"/>
        <v>0</v>
      </c>
      <c r="J64" s="43"/>
      <c r="K64" s="128">
        <f t="shared" si="2"/>
        <v>0</v>
      </c>
      <c r="L64" s="138">
        <f t="shared" si="3"/>
        <v>0</v>
      </c>
    </row>
    <row r="65" spans="1:12" s="55" customFormat="1" x14ac:dyDescent="0.35">
      <c r="A65" s="66">
        <v>11</v>
      </c>
      <c r="B65" s="242" t="s">
        <v>308</v>
      </c>
      <c r="C65" s="30" t="s">
        <v>2</v>
      </c>
      <c r="D65" s="16"/>
      <c r="E65" s="111">
        <v>2</v>
      </c>
      <c r="F65" s="16"/>
      <c r="G65" s="138">
        <f t="shared" si="0"/>
        <v>0</v>
      </c>
      <c r="H65" s="101"/>
      <c r="I65" s="138">
        <f t="shared" si="1"/>
        <v>0</v>
      </c>
      <c r="J65" s="43"/>
      <c r="K65" s="128">
        <f t="shared" si="2"/>
        <v>0</v>
      </c>
      <c r="L65" s="138">
        <f t="shared" si="3"/>
        <v>0</v>
      </c>
    </row>
    <row r="66" spans="1:12" s="55" customFormat="1" x14ac:dyDescent="0.35">
      <c r="A66" s="66">
        <v>12</v>
      </c>
      <c r="B66" s="242" t="s">
        <v>269</v>
      </c>
      <c r="C66" s="23" t="s">
        <v>15</v>
      </c>
      <c r="D66" s="16"/>
      <c r="E66" s="111">
        <v>4</v>
      </c>
      <c r="F66" s="16"/>
      <c r="G66" s="138">
        <f t="shared" si="0"/>
        <v>0</v>
      </c>
      <c r="H66" s="101"/>
      <c r="I66" s="138">
        <f t="shared" si="1"/>
        <v>0</v>
      </c>
      <c r="J66" s="43"/>
      <c r="K66" s="128">
        <f t="shared" si="2"/>
        <v>0</v>
      </c>
      <c r="L66" s="138">
        <f t="shared" si="3"/>
        <v>0</v>
      </c>
    </row>
    <row r="67" spans="1:12" s="55" customFormat="1" x14ac:dyDescent="0.35">
      <c r="A67" s="134"/>
      <c r="B67" s="232" t="s">
        <v>258</v>
      </c>
      <c r="C67" s="134"/>
      <c r="D67" s="134"/>
      <c r="E67" s="134"/>
      <c r="F67" s="134"/>
      <c r="G67" s="134"/>
      <c r="H67" s="134"/>
      <c r="I67" s="134"/>
      <c r="J67" s="134"/>
      <c r="K67" s="134"/>
      <c r="L67" s="134"/>
    </row>
    <row r="68" spans="1:12" s="55" customFormat="1" ht="40.5" x14ac:dyDescent="0.35">
      <c r="A68" s="134">
        <v>13</v>
      </c>
      <c r="B68" s="32" t="s">
        <v>310</v>
      </c>
      <c r="C68" s="27" t="s">
        <v>19</v>
      </c>
      <c r="D68" s="27"/>
      <c r="E68" s="34">
        <v>1</v>
      </c>
      <c r="F68" s="134"/>
      <c r="G68" s="138">
        <f t="shared" ref="G68:G72" si="8">F68*E68</f>
        <v>0</v>
      </c>
      <c r="H68" s="11"/>
      <c r="I68" s="138">
        <f t="shared" ref="I68:I72" si="9">H68*E68</f>
        <v>0</v>
      </c>
      <c r="J68" s="101"/>
      <c r="K68" s="128">
        <f t="shared" ref="K68:K72" si="10">J68*E68</f>
        <v>0</v>
      </c>
      <c r="L68" s="138">
        <f t="shared" ref="L68:L72" si="11">K68+I68+G68</f>
        <v>0</v>
      </c>
    </row>
    <row r="69" spans="1:12" s="55" customFormat="1" x14ac:dyDescent="0.35">
      <c r="A69" s="134"/>
      <c r="B69" s="18" t="s">
        <v>16</v>
      </c>
      <c r="C69" s="12" t="s">
        <v>19</v>
      </c>
      <c r="D69" s="101">
        <v>1</v>
      </c>
      <c r="E69" s="101">
        <f>E68*D69</f>
        <v>1</v>
      </c>
      <c r="F69" s="233"/>
      <c r="G69" s="138">
        <f t="shared" si="8"/>
        <v>0</v>
      </c>
      <c r="H69" s="11"/>
      <c r="I69" s="138">
        <f t="shared" si="9"/>
        <v>0</v>
      </c>
      <c r="J69" s="101"/>
      <c r="K69" s="128">
        <f t="shared" si="10"/>
        <v>0</v>
      </c>
      <c r="L69" s="138">
        <f t="shared" si="11"/>
        <v>0</v>
      </c>
    </row>
    <row r="70" spans="1:12" s="55" customFormat="1" x14ac:dyDescent="0.35">
      <c r="A70" s="134"/>
      <c r="B70" s="93" t="s">
        <v>21</v>
      </c>
      <c r="C70" s="12" t="s">
        <v>2</v>
      </c>
      <c r="D70" s="11">
        <v>24.8</v>
      </c>
      <c r="E70" s="234">
        <f>D70*E68</f>
        <v>24.8</v>
      </c>
      <c r="F70" s="234"/>
      <c r="G70" s="138">
        <f t="shared" si="8"/>
        <v>0</v>
      </c>
      <c r="H70" s="234"/>
      <c r="I70" s="138">
        <f t="shared" si="9"/>
        <v>0</v>
      </c>
      <c r="J70" s="234"/>
      <c r="K70" s="128">
        <f t="shared" si="10"/>
        <v>0</v>
      </c>
      <c r="L70" s="138">
        <f t="shared" si="11"/>
        <v>0</v>
      </c>
    </row>
    <row r="71" spans="1:12" s="55" customFormat="1" ht="27" x14ac:dyDescent="0.35">
      <c r="A71" s="134"/>
      <c r="B71" s="64" t="s">
        <v>311</v>
      </c>
      <c r="C71" s="23" t="s">
        <v>19</v>
      </c>
      <c r="D71" s="23"/>
      <c r="E71" s="16">
        <v>1</v>
      </c>
      <c r="F71" s="16"/>
      <c r="G71" s="138">
        <f t="shared" si="8"/>
        <v>0</v>
      </c>
      <c r="H71" s="134"/>
      <c r="I71" s="138">
        <f t="shared" si="9"/>
        <v>0</v>
      </c>
      <c r="J71" s="134"/>
      <c r="K71" s="128">
        <f t="shared" si="10"/>
        <v>0</v>
      </c>
      <c r="L71" s="138">
        <f t="shared" si="11"/>
        <v>0</v>
      </c>
    </row>
    <row r="72" spans="1:12" s="55" customFormat="1" x14ac:dyDescent="0.35">
      <c r="A72" s="134"/>
      <c r="B72" s="39" t="s">
        <v>24</v>
      </c>
      <c r="C72" s="12" t="s">
        <v>2</v>
      </c>
      <c r="D72" s="16">
        <v>95</v>
      </c>
      <c r="E72" s="16">
        <f>D72*E68</f>
        <v>95</v>
      </c>
      <c r="F72" s="16"/>
      <c r="G72" s="138">
        <f t="shared" si="8"/>
        <v>0</v>
      </c>
      <c r="H72" s="134"/>
      <c r="I72" s="138">
        <f t="shared" si="9"/>
        <v>0</v>
      </c>
      <c r="J72" s="134"/>
      <c r="K72" s="128">
        <f t="shared" si="10"/>
        <v>0</v>
      </c>
      <c r="L72" s="138">
        <f t="shared" si="11"/>
        <v>0</v>
      </c>
    </row>
    <row r="73" spans="1:12" s="5" customFormat="1" x14ac:dyDescent="0.35">
      <c r="A73" s="66"/>
      <c r="B73" s="66" t="s">
        <v>13</v>
      </c>
      <c r="C73" s="66"/>
      <c r="D73" s="178"/>
      <c r="E73" s="178"/>
      <c r="F73" s="178"/>
      <c r="G73" s="46">
        <f>SUM(G9:G72)</f>
        <v>0</v>
      </c>
      <c r="H73" s="46"/>
      <c r="I73" s="46">
        <f>SUM(I9:I72)</f>
        <v>0</v>
      </c>
      <c r="J73" s="46"/>
      <c r="K73" s="46">
        <f>SUM(K9:K72)</f>
        <v>0</v>
      </c>
      <c r="L73" s="46">
        <f>SUM(L9:L72)</f>
        <v>0</v>
      </c>
    </row>
    <row r="74" spans="1:12" s="5" customFormat="1" x14ac:dyDescent="0.35">
      <c r="A74" s="66"/>
      <c r="B74" s="115" t="s">
        <v>256</v>
      </c>
      <c r="C74" s="116">
        <v>0.05</v>
      </c>
      <c r="D74" s="116"/>
      <c r="E74" s="69"/>
      <c r="F74" s="30"/>
      <c r="G74" s="118">
        <f>G71</f>
        <v>0</v>
      </c>
      <c r="H74" s="118"/>
      <c r="I74" s="118"/>
      <c r="J74" s="118"/>
      <c r="K74" s="118"/>
      <c r="L74" s="118">
        <f>G73*C74</f>
        <v>0</v>
      </c>
    </row>
    <row r="75" spans="1:12" s="5" customFormat="1" x14ac:dyDescent="0.35">
      <c r="A75" s="66"/>
      <c r="B75" s="249" t="s">
        <v>13</v>
      </c>
      <c r="C75" s="30"/>
      <c r="D75" s="30"/>
      <c r="E75" s="69"/>
      <c r="F75" s="30"/>
      <c r="G75" s="118"/>
      <c r="H75" s="118"/>
      <c r="I75" s="118"/>
      <c r="J75" s="118"/>
      <c r="K75" s="118"/>
      <c r="L75" s="118">
        <f>SUM(L73:L74)</f>
        <v>0</v>
      </c>
    </row>
    <row r="76" spans="1:12" s="5" customFormat="1" x14ac:dyDescent="0.35">
      <c r="A76" s="66"/>
      <c r="B76" s="115" t="s">
        <v>281</v>
      </c>
      <c r="C76" s="116">
        <v>0.75</v>
      </c>
      <c r="D76" s="116"/>
      <c r="E76" s="69"/>
      <c r="F76" s="30"/>
      <c r="G76" s="118"/>
      <c r="H76" s="118"/>
      <c r="I76" s="118"/>
      <c r="J76" s="118"/>
      <c r="K76" s="118"/>
      <c r="L76" s="118">
        <f>I73*C76</f>
        <v>0</v>
      </c>
    </row>
    <row r="77" spans="1:12" s="5" customFormat="1" x14ac:dyDescent="0.35">
      <c r="A77" s="134"/>
      <c r="B77" s="228" t="s">
        <v>13</v>
      </c>
      <c r="C77" s="12"/>
      <c r="D77" s="12"/>
      <c r="E77" s="14"/>
      <c r="F77" s="12"/>
      <c r="G77" s="138"/>
      <c r="H77" s="138"/>
      <c r="I77" s="138"/>
      <c r="J77" s="138"/>
      <c r="K77" s="138"/>
      <c r="L77" s="138">
        <f>SUM(L75:L76)</f>
        <v>0</v>
      </c>
    </row>
    <row r="78" spans="1:12" s="5" customFormat="1" ht="27" x14ac:dyDescent="0.35">
      <c r="A78" s="134"/>
      <c r="B78" s="226" t="s">
        <v>285</v>
      </c>
      <c r="C78" s="227">
        <v>0.08</v>
      </c>
      <c r="D78" s="227"/>
      <c r="E78" s="14"/>
      <c r="F78" s="12"/>
      <c r="G78" s="138"/>
      <c r="H78" s="138"/>
      <c r="I78" s="138"/>
      <c r="J78" s="138"/>
      <c r="K78" s="138"/>
      <c r="L78" s="138">
        <f>(L77-G74)*C78</f>
        <v>0</v>
      </c>
    </row>
    <row r="79" spans="1:12" s="5" customFormat="1" x14ac:dyDescent="0.35">
      <c r="A79" s="250"/>
      <c r="B79" s="228" t="s">
        <v>13</v>
      </c>
      <c r="C79" s="12"/>
      <c r="D79" s="12"/>
      <c r="E79" s="14"/>
      <c r="F79" s="12"/>
      <c r="G79" s="138"/>
      <c r="H79" s="138"/>
      <c r="I79" s="138"/>
      <c r="J79" s="138"/>
      <c r="K79" s="138"/>
      <c r="L79" s="138">
        <f>SUM(L77:L78)</f>
        <v>0</v>
      </c>
    </row>
    <row r="80" spans="1:12" s="5" customFormat="1" x14ac:dyDescent="0.35">
      <c r="A80" s="250"/>
      <c r="B80" s="226" t="s">
        <v>37</v>
      </c>
      <c r="C80" s="227">
        <v>0.03</v>
      </c>
      <c r="D80" s="227"/>
      <c r="E80" s="14"/>
      <c r="F80" s="12"/>
      <c r="G80" s="138"/>
      <c r="H80" s="138"/>
      <c r="I80" s="138"/>
      <c r="J80" s="138"/>
      <c r="K80" s="138"/>
      <c r="L80" s="138">
        <f>L79*C80</f>
        <v>0</v>
      </c>
    </row>
    <row r="81" spans="1:12" s="5" customFormat="1" x14ac:dyDescent="0.35">
      <c r="A81" s="250"/>
      <c r="B81" s="228" t="s">
        <v>13</v>
      </c>
      <c r="C81" s="227"/>
      <c r="D81" s="227"/>
      <c r="E81" s="14"/>
      <c r="F81" s="12"/>
      <c r="G81" s="138"/>
      <c r="H81" s="138"/>
      <c r="I81" s="138"/>
      <c r="J81" s="138"/>
      <c r="K81" s="138"/>
      <c r="L81" s="138">
        <f>SUM(L79:L80)</f>
        <v>0</v>
      </c>
    </row>
    <row r="82" spans="1:12" s="5" customFormat="1" x14ac:dyDescent="0.35">
      <c r="A82" s="250"/>
      <c r="B82" s="226" t="s">
        <v>38</v>
      </c>
      <c r="C82" s="227">
        <v>0.18</v>
      </c>
      <c r="D82" s="227"/>
      <c r="E82" s="14"/>
      <c r="F82" s="12"/>
      <c r="G82" s="138"/>
      <c r="H82" s="138"/>
      <c r="I82" s="138"/>
      <c r="J82" s="138"/>
      <c r="K82" s="138"/>
      <c r="L82" s="138">
        <f>L81*C82</f>
        <v>0</v>
      </c>
    </row>
    <row r="83" spans="1:12" s="5" customFormat="1" x14ac:dyDescent="0.35">
      <c r="A83" s="232"/>
      <c r="B83" s="229" t="s">
        <v>238</v>
      </c>
      <c r="C83" s="251"/>
      <c r="D83" s="251"/>
      <c r="E83" s="252"/>
      <c r="F83" s="251"/>
      <c r="G83" s="253"/>
      <c r="H83" s="253"/>
      <c r="I83" s="253"/>
      <c r="J83" s="253"/>
      <c r="K83" s="253"/>
      <c r="L83" s="254">
        <f>SUM(L81:L82)</f>
        <v>0</v>
      </c>
    </row>
  </sheetData>
  <mergeCells count="15">
    <mergeCell ref="H6:I6"/>
    <mergeCell ref="J6:K6"/>
    <mergeCell ref="L6:L7"/>
    <mergeCell ref="A1:E1"/>
    <mergeCell ref="A2:L2"/>
    <mergeCell ref="A3:L3"/>
    <mergeCell ref="A6:A7"/>
    <mergeCell ref="B6:B7"/>
    <mergeCell ref="C6:C7"/>
    <mergeCell ref="D6:D7"/>
    <mergeCell ref="E6:E7"/>
    <mergeCell ref="F6:G6"/>
    <mergeCell ref="A5:F5"/>
    <mergeCell ref="G5:I5"/>
    <mergeCell ref="J5:K5"/>
  </mergeCells>
  <pageMargins left="0.7" right="0.7" top="0.75" bottom="0.75" header="0.3" footer="0.3"/>
  <ignoredErrors>
    <ignoredError sqref="L76:L78 L79:L8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ნაკრები</vt:lpstr>
      <vt:lpstr>№2-1</vt:lpstr>
      <vt:lpstr>№2-2</vt:lpstr>
      <vt:lpstr>№2-3</vt:lpstr>
      <vt:lpstr>№2-4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2026-04-22T14:16:52Z</dcterms:modified>
</cp:coreProperties>
</file>