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gruner.sharepoint.com/sites/p_int-42502274000/Freigegebene Dokumente/E2502274.001/2 TEC_DOC/2.6 Tender Documents/BOQ/"/>
    </mc:Choice>
  </mc:AlternateContent>
  <xr:revisionPtr revIDLastSave="9" documentId="8_{29293C67-E54C-4313-B151-5E8DA8CA0435}" xr6:coauthVersionLast="47" xr6:coauthVersionMax="47" xr10:uidLastSave="{912F7F3A-F38C-40DF-BA20-71579CE2F0D7}"/>
  <bookViews>
    <workbookView xWindow="-120" yWindow="-120" windowWidth="29040" windowHeight="15720" xr2:uid="{9277E4EB-C318-455E-A917-48D059EF7CC7}"/>
  </bookViews>
  <sheets>
    <sheet name="BOQ 2026" sheetId="1" r:id="rId1"/>
  </sheets>
  <definedNames>
    <definedName name="_xlnm._FilterDatabase" localSheetId="0" hidden="1">'BOQ 2026'!$B$5:$G$39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8" i="1" l="1"/>
  <c r="E39" i="1" s="1"/>
  <c r="E36" i="1" l="1"/>
  <c r="E35" i="1"/>
  <c r="E34" i="1"/>
  <c r="E32" i="1" l="1"/>
  <c r="E23" i="1"/>
  <c r="E26" i="1"/>
  <c r="E25" i="1"/>
  <c r="E22" i="1"/>
  <c r="E21" i="1"/>
  <c r="E20" i="1"/>
  <c r="E27" i="1" s="1"/>
  <c r="E18" i="1"/>
  <c r="E16" i="1" l="1"/>
  <c r="E14" i="1"/>
</calcChain>
</file>

<file path=xl/sharedStrings.xml><?xml version="1.0" encoding="utf-8"?>
<sst xmlns="http://schemas.openxmlformats.org/spreadsheetml/2006/main" count="94" uniqueCount="76">
  <si>
    <t>#</t>
  </si>
  <si>
    <t>სამუშაოს დასახელება</t>
  </si>
  <si>
    <t>რაოდენობა</t>
  </si>
  <si>
    <t>ერთეულის ფასი, ლარი</t>
  </si>
  <si>
    <t>ჯამური ფასი, ლარი</t>
  </si>
  <si>
    <t xml:space="preserve">კონტრაქტორისათვის საჭირო ყველა დროებითი სათავსოს მოწყობა, შენახვა და დემონტაჟი, მათ შორის გვირაბის გასასვლელ პორტალთან მისასვლელი გზის მოწყობა (სამშენებლო სამუშაოების ტექნიკური სპეციფიკაცია; თავი 1).  </t>
  </si>
  <si>
    <t>ჯამური_x000D_
თანხა</t>
  </si>
  <si>
    <t>ბურღვა ფილტრაციის წყაროს ირგვლივ (25-40 მმ მდე) და ბურღილის მომზადება ინექციისათვის</t>
  </si>
  <si>
    <t>ბურღ.</t>
  </si>
  <si>
    <t>საინექციო პაკერების მოწოდება და მათი მონტაჟი</t>
  </si>
  <si>
    <t>ნაპრალების დამუშავება სწრაფშემკვრელი ცემენტით</t>
  </si>
  <si>
    <t>გ/მ</t>
  </si>
  <si>
    <t>ორკომპონენტიანი პოლიურეთანის ფისის მოწოდება და ინექცია</t>
  </si>
  <si>
    <t>ლიტრი</t>
  </si>
  <si>
    <t>სადრენაჟო მილების ჩადება გვირაბის სამაგრში</t>
  </si>
  <si>
    <t>სადრენაჟო მილებისთვის შპურების ბურღვა და გეოტექსტილში გახვეული 120 მმ დიამეტრის პერფორირებული პლასტმასის მილების ჩადება გვირაბის თაღში</t>
  </si>
  <si>
    <t>მ</t>
  </si>
  <si>
    <t>ბეტონის სარემონტო ზედაპირის გაწმენდა მაღალი წნევის ჭავლით და მოწესრიგება</t>
  </si>
  <si>
    <r>
      <t>მ</t>
    </r>
    <r>
      <rPr>
        <vertAlign val="superscript"/>
        <sz val="10"/>
        <rFont val="Sylfaen"/>
        <family val="1"/>
      </rPr>
      <t>2</t>
    </r>
  </si>
  <si>
    <t>ცალი</t>
  </si>
  <si>
    <t>ტ</t>
  </si>
  <si>
    <t>დაზიანებული კვეთის აღდგენა ტორკრეტ ბეტონით</t>
  </si>
  <si>
    <t>არმატურის კარკასის მონტაჟი ტორკრეტისთვის (Ø12 B500, ბიჯი 250 მმ)</t>
  </si>
  <si>
    <t xml:space="preserve">C-35 კლასის ტორკრეტის მიწოდება გვირაბში; 15 სმ სისქის ტორკრეტბეტონის ფენის მოწყობა; ტორკრეტბეტონის საველე ტესტირება და ზედაპირის მოსწორება. </t>
  </si>
  <si>
    <t>2.1.1</t>
  </si>
  <si>
    <r>
      <t>მ</t>
    </r>
    <r>
      <rPr>
        <vertAlign val="superscript"/>
        <sz val="10"/>
        <rFont val="Sylfaen"/>
        <family val="1"/>
      </rPr>
      <t>3</t>
    </r>
  </si>
  <si>
    <t>2.1.2</t>
  </si>
  <si>
    <t xml:space="preserve">გვირაბის ფსკერის ეროზირებული უბნის გაწმენდა ბეტონის ნარჩენებისგან, ტრანსპორტირება გვირაბის გარეთ და გატანა ნაგავსაყარზე  </t>
  </si>
  <si>
    <t>2.1.3</t>
  </si>
  <si>
    <t>2.1.4</t>
  </si>
  <si>
    <t xml:space="preserve">ყალიბების (ლითონის ან ხის) მომზადება შესაბამისი ფორმის და რადიუსის, არსებულ მოსახვაზე დამაგრება (ბოლტებით ან საყრდენებით), მათ შორის მილი და სარქველი, ყველა მასალა და მოწყობილობა სამუშაოთა განხორციელებისათვის </t>
  </si>
  <si>
    <t xml:space="preserve">0.3მ-მდე სიგრძის ბურღილების ბურღვა და Ø14მმ ცემენტქვიშის ანკერების მოწყობა (L=0.45 მ) </t>
  </si>
  <si>
    <t>არმატურის მონტაჟი (B500B, Ø12 მმ - ბიჯი 150 მმ, Ø14 მმ - ბიჯი 150 მმ)</t>
  </si>
  <si>
    <t>C-30/37 (SCC იხილეთ ნაწილი 2, დანართი 1) კლასის ბეტონის (გამაგრების დამაჩქარებელი დანამატით) მიწოდება გვირაბში ძირზე რკინაბეტონის მოწყობის და ზედაპირის F3 ტიპამდე მოსწორების ჩათვლით</t>
  </si>
  <si>
    <t>ჯამი</t>
  </si>
  <si>
    <t>დღგ, 18%</t>
  </si>
  <si>
    <t>სულ</t>
  </si>
  <si>
    <t>ჟინვალჰესის გამყვანი გვირაბის რეაბილიტაცია - ფაზა 9</t>
  </si>
  <si>
    <t>არმატურის კოჭების მონტაჟი (15 კვეთი)</t>
  </si>
  <si>
    <t>1მ-მდე სიგრძის ბურღილების ბურღვა და Ø14 B500 ცემენტქვიშის ანკერების (AN.1) მოწყობა (L=1მ)</t>
  </si>
  <si>
    <t>0.65მ-მდე სიგრძის ბურღილების ბურღვა და Ø25 B500 ცემენტქვიშის ანკერების (AN.3) მოწყობა (L=1.3მ)</t>
  </si>
  <si>
    <t>საყრდენი კოჭების არმატურის მონტაჟი (3 Ø25 ბიჯი 100მმ, B500). ცალუღი (Ø6 B240, ბიჯი 300მმ)</t>
  </si>
  <si>
    <t>0.3მ-მდე სიგრძის ბურღილების ბურღვა და Ø14 B500 ცემენტქვიშის ანკერების (AN.2) მოწყობა (L=0.45მ)</t>
  </si>
  <si>
    <t xml:space="preserve">პანდუსების (2 ადგილი) მოსაწყობად გვირაბის ფსკერის ამოტეხვა, ტრანსპორტირება გვირაბის გარეთ და გატანა ნაგავსაყარზე  </t>
  </si>
  <si>
    <t xml:space="preserve">სამუშაო უბნების ენერგომომარაგებისა და განათების სისტემის მოწყობა, შენახვა და დემონტაჟი; დიზელგენერატორის მოწოდება და ექსპლუატაცია განათებისა და ელექტრომომარაგებისათვის ცალკეულ საპროექტო უბნებზე (სამშენებლო სამუშაოების ტექნიკური სპეციფიკაცია; თავი 2.3) </t>
  </si>
  <si>
    <t>ბეტონის სარემონტო ზედაპირის გაწმენდა/ჩამოწმენდა მაღალი წნევის ჭავლით და მოწესრიგება</t>
  </si>
  <si>
    <t xml:space="preserve">სამშენებლო ხსნარით (ბეტონის ჯდენის საწინააღმდეგო დანამატით, ალუმინის ფქვილი) დაზიანებული ზედაპირის დაფარვა მაქსიმუმ 5 სმ სისქით (ჯამური სიგრძე 20მ).  </t>
  </si>
  <si>
    <t>გვირაბის სარეაბილიტაციო მონაკვეთების ფარგლებში ადგილობრივი განიავების სისტემის მოწყობა, შენახვა და დემონტაჟი</t>
  </si>
  <si>
    <t>შენიშვნები:</t>
  </si>
  <si>
    <r>
      <t>ეროზირებულ ფსკერზე რკინაბეტონის ფილის მოწყობა</t>
    </r>
    <r>
      <rPr>
        <b/>
        <sz val="10"/>
        <color rgb="FFFF0000"/>
        <rFont val="Sylfaen"/>
        <family val="1"/>
      </rPr>
      <t>**</t>
    </r>
  </si>
  <si>
    <t>სარეაბილიტაციო სამუშაოები და სამუშაოების რაოდენობა წინასწარია და დაზუსტდება ფაქტობრივად შესრულებული რაოდენობის მიხედვით</t>
  </si>
  <si>
    <r>
      <rPr>
        <sz val="10"/>
        <color rgb="FFFF0000"/>
        <rFont val="Sylfaen"/>
        <family val="1"/>
      </rPr>
      <t>*</t>
    </r>
    <r>
      <rPr>
        <sz val="10"/>
        <color theme="1"/>
        <rFont val="Sylfaen"/>
        <family val="1"/>
      </rPr>
      <t xml:space="preserve"> - ორკომპონენტიანი პოლიურეთანის ფისით ლოკალური ცემენტაცია  პკ12+20 - პკ12+35 უბანზე განხორციელდება მხოლოდ საჭიროების შემთხვევაში წყლის აქტიური შემოდინების წყაროების ლოკალიზაციისთვის</t>
    </r>
  </si>
  <si>
    <r>
      <rPr>
        <sz val="10"/>
        <color rgb="FFFF0000"/>
        <rFont val="Sylfaen"/>
        <family val="1"/>
      </rPr>
      <t>**</t>
    </r>
    <r>
      <rPr>
        <sz val="10"/>
        <color theme="1"/>
        <rFont val="Sylfaen"/>
        <family val="1"/>
      </rPr>
      <t xml:space="preserve"> - ეროზირებული ფსკერის დაზიანების სიღრმეები და გავრცელების არეალი უცნობია. შესაბამისად, მოცულობები უნდა დაზუსტდეს ადგილზე გვირაბის ფსკერიდან წყლის მოცილების შემდეგ.</t>
    </r>
  </si>
  <si>
    <t>განზ. 
ერთ.</t>
  </si>
  <si>
    <t>მობილიზაცია-დემობილიზაციის და მოსამზადებელი სამუშაოები</t>
  </si>
  <si>
    <t>2.2.1</t>
  </si>
  <si>
    <t>2.3.1</t>
  </si>
  <si>
    <t>2.3.2</t>
  </si>
  <si>
    <t>2.3.3</t>
  </si>
  <si>
    <t>2.3.4</t>
  </si>
  <si>
    <t>2.4.1</t>
  </si>
  <si>
    <t>2.4.2</t>
  </si>
  <si>
    <t>2.4.3</t>
  </si>
  <si>
    <t>3.1.1</t>
  </si>
  <si>
    <t>3.1.2</t>
  </si>
  <si>
    <t>3.1.3</t>
  </si>
  <si>
    <t>3.1.4</t>
  </si>
  <si>
    <t>3.1.5</t>
  </si>
  <si>
    <t>3.1.6</t>
  </si>
  <si>
    <t>3.1.7</t>
  </si>
  <si>
    <t>გვირაბის სარეაბილიტაციო მონაკვეთის მთელ სიგრძეზე, წყლის სატუმბი სისტემის მოწყობა, შენახვა და დემონტაჟი (სამშენებლო სამუშაოების ტექნიკური სპეციფიკაცია; თავი 2.4). მათ შორის, პკ24+65-ზე შეტბორილი უბნიდან წყალის ამოტუმბვა</t>
  </si>
  <si>
    <t xml:space="preserve">მეთოდოლოგიასთან დაკავშირებული ხარჯები (სპეცტექნიკის მომსახურება და გვირაბში გადაადგილება, ხარაჩოების მონტაჟი და გადაადგილება, გვირაბის ფსკერის გაწმენდა (ნაწილი 1, ტექნიკური ანგარიში, პარაგრაფი 7.1) და დაზიანებული უბნების ხრეშით შევსება, სხვადასხვა დამხმარე მოწყობილობები, მასალები და სხვა.) </t>
  </si>
  <si>
    <r>
      <t>ლოკალური ცემენტაცია წყლის ფილტრაციის შესაჩერებლად ორკომპონენტიანი პოლიურეთანის ფისით (ოპცია - გამოიყენება საჭიროების შემთხვევაში)</t>
    </r>
    <r>
      <rPr>
        <b/>
        <sz val="10"/>
        <color rgb="FFFF0000"/>
        <rFont val="Sylfaen"/>
        <family val="1"/>
      </rPr>
      <t>*</t>
    </r>
  </si>
  <si>
    <t>პკ64+85 გვირაბის ეროზირებულ ფსკერის რეაბილიტაცია (L=65მ)
(ტექნიკური ანგარიში, პარაგრაფი 7.3)</t>
  </si>
  <si>
    <t>პკ.12+20 -   პკ.12+35 მონაკვეთზე დაზიანებული კვეთის აღდგენა (L=15მ) 
(ტექნიკური ანგარიში, პარაგრაფი 7.2)</t>
  </si>
  <si>
    <t>პკ24+50-პკ24+70-ის ფარგლებში ბზარების დამუშავება
(ტექნიკური ანგარიში, პარაგრაფი 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</si>
</sst>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7" x14ac:knownFonts="1">
    <font>
      <sz val="11"/>
      <color theme="1"/>
      <name val="Calibri"/>
      <family val="2"/>
      <scheme val="minor"/>
    </font>
    <font>
      <sz val="11"/>
      <color theme="1"/>
      <name val="Calibri"/>
      <family val="2"/>
      <scheme val="minor"/>
    </font>
    <font>
      <sz val="11"/>
      <color theme="1"/>
      <name val="Sylfaen"/>
      <family val="1"/>
    </font>
    <font>
      <sz val="10"/>
      <color theme="1"/>
      <name val="Sylfaen"/>
      <family val="1"/>
    </font>
    <font>
      <b/>
      <sz val="11"/>
      <color theme="1"/>
      <name val="Sylfaen"/>
      <family val="1"/>
      <charset val="204"/>
    </font>
    <font>
      <sz val="10"/>
      <name val="Sylfaen"/>
      <family val="1"/>
    </font>
    <font>
      <b/>
      <sz val="10"/>
      <color theme="1"/>
      <name val="Sylfaen"/>
      <family val="1"/>
    </font>
    <font>
      <b/>
      <sz val="10"/>
      <name val="Sylfaen"/>
      <family val="1"/>
    </font>
    <font>
      <b/>
      <sz val="10"/>
      <color rgb="FFFF0000"/>
      <name val="Sylfaen"/>
      <family val="1"/>
    </font>
    <font>
      <vertAlign val="superscript"/>
      <sz val="10"/>
      <name val="Sylfaen"/>
      <family val="1"/>
    </font>
    <font>
      <sz val="9"/>
      <color theme="1"/>
      <name val="Sylfaen"/>
      <family val="1"/>
    </font>
    <font>
      <b/>
      <sz val="11"/>
      <color theme="1"/>
      <name val="Sylfaen"/>
      <family val="1"/>
    </font>
    <font>
      <sz val="10"/>
      <name val="Arial Cyr"/>
      <charset val="204"/>
    </font>
    <font>
      <sz val="10"/>
      <name val="Arial"/>
      <family val="2"/>
      <charset val="204"/>
    </font>
    <font>
      <sz val="10"/>
      <color rgb="FFFF0000"/>
      <name val="Sylfaen"/>
      <family val="1"/>
    </font>
    <font>
      <sz val="10"/>
      <name val="Arial"/>
      <family val="2"/>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12" fillId="0" borderId="0"/>
    <xf numFmtId="0" fontId="13" fillId="0" borderId="0"/>
    <xf numFmtId="0" fontId="12" fillId="0" borderId="0"/>
    <xf numFmtId="0" fontId="15" fillId="0" borderId="0"/>
  </cellStyleXfs>
  <cellXfs count="67">
    <xf numFmtId="0" fontId="0" fillId="0" borderId="0" xfId="0"/>
    <xf numFmtId="0" fontId="2" fillId="0" borderId="0" xfId="0" applyFont="1"/>
    <xf numFmtId="0" fontId="3" fillId="0" borderId="0" xfId="0" applyFont="1" applyAlignment="1">
      <alignment horizontal="center"/>
    </xf>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6" fillId="3" borderId="4" xfId="0" applyFont="1" applyFill="1" applyBorder="1" applyAlignment="1">
      <alignment horizontal="center" vertical="center"/>
    </xf>
    <xf numFmtId="0" fontId="6" fillId="3" borderId="5" xfId="0" applyFont="1" applyFill="1" applyBorder="1" applyAlignment="1">
      <alignment horizontal="left" vertical="center" wrapText="1"/>
    </xf>
    <xf numFmtId="0" fontId="3" fillId="3" borderId="5" xfId="0" applyFont="1" applyFill="1" applyBorder="1" applyAlignment="1">
      <alignment horizontal="center" vertical="center"/>
    </xf>
    <xf numFmtId="164" fontId="7" fillId="3" borderId="6" xfId="0" applyNumberFormat="1" applyFont="1" applyFill="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wrapText="1" shrinkToFit="1"/>
    </xf>
    <xf numFmtId="0" fontId="7" fillId="3" borderId="4" xfId="0" applyFont="1" applyFill="1" applyBorder="1" applyAlignment="1">
      <alignment horizontal="center" vertical="center"/>
    </xf>
    <xf numFmtId="0" fontId="7" fillId="3" borderId="5" xfId="0" applyFont="1" applyFill="1" applyBorder="1" applyAlignment="1">
      <alignment horizontal="left" vertical="center" wrapText="1"/>
    </xf>
    <xf numFmtId="0" fontId="5" fillId="3" borderId="5" xfId="0" applyFont="1" applyFill="1" applyBorder="1" applyAlignment="1">
      <alignment horizontal="center" vertical="center" wrapText="1" shrinkToFit="1"/>
    </xf>
    <xf numFmtId="2" fontId="5" fillId="3" borderId="5" xfId="0" applyNumberFormat="1" applyFont="1" applyFill="1" applyBorder="1" applyAlignment="1">
      <alignment horizontal="center" vertical="center"/>
    </xf>
    <xf numFmtId="2" fontId="7" fillId="3" borderId="6" xfId="0" applyNumberFormat="1"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left" vertical="center" wrapText="1"/>
    </xf>
    <xf numFmtId="0" fontId="5" fillId="4" borderId="5" xfId="0" applyFont="1" applyFill="1" applyBorder="1" applyAlignment="1">
      <alignment horizontal="center" vertical="center" wrapText="1" shrinkToFit="1"/>
    </xf>
    <xf numFmtId="2" fontId="5" fillId="4" borderId="5" xfId="0" applyNumberFormat="1" applyFont="1" applyFill="1" applyBorder="1" applyAlignment="1">
      <alignment horizontal="center" vertical="center"/>
    </xf>
    <xf numFmtId="2" fontId="7" fillId="4" borderId="6" xfId="0" applyNumberFormat="1" applyFont="1" applyFill="1" applyBorder="1" applyAlignment="1">
      <alignment horizontal="center" vertical="center"/>
    </xf>
    <xf numFmtId="0" fontId="5" fillId="0" borderId="4" xfId="0" applyFont="1" applyBorder="1" applyAlignment="1">
      <alignment horizontal="center" vertical="center"/>
    </xf>
    <xf numFmtId="2" fontId="5" fillId="0" borderId="6" xfId="0" applyNumberFormat="1" applyFont="1" applyBorder="1" applyAlignment="1">
      <alignment horizontal="center" vertical="center"/>
    </xf>
    <xf numFmtId="0" fontId="2" fillId="0" borderId="0" xfId="0" applyFont="1" applyAlignment="1">
      <alignment horizontal="center" vertical="center"/>
    </xf>
    <xf numFmtId="0" fontId="5" fillId="0" borderId="5" xfId="0" applyFont="1" applyBorder="1" applyAlignment="1">
      <alignment vertical="center" wrapText="1" shrinkToFit="1"/>
    </xf>
    <xf numFmtId="0" fontId="7" fillId="4" borderId="5" xfId="0" applyFont="1" applyFill="1" applyBorder="1" applyAlignment="1">
      <alignment horizontal="center" vertical="center"/>
    </xf>
    <xf numFmtId="2" fontId="7" fillId="4" borderId="5" xfId="0" applyNumberFormat="1" applyFont="1" applyFill="1" applyBorder="1" applyAlignment="1">
      <alignment horizontal="center" vertical="center"/>
    </xf>
    <xf numFmtId="165" fontId="5" fillId="0" borderId="4" xfId="0" applyNumberFormat="1" applyFont="1" applyBorder="1" applyAlignment="1">
      <alignment horizontal="center" vertical="center"/>
    </xf>
    <xf numFmtId="1" fontId="6" fillId="0" borderId="7" xfId="0" applyNumberFormat="1" applyFont="1" applyBorder="1" applyAlignment="1">
      <alignment horizontal="center" vertical="center"/>
    </xf>
    <xf numFmtId="0" fontId="7" fillId="0" borderId="8" xfId="0" applyFont="1" applyBorder="1" applyAlignment="1">
      <alignment horizontal="left" vertical="center" wrapText="1"/>
    </xf>
    <xf numFmtId="0" fontId="5" fillId="0" borderId="9" xfId="0" applyFont="1" applyBorder="1" applyAlignment="1">
      <alignment horizontal="center" vertical="center" wrapText="1" shrinkToFit="1"/>
    </xf>
    <xf numFmtId="165" fontId="3" fillId="0" borderId="2" xfId="0" applyNumberFormat="1" applyFont="1" applyBorder="1" applyAlignment="1">
      <alignment horizontal="center" vertical="center"/>
    </xf>
    <xf numFmtId="43" fontId="2" fillId="0" borderId="0" xfId="1" applyFont="1" applyAlignment="1">
      <alignment horizontal="center" vertical="center"/>
    </xf>
    <xf numFmtId="1" fontId="6" fillId="0" borderId="10" xfId="0" applyNumberFormat="1" applyFont="1" applyBorder="1" applyAlignment="1">
      <alignment horizontal="center" vertical="center"/>
    </xf>
    <xf numFmtId="0" fontId="11" fillId="0" borderId="11" xfId="0" applyFont="1" applyBorder="1"/>
    <xf numFmtId="0" fontId="2" fillId="0" borderId="12" xfId="0" applyFont="1" applyBorder="1"/>
    <xf numFmtId="165" fontId="3" fillId="0" borderId="5" xfId="0" applyNumberFormat="1" applyFont="1" applyBorder="1"/>
    <xf numFmtId="1" fontId="6" fillId="0" borderId="13" xfId="0" applyNumberFormat="1" applyFont="1" applyBorder="1" applyAlignment="1">
      <alignment horizontal="center" vertical="center"/>
    </xf>
    <xf numFmtId="0" fontId="11" fillId="0" borderId="14" xfId="0" applyFont="1" applyBorder="1"/>
    <xf numFmtId="0" fontId="2" fillId="0" borderId="15" xfId="0" applyFont="1" applyBorder="1"/>
    <xf numFmtId="165" fontId="3" fillId="0" borderId="16" xfId="0" applyNumberFormat="1" applyFont="1" applyBorder="1"/>
    <xf numFmtId="0" fontId="3" fillId="0" borderId="0" xfId="0" applyFont="1" applyAlignment="1">
      <alignment vertical="center" wrapText="1"/>
    </xf>
    <xf numFmtId="0" fontId="6" fillId="0" borderId="0" xfId="0" applyFont="1" applyAlignment="1">
      <alignment vertical="center"/>
    </xf>
    <xf numFmtId="0" fontId="10" fillId="0" borderId="0" xfId="0" applyFont="1" applyAlignment="1">
      <alignment horizontal="left" vertical="center" wrapText="1"/>
    </xf>
    <xf numFmtId="165" fontId="5" fillId="0" borderId="6" xfId="0" applyNumberFormat="1"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left" vertical="center" wrapText="1"/>
    </xf>
    <xf numFmtId="0" fontId="5" fillId="0" borderId="16" xfId="0" applyFont="1" applyBorder="1" applyAlignment="1">
      <alignment horizontal="center" vertical="center" wrapText="1" shrinkToFit="1"/>
    </xf>
    <xf numFmtId="165" fontId="5" fillId="0" borderId="17" xfId="0" applyNumberFormat="1" applyFont="1" applyBorder="1" applyAlignment="1">
      <alignment horizontal="center" vertical="center"/>
    </xf>
    <xf numFmtId="2" fontId="6" fillId="0" borderId="3" xfId="1" applyNumberFormat="1" applyFont="1" applyFill="1" applyBorder="1" applyAlignment="1">
      <alignment horizontal="right" vertical="center"/>
    </xf>
    <xf numFmtId="2" fontId="6" fillId="0" borderId="6" xfId="1" applyNumberFormat="1" applyFont="1" applyFill="1" applyBorder="1" applyAlignment="1">
      <alignment horizontal="right"/>
    </xf>
    <xf numFmtId="2" fontId="6" fillId="0" borderId="17" xfId="1" applyNumberFormat="1" applyFont="1" applyFill="1" applyBorder="1" applyAlignment="1">
      <alignment horizontal="right"/>
    </xf>
    <xf numFmtId="0" fontId="4" fillId="0" borderId="0" xfId="0" applyFont="1" applyAlignment="1">
      <alignment horizontal="center" vertical="center" wrapText="1"/>
    </xf>
    <xf numFmtId="0" fontId="3" fillId="0" borderId="4"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shrinkToFit="1"/>
    </xf>
    <xf numFmtId="2" fontId="3" fillId="0" borderId="5" xfId="0" applyNumberFormat="1" applyFont="1" applyFill="1" applyBorder="1" applyAlignment="1">
      <alignment horizontal="center" vertical="center"/>
    </xf>
    <xf numFmtId="2" fontId="5" fillId="0" borderId="5" xfId="0" applyNumberFormat="1" applyFont="1" applyFill="1" applyBorder="1" applyAlignment="1">
      <alignment horizontal="center" vertical="center"/>
    </xf>
    <xf numFmtId="2" fontId="3" fillId="0" borderId="6" xfId="0" applyNumberFormat="1" applyFont="1" applyFill="1" applyBorder="1" applyAlignment="1">
      <alignment horizontal="center" vertical="center"/>
    </xf>
    <xf numFmtId="0" fontId="2" fillId="0" borderId="0" xfId="0" applyFont="1" applyFill="1"/>
    <xf numFmtId="0" fontId="3" fillId="0" borderId="5" xfId="0" applyFont="1" applyFill="1" applyBorder="1" applyAlignment="1">
      <alignment horizontal="left" vertical="center" wrapText="1"/>
    </xf>
    <xf numFmtId="0" fontId="5" fillId="2" borderId="2" xfId="0" applyFont="1" applyFill="1" applyBorder="1" applyAlignment="1">
      <alignment horizontal="center" vertical="center" textRotation="90" wrapText="1" shrinkToFit="1"/>
    </xf>
    <xf numFmtId="2" fontId="5" fillId="0" borderId="5" xfId="0" applyNumberFormat="1" applyFont="1" applyFill="1" applyBorder="1" applyAlignment="1">
      <alignment horizontal="center" vertical="center" wrapText="1" shrinkToFit="1"/>
    </xf>
    <xf numFmtId="165" fontId="5" fillId="0" borderId="5" xfId="0" applyNumberFormat="1" applyFont="1" applyFill="1" applyBorder="1" applyAlignment="1">
      <alignment horizontal="center" vertical="center"/>
    </xf>
    <xf numFmtId="2" fontId="5" fillId="0" borderId="16" xfId="0" applyNumberFormat="1" applyFont="1" applyFill="1" applyBorder="1" applyAlignment="1">
      <alignment horizontal="center" vertical="center"/>
    </xf>
    <xf numFmtId="165" fontId="5" fillId="0" borderId="16" xfId="0" applyNumberFormat="1" applyFont="1" applyFill="1" applyBorder="1" applyAlignment="1">
      <alignment horizontal="center" vertical="center"/>
    </xf>
  </cellXfs>
  <cellStyles count="6">
    <cellStyle name="Comma" xfId="1" builtinId="3"/>
    <cellStyle name="Normal" xfId="0" builtinId="0"/>
    <cellStyle name="Normal 12" xfId="4" xr:uid="{1B3FA7F7-5648-4757-A69F-16D184DB8D78}"/>
    <cellStyle name="Normal 2 11" xfId="3" xr:uid="{597D53A9-AB6D-40F1-AB05-1A16538812C7}"/>
    <cellStyle name="Normal 2 2" xfId="5" xr:uid="{2439B46E-47D6-4E61-82FC-4666CCA659B0}"/>
    <cellStyle name="Обычный_Лист1" xfId="2" xr:uid="{8CCB0186-110F-4079-B5F3-5EE8BD8DBB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26F1-822C-48B5-AC1A-279E8AED9AC1}">
  <dimension ref="B1:H48"/>
  <sheetViews>
    <sheetView tabSelected="1" topLeftCell="A2" zoomScale="130" zoomScaleNormal="130" workbookViewId="0">
      <pane ySplit="3" topLeftCell="A5" activePane="bottomLeft" state="frozen"/>
      <selection activeCell="A2" sqref="A2"/>
      <selection pane="bottomLeft" activeCell="I45" sqref="I45"/>
    </sheetView>
  </sheetViews>
  <sheetFormatPr defaultColWidth="9.140625" defaultRowHeight="15" x14ac:dyDescent="0.25"/>
  <cols>
    <col min="1" max="1" width="3.7109375" style="1" customWidth="1"/>
    <col min="2" max="2" width="6.28515625" style="1" customWidth="1"/>
    <col min="3" max="3" width="96" style="1" customWidth="1"/>
    <col min="4" max="4" width="9.85546875" style="1" bestFit="1" customWidth="1"/>
    <col min="5" max="5" width="7.7109375" style="1" bestFit="1" customWidth="1"/>
    <col min="6" max="6" width="10.85546875" style="1" customWidth="1"/>
    <col min="7" max="7" width="14.7109375" style="1" bestFit="1" customWidth="1"/>
    <col min="8" max="8" width="11.5703125" style="1" bestFit="1" customWidth="1"/>
    <col min="9" max="16384" width="9.140625" style="1"/>
  </cols>
  <sheetData>
    <row r="1" spans="2:7" ht="15.75" x14ac:dyDescent="0.3">
      <c r="F1" s="2"/>
      <c r="G1" s="2"/>
    </row>
    <row r="2" spans="2:7" ht="43.5" customHeight="1" x14ac:dyDescent="0.25">
      <c r="B2" s="53" t="s">
        <v>37</v>
      </c>
      <c r="C2" s="53"/>
      <c r="D2" s="53"/>
      <c r="E2" s="53"/>
      <c r="F2" s="53"/>
      <c r="G2" s="53"/>
    </row>
    <row r="3" spans="2:7" ht="16.5" thickBot="1" x14ac:dyDescent="0.35">
      <c r="F3" s="2"/>
      <c r="G3" s="2"/>
    </row>
    <row r="4" spans="2:7" ht="63.75" customHeight="1" x14ac:dyDescent="0.25">
      <c r="B4" s="3" t="s">
        <v>0</v>
      </c>
      <c r="C4" s="4" t="s">
        <v>1</v>
      </c>
      <c r="D4" s="4" t="s">
        <v>53</v>
      </c>
      <c r="E4" s="62" t="s">
        <v>2</v>
      </c>
      <c r="F4" s="4" t="s">
        <v>3</v>
      </c>
      <c r="G4" s="5" t="s">
        <v>4</v>
      </c>
    </row>
    <row r="5" spans="2:7" x14ac:dyDescent="0.25">
      <c r="B5" s="6">
        <v>1</v>
      </c>
      <c r="C5" s="7" t="s">
        <v>54</v>
      </c>
      <c r="D5" s="8"/>
      <c r="E5" s="8"/>
      <c r="F5" s="8"/>
      <c r="G5" s="9"/>
    </row>
    <row r="6" spans="2:7" s="60" customFormat="1" ht="45" x14ac:dyDescent="0.25">
      <c r="B6" s="54">
        <v>1.1000000000000001</v>
      </c>
      <c r="C6" s="55" t="s">
        <v>5</v>
      </c>
      <c r="D6" s="56" t="s">
        <v>6</v>
      </c>
      <c r="E6" s="57">
        <v>1</v>
      </c>
      <c r="F6" s="58"/>
      <c r="G6" s="59"/>
    </row>
    <row r="7" spans="2:7" s="60" customFormat="1" ht="45" x14ac:dyDescent="0.25">
      <c r="B7" s="54">
        <v>1.2</v>
      </c>
      <c r="C7" s="55" t="s">
        <v>44</v>
      </c>
      <c r="D7" s="56" t="s">
        <v>6</v>
      </c>
      <c r="E7" s="57">
        <v>1</v>
      </c>
      <c r="F7" s="58"/>
      <c r="G7" s="59"/>
    </row>
    <row r="8" spans="2:7" s="60" customFormat="1" ht="45" x14ac:dyDescent="0.25">
      <c r="B8" s="54">
        <v>1.3</v>
      </c>
      <c r="C8" s="61" t="s">
        <v>70</v>
      </c>
      <c r="D8" s="56" t="s">
        <v>6</v>
      </c>
      <c r="E8" s="57">
        <v>1</v>
      </c>
      <c r="F8" s="58"/>
      <c r="G8" s="59"/>
    </row>
    <row r="9" spans="2:7" s="60" customFormat="1" ht="30" x14ac:dyDescent="0.25">
      <c r="B9" s="54">
        <v>1.4</v>
      </c>
      <c r="C9" s="61" t="s">
        <v>47</v>
      </c>
      <c r="D9" s="56" t="s">
        <v>6</v>
      </c>
      <c r="E9" s="57">
        <v>1</v>
      </c>
      <c r="F9" s="58"/>
      <c r="G9" s="59"/>
    </row>
    <row r="10" spans="2:7" s="60" customFormat="1" ht="60" x14ac:dyDescent="0.25">
      <c r="B10" s="54">
        <v>1.5</v>
      </c>
      <c r="C10" s="61" t="s">
        <v>71</v>
      </c>
      <c r="D10" s="56" t="s">
        <v>6</v>
      </c>
      <c r="E10" s="57">
        <v>1</v>
      </c>
      <c r="F10" s="57"/>
      <c r="G10" s="59"/>
    </row>
    <row r="11" spans="2:7" customFormat="1" ht="30" x14ac:dyDescent="0.25">
      <c r="B11" s="12">
        <v>2</v>
      </c>
      <c r="C11" s="13" t="s">
        <v>74</v>
      </c>
      <c r="D11" s="14"/>
      <c r="E11" s="15"/>
      <c r="F11" s="15"/>
      <c r="G11" s="16"/>
    </row>
    <row r="12" spans="2:7" customFormat="1" ht="30" x14ac:dyDescent="0.25">
      <c r="B12" s="17">
        <v>2.1</v>
      </c>
      <c r="C12" s="18" t="s">
        <v>72</v>
      </c>
      <c r="D12" s="19"/>
      <c r="E12" s="20"/>
      <c r="F12" s="20"/>
      <c r="G12" s="21"/>
    </row>
    <row r="13" spans="2:7" s="24" customFormat="1" x14ac:dyDescent="0.25">
      <c r="B13" s="22" t="s">
        <v>24</v>
      </c>
      <c r="C13" s="10" t="s">
        <v>7</v>
      </c>
      <c r="D13" s="11" t="s">
        <v>8</v>
      </c>
      <c r="E13" s="58">
        <v>25</v>
      </c>
      <c r="F13" s="58"/>
      <c r="G13" s="23"/>
    </row>
    <row r="14" spans="2:7" s="24" customFormat="1" x14ac:dyDescent="0.25">
      <c r="B14" s="22" t="s">
        <v>26</v>
      </c>
      <c r="C14" s="25" t="s">
        <v>9</v>
      </c>
      <c r="D14" s="11" t="s">
        <v>19</v>
      </c>
      <c r="E14" s="58">
        <f>E13</f>
        <v>25</v>
      </c>
      <c r="F14" s="58"/>
      <c r="G14" s="23"/>
    </row>
    <row r="15" spans="2:7" s="24" customFormat="1" x14ac:dyDescent="0.25">
      <c r="B15" s="22" t="s">
        <v>28</v>
      </c>
      <c r="C15" s="25" t="s">
        <v>10</v>
      </c>
      <c r="D15" s="11" t="s">
        <v>11</v>
      </c>
      <c r="E15" s="58">
        <v>50</v>
      </c>
      <c r="F15" s="58"/>
      <c r="G15" s="23"/>
    </row>
    <row r="16" spans="2:7" s="24" customFormat="1" x14ac:dyDescent="0.25">
      <c r="B16" s="22" t="s">
        <v>29</v>
      </c>
      <c r="C16" s="25" t="s">
        <v>12</v>
      </c>
      <c r="D16" s="11" t="s">
        <v>13</v>
      </c>
      <c r="E16" s="58">
        <f>E13*4</f>
        <v>100</v>
      </c>
      <c r="F16" s="58"/>
      <c r="G16" s="23"/>
    </row>
    <row r="17" spans="2:7" customFormat="1" x14ac:dyDescent="0.25">
      <c r="B17" s="17">
        <v>2.2000000000000002</v>
      </c>
      <c r="C17" s="18" t="s">
        <v>14</v>
      </c>
      <c r="D17" s="19"/>
      <c r="E17" s="20"/>
      <c r="F17" s="20"/>
      <c r="G17" s="21"/>
    </row>
    <row r="18" spans="2:7" customFormat="1" ht="30" x14ac:dyDescent="0.25">
      <c r="B18" s="22" t="s">
        <v>55</v>
      </c>
      <c r="C18" s="10" t="s">
        <v>15</v>
      </c>
      <c r="D18" s="11" t="s">
        <v>16</v>
      </c>
      <c r="E18" s="58">
        <f>6*1</f>
        <v>6</v>
      </c>
      <c r="F18" s="58"/>
      <c r="G18" s="23"/>
    </row>
    <row r="19" spans="2:7" customFormat="1" x14ac:dyDescent="0.25">
      <c r="B19" s="17">
        <v>2.2999999999999998</v>
      </c>
      <c r="C19" s="18" t="s">
        <v>38</v>
      </c>
      <c r="D19" s="26"/>
      <c r="E19" s="27"/>
      <c r="F19" s="27"/>
      <c r="G19" s="21"/>
    </row>
    <row r="20" spans="2:7" customFormat="1" ht="15.75" x14ac:dyDescent="0.25">
      <c r="B20" s="28" t="s">
        <v>56</v>
      </c>
      <c r="C20" s="10" t="s">
        <v>17</v>
      </c>
      <c r="D20" s="11" t="s">
        <v>18</v>
      </c>
      <c r="E20" s="58">
        <f>13.5*15</f>
        <v>202.5</v>
      </c>
      <c r="F20" s="58"/>
      <c r="G20" s="23"/>
    </row>
    <row r="21" spans="2:7" customFormat="1" x14ac:dyDescent="0.25">
      <c r="B21" s="28" t="s">
        <v>57</v>
      </c>
      <c r="C21" s="10" t="s">
        <v>39</v>
      </c>
      <c r="D21" s="11" t="s">
        <v>19</v>
      </c>
      <c r="E21" s="58">
        <f>5*15</f>
        <v>75</v>
      </c>
      <c r="F21" s="58"/>
      <c r="G21" s="23"/>
    </row>
    <row r="22" spans="2:7" customFormat="1" x14ac:dyDescent="0.25">
      <c r="B22" s="28" t="s">
        <v>58</v>
      </c>
      <c r="C22" s="10" t="s">
        <v>40</v>
      </c>
      <c r="D22" s="11" t="s">
        <v>19</v>
      </c>
      <c r="E22" s="58">
        <f>6*15</f>
        <v>90</v>
      </c>
      <c r="F22" s="58"/>
      <c r="G22" s="23"/>
    </row>
    <row r="23" spans="2:7" customFormat="1" x14ac:dyDescent="0.25">
      <c r="B23" s="28" t="s">
        <v>59</v>
      </c>
      <c r="C23" s="10" t="s">
        <v>41</v>
      </c>
      <c r="D23" s="11" t="s">
        <v>20</v>
      </c>
      <c r="E23" s="58">
        <f>((13.5+2.5)*3*3.84+(13.5/0.3*0.4*0.222))/1000*15</f>
        <v>2.8247400000000003</v>
      </c>
      <c r="F23" s="58"/>
      <c r="G23" s="23"/>
    </row>
    <row r="24" spans="2:7" customFormat="1" x14ac:dyDescent="0.25">
      <c r="B24" s="17">
        <v>2.4</v>
      </c>
      <c r="C24" s="18" t="s">
        <v>21</v>
      </c>
      <c r="D24" s="19"/>
      <c r="E24" s="20"/>
      <c r="F24" s="20"/>
      <c r="G24" s="21"/>
    </row>
    <row r="25" spans="2:7" customFormat="1" ht="17.25" customHeight="1" x14ac:dyDescent="0.25">
      <c r="B25" s="28" t="s">
        <v>60</v>
      </c>
      <c r="C25" s="10" t="s">
        <v>42</v>
      </c>
      <c r="D25" s="11" t="s">
        <v>19</v>
      </c>
      <c r="E25" s="58">
        <f>17*15</f>
        <v>255</v>
      </c>
      <c r="F25" s="58"/>
      <c r="G25" s="23"/>
    </row>
    <row r="26" spans="2:7" customFormat="1" x14ac:dyDescent="0.25">
      <c r="B26" s="28" t="s">
        <v>61</v>
      </c>
      <c r="C26" s="10" t="s">
        <v>22</v>
      </c>
      <c r="D26" s="11" t="s">
        <v>20</v>
      </c>
      <c r="E26" s="58">
        <f>((15/0.25)*13.5+(13.5/0.25)*15)*0.888/1000*1.07</f>
        <v>1.5392591999999998</v>
      </c>
      <c r="F26" s="58"/>
      <c r="G26" s="23"/>
    </row>
    <row r="27" spans="2:7" customFormat="1" ht="30" x14ac:dyDescent="0.25">
      <c r="B27" s="28" t="s">
        <v>62</v>
      </c>
      <c r="C27" s="10" t="s">
        <v>23</v>
      </c>
      <c r="D27" s="11" t="s">
        <v>18</v>
      </c>
      <c r="E27" s="58">
        <f>E20</f>
        <v>202.5</v>
      </c>
      <c r="F27" s="58"/>
      <c r="G27" s="23"/>
    </row>
    <row r="28" spans="2:7" customFormat="1" ht="30" x14ac:dyDescent="0.25">
      <c r="B28" s="12">
        <v>3</v>
      </c>
      <c r="C28" s="13" t="s">
        <v>73</v>
      </c>
      <c r="D28" s="14"/>
      <c r="E28" s="15"/>
      <c r="F28" s="15"/>
      <c r="G28" s="16"/>
    </row>
    <row r="29" spans="2:7" customFormat="1" x14ac:dyDescent="0.25">
      <c r="B29" s="17">
        <v>3.1</v>
      </c>
      <c r="C29" s="18" t="s">
        <v>49</v>
      </c>
      <c r="D29" s="19"/>
      <c r="E29" s="20"/>
      <c r="F29" s="20"/>
      <c r="G29" s="21"/>
    </row>
    <row r="30" spans="2:7" ht="30" x14ac:dyDescent="0.25">
      <c r="B30" s="22" t="s">
        <v>63</v>
      </c>
      <c r="C30" s="10" t="s">
        <v>43</v>
      </c>
      <c r="D30" s="11" t="s">
        <v>25</v>
      </c>
      <c r="E30" s="63">
        <v>1</v>
      </c>
      <c r="F30" s="58"/>
      <c r="G30" s="23"/>
    </row>
    <row r="31" spans="2:7" ht="30" x14ac:dyDescent="0.25">
      <c r="B31" s="22" t="s">
        <v>64</v>
      </c>
      <c r="C31" s="10" t="s">
        <v>27</v>
      </c>
      <c r="D31" s="11" t="s">
        <v>25</v>
      </c>
      <c r="E31" s="63">
        <v>5</v>
      </c>
      <c r="F31" s="58"/>
      <c r="G31" s="23"/>
    </row>
    <row r="32" spans="2:7" ht="15.75" x14ac:dyDescent="0.25">
      <c r="B32" s="22" t="s">
        <v>65</v>
      </c>
      <c r="C32" s="10" t="s">
        <v>17</v>
      </c>
      <c r="D32" s="11" t="s">
        <v>18</v>
      </c>
      <c r="E32" s="58">
        <f>5*65</f>
        <v>325</v>
      </c>
      <c r="F32" s="58"/>
      <c r="G32" s="23"/>
    </row>
    <row r="33" spans="2:8" ht="45" x14ac:dyDescent="0.25">
      <c r="B33" s="22" t="s">
        <v>66</v>
      </c>
      <c r="C33" s="10" t="s">
        <v>30</v>
      </c>
      <c r="D33" s="11" t="s">
        <v>18</v>
      </c>
      <c r="E33" s="58">
        <v>30</v>
      </c>
      <c r="F33" s="58"/>
      <c r="G33" s="23"/>
    </row>
    <row r="34" spans="2:8" x14ac:dyDescent="0.25">
      <c r="B34" s="22" t="s">
        <v>67</v>
      </c>
      <c r="C34" s="10" t="s">
        <v>31</v>
      </c>
      <c r="D34" s="11" t="s">
        <v>19</v>
      </c>
      <c r="E34" s="58">
        <f>ROUNDUP(65/0.75*8,0)</f>
        <v>694</v>
      </c>
      <c r="F34" s="58"/>
      <c r="G34" s="23"/>
    </row>
    <row r="35" spans="2:8" x14ac:dyDescent="0.25">
      <c r="B35" s="22" t="s">
        <v>68</v>
      </c>
      <c r="C35" s="10" t="s">
        <v>32</v>
      </c>
      <c r="D35" s="11" t="s">
        <v>20</v>
      </c>
      <c r="E35" s="58">
        <f>(30*67*0.888+67/0.15*4.2*1.208)/1000*1.07</f>
        <v>4.33466416</v>
      </c>
      <c r="F35" s="58"/>
      <c r="G35" s="23"/>
    </row>
    <row r="36" spans="2:8" ht="30" x14ac:dyDescent="0.25">
      <c r="B36" s="22" t="s">
        <v>69</v>
      </c>
      <c r="C36" s="10" t="s">
        <v>33</v>
      </c>
      <c r="D36" s="11" t="s">
        <v>25</v>
      </c>
      <c r="E36" s="58">
        <f>ROUNDUP(4.2*0.16*67*1.3,-1)</f>
        <v>60</v>
      </c>
      <c r="F36" s="58"/>
      <c r="G36" s="23"/>
    </row>
    <row r="37" spans="2:8" customFormat="1" ht="30" x14ac:dyDescent="0.25">
      <c r="B37" s="12">
        <v>4</v>
      </c>
      <c r="C37" s="13" t="s">
        <v>75</v>
      </c>
      <c r="D37" s="14"/>
      <c r="E37" s="15"/>
      <c r="F37" s="15"/>
      <c r="G37" s="16"/>
    </row>
    <row r="38" spans="2:8" s="24" customFormat="1" ht="15.75" x14ac:dyDescent="0.25">
      <c r="B38" s="22">
        <v>4.0999999999999996</v>
      </c>
      <c r="C38" s="10" t="s">
        <v>45</v>
      </c>
      <c r="D38" s="11" t="s">
        <v>18</v>
      </c>
      <c r="E38" s="58">
        <f>20*0.25</f>
        <v>5</v>
      </c>
      <c r="F38" s="64"/>
      <c r="G38" s="45"/>
    </row>
    <row r="39" spans="2:8" s="24" customFormat="1" ht="30.75" thickBot="1" x14ac:dyDescent="0.3">
      <c r="B39" s="46">
        <v>4.2</v>
      </c>
      <c r="C39" s="47" t="s">
        <v>46</v>
      </c>
      <c r="D39" s="48" t="s">
        <v>18</v>
      </c>
      <c r="E39" s="65">
        <f>E38</f>
        <v>5</v>
      </c>
      <c r="F39" s="66"/>
      <c r="G39" s="49"/>
      <c r="H39" s="44"/>
    </row>
    <row r="40" spans="2:8" ht="15.75" thickBot="1" x14ac:dyDescent="0.3"/>
    <row r="41" spans="2:8" s="24" customFormat="1" x14ac:dyDescent="0.25">
      <c r="B41" s="29"/>
      <c r="C41" s="30" t="s">
        <v>34</v>
      </c>
      <c r="D41" s="31"/>
      <c r="E41" s="32"/>
      <c r="F41" s="32"/>
      <c r="G41" s="50"/>
      <c r="H41" s="33"/>
    </row>
    <row r="42" spans="2:8" ht="15.75" x14ac:dyDescent="0.3">
      <c r="B42" s="34"/>
      <c r="C42" s="35" t="s">
        <v>35</v>
      </c>
      <c r="D42" s="36"/>
      <c r="E42" s="37"/>
      <c r="F42" s="37"/>
      <c r="G42" s="51"/>
    </row>
    <row r="43" spans="2:8" ht="16.5" thickBot="1" x14ac:dyDescent="0.35">
      <c r="B43" s="38"/>
      <c r="C43" s="39" t="s">
        <v>36</v>
      </c>
      <c r="D43" s="40"/>
      <c r="E43" s="41"/>
      <c r="F43" s="41"/>
      <c r="G43" s="52"/>
    </row>
    <row r="45" spans="2:8" x14ac:dyDescent="0.25">
      <c r="C45" s="43" t="s">
        <v>48</v>
      </c>
    </row>
    <row r="46" spans="2:8" ht="39" customHeight="1" x14ac:dyDescent="0.25">
      <c r="C46" s="42" t="s">
        <v>50</v>
      </c>
    </row>
    <row r="47" spans="2:8" ht="55.5" customHeight="1" x14ac:dyDescent="0.25">
      <c r="C47" s="42" t="s">
        <v>51</v>
      </c>
    </row>
    <row r="48" spans="2:8" ht="30" x14ac:dyDescent="0.25">
      <c r="C48" s="42" t="s">
        <v>52</v>
      </c>
    </row>
  </sheetData>
  <mergeCells count="1">
    <mergeCell ref="B2:G2"/>
  </mergeCells>
  <phoneticPr fontId="16" type="noConversion"/>
  <pageMargins left="0.7" right="0.7" top="0.75" bottom="0.75" header="0.3" footer="0.3"/>
  <pageSetup scale="50"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A0186038C6EF4C8D00222FD1C03532" ma:contentTypeVersion="12" ma:contentTypeDescription="Create a new document." ma:contentTypeScope="" ma:versionID="4d2a33147381eb655ce542285be0fcad">
  <xsd:schema xmlns:xsd="http://www.w3.org/2001/XMLSchema" xmlns:xs="http://www.w3.org/2001/XMLSchema" xmlns:p="http://schemas.microsoft.com/office/2006/metadata/properties" xmlns:ns2="aaef5b3d-9221-46d2-b43a-a2b69024be38" xmlns:ns3="c3c71f9a-c985-48ef-afe6-6714793fe25f" targetNamespace="http://schemas.microsoft.com/office/2006/metadata/properties" ma:root="true" ma:fieldsID="864384562e5f05256df82ed3486030ae" ns2:_="" ns3:_="">
    <xsd:import namespace="aaef5b3d-9221-46d2-b43a-a2b69024be38"/>
    <xsd:import namespace="c3c71f9a-c985-48ef-afe6-6714793fe2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ProjectNumbe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f5b3d-9221-46d2-b43a-a2b69024be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ProjectNumber" ma:index="11" nillable="true" ma:displayName="ProjectNumber" ma:description="Project Number" ma:indexed="true" ma:internalName="ProjectNumber">
      <xsd:simpleType>
        <xsd:restriction base="dms:Text">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fc5d946-2c2c-47b1-acc2-1142b2119a0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c71f9a-c985-48ef-afe6-6714793fe25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319d0c-d7a3-450b-a5a0-f2e1ff5e3db2}" ma:internalName="TaxCatchAll" ma:showField="CatchAllData" ma:web="c3c71f9a-c985-48ef-afe6-6714793fe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3c71f9a-c985-48ef-afe6-6714793fe25f" xsi:nil="true"/>
    <lcf76f155ced4ddcb4097134ff3c332f xmlns="aaef5b3d-9221-46d2-b43a-a2b69024be38">
      <Terms xmlns="http://schemas.microsoft.com/office/infopath/2007/PartnerControls"/>
    </lcf76f155ced4ddcb4097134ff3c332f>
    <ProjectNumber xmlns="aaef5b3d-9221-46d2-b43a-a2b69024be38" xsi:nil="true"/>
  </documentManagement>
</p:properties>
</file>

<file path=customXml/itemProps1.xml><?xml version="1.0" encoding="utf-8"?>
<ds:datastoreItem xmlns:ds="http://schemas.openxmlformats.org/officeDocument/2006/customXml" ds:itemID="{4AA49845-BAF8-4330-948B-A2621F8C06B7}">
  <ds:schemaRefs>
    <ds:schemaRef ds:uri="http://schemas.microsoft.com/sharepoint/v3/contenttype/forms"/>
  </ds:schemaRefs>
</ds:datastoreItem>
</file>

<file path=customXml/itemProps2.xml><?xml version="1.0" encoding="utf-8"?>
<ds:datastoreItem xmlns:ds="http://schemas.openxmlformats.org/officeDocument/2006/customXml" ds:itemID="{4EE04714-DC05-425B-BBF2-BDC16C0DE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f5b3d-9221-46d2-b43a-a2b69024be38"/>
    <ds:schemaRef ds:uri="c3c71f9a-c985-48ef-afe6-6714793fe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381E8D-8F4A-4E5C-A191-FB112CDDF75B}">
  <ds:schemaRefs>
    <ds:schemaRef ds:uri="http://schemas.microsoft.com/office/2006/metadata/properties"/>
    <ds:schemaRef ds:uri="http://schemas.microsoft.com/office/2006/documentManagement/types"/>
    <ds:schemaRef ds:uri="aaef5b3d-9221-46d2-b43a-a2b69024be38"/>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c3c71f9a-c985-48ef-afe6-6714793fe25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2026-04-20T09:59:25Z</dcterms:created>
  <dcterms:modified xsi:type="dcterms:W3CDTF">2026-04-22T08:29:09Z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0x010100BBA0186038C6EF4C8D00222FD1C03532</vt:lpwstr>
  </property>
  <property fmtid="{D5CDD505-2E9C-101B-9397-08002B2CF9AE}" pid="3" name="MediaServiceImageTags">
    <vt:lpwstr/>
  </property>
</Properties>
</file>