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titude01\Desktop\"/>
    </mc:Choice>
  </mc:AlternateContent>
  <bookViews>
    <workbookView xWindow="0" yWindow="0" windowWidth="28800" windowHeight="12312"/>
  </bookViews>
  <sheets>
    <sheet name="ბოლო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MLZ1" localSheetId="0">#REF!</definedName>
    <definedName name="________MLZ1">#REF!</definedName>
    <definedName name="________MLZ2" localSheetId="0">#REF!</definedName>
    <definedName name="________MLZ2">#REF!</definedName>
    <definedName name="________MLZ3" localSheetId="0">#REF!</definedName>
    <definedName name="________MLZ3">#REF!</definedName>
    <definedName name="__usd2">[1]Sayfa1!$B$7</definedName>
    <definedName name="_1pi1_" localSheetId="0">#REF!</definedName>
    <definedName name="_1pi1_">#REF!</definedName>
    <definedName name="_xlnm._FilterDatabase" localSheetId="0" hidden="1">ბოლო!$A$10:$L$139</definedName>
    <definedName name="_xlnm._FilterDatabase" hidden="1">#REF!</definedName>
    <definedName name="_MLZ1" localSheetId="0">#REF!</definedName>
    <definedName name="_MLZ1">#REF!</definedName>
    <definedName name="_MLZ2" localSheetId="0">#REF!</definedName>
    <definedName name="_MLZ2">#REF!</definedName>
    <definedName name="_MLZ3" localSheetId="0">#REF!</definedName>
    <definedName name="_MLZ3">#REF!</definedName>
    <definedName name="_usd2">[1]Sayfa1!$B$7</definedName>
    <definedName name="ADB" localSheetId="0">#REF!</definedName>
    <definedName name="ADB">#REF!</definedName>
    <definedName name="ADBm" localSheetId="0">#REF!</definedName>
    <definedName name="ADBm">#REF!</definedName>
    <definedName name="AKG" localSheetId="0">#REF!</definedName>
    <definedName name="AKG">#REF!</definedName>
    <definedName name="AKGm" localSheetId="0">#REF!</definedName>
    <definedName name="AKGm">#REF!</definedName>
    <definedName name="al" localSheetId="0">#REF!</definedName>
    <definedName name="al">#REF!</definedName>
    <definedName name="ALLENHEATH" localSheetId="0">#REF!</definedName>
    <definedName name="ALLENHEATH">#REF!</definedName>
    <definedName name="ALLENHEATHm" localSheetId="0">#REF!</definedName>
    <definedName name="ALLENHEATHm">#REF!</definedName>
    <definedName name="AMX" localSheetId="0">#REF!</definedName>
    <definedName name="AMX">#REF!</definedName>
    <definedName name="AMXm" localSheetId="0">#REF!</definedName>
    <definedName name="AMXm">#REF!</definedName>
    <definedName name="ART" localSheetId="0">#REF!</definedName>
    <definedName name="ART">#REF!</definedName>
    <definedName name="ARTm" localSheetId="0">#REF!</definedName>
    <definedName name="ARTm">#REF!</definedName>
    <definedName name="BARCO" localSheetId="0">#REF!</definedName>
    <definedName name="BARCO">#REF!</definedName>
    <definedName name="BARCOm" localSheetId="0">#REF!</definedName>
    <definedName name="BARCOm">#REF!</definedName>
    <definedName name="BEHRİNGER" localSheetId="0">#REF!</definedName>
    <definedName name="BEHRİNGER">#REF!</definedName>
    <definedName name="BEHRİNGERm" localSheetId="0">#REF!</definedName>
    <definedName name="BEHRİNGERm">#REF!</definedName>
    <definedName name="BOSCH" localSheetId="0">#REF!</definedName>
    <definedName name="BOSCH">#REF!</definedName>
    <definedName name="BOSCHm" localSheetId="0">#REF!</definedName>
    <definedName name="BOSCHm">#REF!</definedName>
    <definedName name="BROADCAST" localSheetId="0">#REF!</definedName>
    <definedName name="BROADCAST">#REF!</definedName>
    <definedName name="BROADCASTm" localSheetId="0">#REF!</definedName>
    <definedName name="BROADCASTm">#REF!</definedName>
    <definedName name="BSS" localSheetId="0">#REF!</definedName>
    <definedName name="BSS">#REF!</definedName>
    <definedName name="BSSm" localSheetId="0">#REF!</definedName>
    <definedName name="BSSm">#REF!</definedName>
    <definedName name="CHF" localSheetId="0">#REF!</definedName>
    <definedName name="CHF">#REF!</definedName>
    <definedName name="CHRISTIE" localSheetId="0">#REF!</definedName>
    <definedName name="CHRISTIE">#REF!</definedName>
    <definedName name="CHRISTIEm" localSheetId="0">#REF!</definedName>
    <definedName name="CHRISTIEm">#REF!</definedName>
    <definedName name="COMPULITE" localSheetId="0">#REF!</definedName>
    <definedName name="COMPULITE">#REF!</definedName>
    <definedName name="COMPULITEm" localSheetId="0">#REF!</definedName>
    <definedName name="COMPULITEm">#REF!</definedName>
    <definedName name="CREATOR" localSheetId="0">#REF!</definedName>
    <definedName name="CREATOR">#REF!</definedName>
    <definedName name="CREATORm" localSheetId="0">#REF!</definedName>
    <definedName name="CREATORm">#REF!</definedName>
    <definedName name="CRESTRON" localSheetId="0">#REF!</definedName>
    <definedName name="CRESTRON">#REF!</definedName>
    <definedName name="CRESTRONm" localSheetId="0">#REF!</definedName>
    <definedName name="CRESTRONm">#REF!</definedName>
    <definedName name="CROWN" localSheetId="0">#REF!</definedName>
    <definedName name="CROWN">#REF!</definedName>
    <definedName name="CROWNm" localSheetId="0">#REF!</definedName>
    <definedName name="CROWNm">#REF!</definedName>
    <definedName name="data">[2]database!$B$4:$J$6188</definedName>
    <definedName name="dataa">[2]database!$B$4:$B$6188</definedName>
    <definedName name="DB" localSheetId="0">#REF!</definedName>
    <definedName name="DB">#REF!</definedName>
    <definedName name="DBm" localSheetId="0">#REF!</definedName>
    <definedName name="DBm">#REF!</definedName>
    <definedName name="DBX" localSheetId="0">#REF!</definedName>
    <definedName name="DBX">#REF!</definedName>
    <definedName name="DBXm" localSheetId="0">#REF!</definedName>
    <definedName name="DBXm">#REF!</definedName>
    <definedName name="de" localSheetId="0">#REF!</definedName>
    <definedName name="de">#REF!</definedName>
    <definedName name="DESISTI" localSheetId="0">#REF!</definedName>
    <definedName name="DESISTI">#REF!</definedName>
    <definedName name="DESISTIM" localSheetId="0">#REF!</definedName>
    <definedName name="DESISTIM">#REF!</definedName>
    <definedName name="DEXEL" localSheetId="0">#REF!</definedName>
    <definedName name="DEXEL">#REF!</definedName>
    <definedName name="DEXELm" localSheetId="0">#REF!</definedName>
    <definedName name="DEXELm">#REF!</definedName>
    <definedName name="DİĞEREURO" localSheetId="0">#REF!</definedName>
    <definedName name="DİĞEREURO">#REF!</definedName>
    <definedName name="DİĞEREUROm" localSheetId="0">#REF!</definedName>
    <definedName name="DİĞEREUROm">#REF!</definedName>
    <definedName name="DİĞERTL" localSheetId="0">#REF!</definedName>
    <definedName name="DİĞERTL">#REF!</definedName>
    <definedName name="DİĞERTLm" localSheetId="0">#REF!</definedName>
    <definedName name="DİĞERTLm">#REF!</definedName>
    <definedName name="DİĞERUSD" localSheetId="0">#REF!</definedName>
    <definedName name="DİĞERUSD">#REF!</definedName>
    <definedName name="DİĞERUSDm" localSheetId="0">#REF!</definedName>
    <definedName name="DİĞERUSDm">#REF!</definedName>
    <definedName name="DİNAKORD" localSheetId="0">#REF!</definedName>
    <definedName name="DİNAKORD">#REF!</definedName>
    <definedName name="DİNAKORDm" localSheetId="0">#REF!</definedName>
    <definedName name="DİNAKORDm">#REF!</definedName>
    <definedName name="dq" localSheetId="0">#REF!</definedName>
    <definedName name="dq">#REF!</definedName>
    <definedName name="ds" localSheetId="0">#REF!</definedName>
    <definedName name="ds">#REF!</definedName>
    <definedName name="DTS" localSheetId="0">#REF!</definedName>
    <definedName name="DTS">#REF!</definedName>
    <definedName name="DTSm" localSheetId="0">#REF!</definedName>
    <definedName name="DTSm">#REF!</definedName>
    <definedName name="e" localSheetId="0">#REF!</definedName>
    <definedName name="e">#REF!</definedName>
    <definedName name="EAW" localSheetId="0">#REF!</definedName>
    <definedName name="EAW">#REF!</definedName>
    <definedName name="EAWm" localSheetId="0">#REF!</definedName>
    <definedName name="EAWm">#REF!</definedName>
    <definedName name="ebc" localSheetId="0">#REF!</definedName>
    <definedName name="ebc">#REF!</definedName>
    <definedName name="ED" localSheetId="0">#REF!</definedName>
    <definedName name="ED">#REF!</definedName>
    <definedName name="egkn" localSheetId="0">#REF!</definedName>
    <definedName name="egkn">#REF!</definedName>
    <definedName name="eic" localSheetId="0">#REF!</definedName>
    <definedName name="eic">#REF!</definedName>
    <definedName name="eıkn" localSheetId="0">#REF!</definedName>
    <definedName name="eıkn">#REF!</definedName>
    <definedName name="EIKN1" localSheetId="0">#REF!</definedName>
    <definedName name="EIKN1">#REF!</definedName>
    <definedName name="em" localSheetId="0">#REF!</definedName>
    <definedName name="em">#REF!</definedName>
    <definedName name="emkn" localSheetId="0">#REF!</definedName>
    <definedName name="emkn">#REF!</definedName>
    <definedName name="EMKN1" localSheetId="0">#REF!</definedName>
    <definedName name="EMKN1">#REF!</definedName>
    <definedName name="ERTEKİN" localSheetId="0">#REF!</definedName>
    <definedName name="ERTEKİN">#REF!</definedName>
    <definedName name="ERTEKİNm" localSheetId="0">#REF!</definedName>
    <definedName name="ERTEKİNm">#REF!</definedName>
    <definedName name="es" localSheetId="0">#REF!</definedName>
    <definedName name="es">#REF!</definedName>
    <definedName name="euro">[3]kur!$C$1</definedName>
    <definedName name="euro2">[1]Sayfa1!$C$7</definedName>
    <definedName name="EXTRON" localSheetId="0">#REF!</definedName>
    <definedName name="EXTRON">#REF!</definedName>
    <definedName name="EXTRONm" localSheetId="0">#REF!</definedName>
    <definedName name="EXTRONm">#REF!</definedName>
    <definedName name="GBP" localSheetId="0">#REF!</definedName>
    <definedName name="GBP">#REF!</definedName>
    <definedName name="GM" localSheetId="0">#REF!</definedName>
    <definedName name="GM">#REF!</definedName>
    <definedName name="GMm" localSheetId="0">#REF!</definedName>
    <definedName name="GMm">#REF!</definedName>
    <definedName name="GRIVEN" localSheetId="0">#REF!</definedName>
    <definedName name="GRIVEN">#REF!</definedName>
    <definedName name="GRIVENm" localSheetId="0">#REF!</definedName>
    <definedName name="GRIVENm">#REF!</definedName>
    <definedName name="HIGHLINE" localSheetId="0">#REF!</definedName>
    <definedName name="HIGHLINE">#REF!</definedName>
    <definedName name="HIGHLINEm" localSheetId="0">#REF!</definedName>
    <definedName name="HIGHLINEm">#REF!</definedName>
    <definedName name="ILIGHT" localSheetId="0">#REF!</definedName>
    <definedName name="ILIGHT">#REF!</definedName>
    <definedName name="ILIGHTm" localSheetId="0">#REF!</definedName>
    <definedName name="ILIGHTm">#REF!</definedName>
    <definedName name="işç" localSheetId="0">#REF!</definedName>
    <definedName name="işç">#REF!</definedName>
    <definedName name="İŞÇ1" localSheetId="0">#REF!</definedName>
    <definedName name="İŞÇ1">#REF!</definedName>
    <definedName name="İŞÇB" localSheetId="0">#REF!</definedName>
    <definedName name="İŞÇB">#REF!</definedName>
    <definedName name="ıscı" localSheetId="0">#REF!</definedName>
    <definedName name="ıscı">#REF!</definedName>
    <definedName name="ISCI1" localSheetId="0">#REF!</definedName>
    <definedName name="ISCI1">#REF!</definedName>
    <definedName name="İŞÇK" localSheetId="0">#REF!</definedName>
    <definedName name="İŞÇK">#REF!</definedName>
    <definedName name="jami" localSheetId="0">#REF!</definedName>
    <definedName name="jami">#REF!</definedName>
    <definedName name="JBL" localSheetId="0">#REF!</definedName>
    <definedName name="JBL">#REF!</definedName>
    <definedName name="JBLm" localSheetId="0">#REF!</definedName>
    <definedName name="JBLm">#REF!</definedName>
    <definedName name="js" localSheetId="0">#REF!</definedName>
    <definedName name="js">#REF!</definedName>
    <definedName name="K" localSheetId="0">#REF!</definedName>
    <definedName name="K">#REF!</definedName>
    <definedName name="KK" localSheetId="0">#REF!</definedName>
    <definedName name="KK">#REF!</definedName>
    <definedName name="KLOTZ" localSheetId="0">#REF!</definedName>
    <definedName name="KLOTZ">#REF!</definedName>
    <definedName name="KLOTZm" localSheetId="0">#REF!</definedName>
    <definedName name="KLOTZm">#REF!</definedName>
    <definedName name="KONIGMEYER" localSheetId="0">#REF!</definedName>
    <definedName name="KONIGMEYER">#REF!</definedName>
    <definedName name="KONIGMEYERM" localSheetId="0">#REF!</definedName>
    <definedName name="KONIGMEYERM">#REF!</definedName>
    <definedName name="KRAMER" localSheetId="0">#REF!</definedName>
    <definedName name="KRAMER">#REF!</definedName>
    <definedName name="KRAMERm" localSheetId="0">#REF!</definedName>
    <definedName name="KRAMERm">#REF!</definedName>
    <definedName name="ks" localSheetId="0">#REF!</definedName>
    <definedName name="ks">#REF!</definedName>
    <definedName name="leg" localSheetId="0">#REF!</definedName>
    <definedName name="leg">#REF!</definedName>
    <definedName name="LEXICON" localSheetId="0">#REF!</definedName>
    <definedName name="LEXICON">#REF!</definedName>
    <definedName name="LEXICONm" localSheetId="0">#REF!</definedName>
    <definedName name="LEXICONm">#REF!</definedName>
    <definedName name="lg">[4]ANALIZ!$D$281</definedName>
    <definedName name="LITEC" localSheetId="0">#REF!</definedName>
    <definedName name="LITEC">#REF!</definedName>
    <definedName name="LITECm" localSheetId="0">#REF!</definedName>
    <definedName name="LITECm">#REF!</definedName>
    <definedName name="LOOKAB" localSheetId="0">#REF!</definedName>
    <definedName name="LOOKAB">#REF!</definedName>
    <definedName name="LOOKABm" localSheetId="0">#REF!</definedName>
    <definedName name="LOOKABm">#REF!</definedName>
    <definedName name="LSC" localSheetId="0">#REF!</definedName>
    <definedName name="LSC">#REF!</definedName>
    <definedName name="LSCm" localSheetId="0">#REF!</definedName>
    <definedName name="LSCm">#REF!</definedName>
    <definedName name="MALIGHTING" localSheetId="0">#REF!</definedName>
    <definedName name="MALIGHTING">#REF!</definedName>
    <definedName name="MALIGHTINGm" localSheetId="0">#REF!</definedName>
    <definedName name="MALIGHTINGm">#REF!</definedName>
    <definedName name="MANFROTTO" localSheetId="0">#REF!</definedName>
    <definedName name="MANFROTTO">#REF!</definedName>
    <definedName name="MANFROTTOm" localSheetId="0">#REF!</definedName>
    <definedName name="MANFROTTOm">#REF!</definedName>
    <definedName name="mhc" localSheetId="0">#REF!</definedName>
    <definedName name="mhc">#REF!</definedName>
    <definedName name="mlz" localSheetId="0">#REF!</definedName>
    <definedName name="mlz">#REF!</definedName>
    <definedName name="MLZCHIL" localSheetId="0">#REF!</definedName>
    <definedName name="MLZCHIL">#REF!</definedName>
    <definedName name="MLZCON" localSheetId="0">#REF!</definedName>
    <definedName name="MLZCON">#REF!</definedName>
    <definedName name="MLZCON1" localSheetId="0">#REF!</definedName>
    <definedName name="MLZCON1">#REF!</definedName>
    <definedName name="MLZCON2" localSheetId="0">#REF!</definedName>
    <definedName name="MLZCON2">#REF!</definedName>
    <definedName name="MLZCON3" localSheetId="0">#REF!</definedName>
    <definedName name="MLZCON3">#REF!</definedName>
    <definedName name="mlzfc" localSheetId="0">#REF!</definedName>
    <definedName name="mlzfc">#REF!</definedName>
    <definedName name="NEUTRIK" localSheetId="0">#REF!</definedName>
    <definedName name="NEUTRIK">#REF!</definedName>
    <definedName name="NEUTRIKm" localSheetId="0">#REF!</definedName>
    <definedName name="NEUTRIKm">#REF!</definedName>
    <definedName name="OSRAM" localSheetId="0">#REF!</definedName>
    <definedName name="OSRAM">#REF!</definedName>
    <definedName name="OSRAMm" localSheetId="0">#REF!</definedName>
    <definedName name="OSRAMm">#REF!</definedName>
    <definedName name="P" localSheetId="0">#REF!</definedName>
    <definedName name="P">#REF!</definedName>
    <definedName name="PANASONICCCTV" localSheetId="0">#REF!</definedName>
    <definedName name="PANASONICCCTV">#REF!</definedName>
    <definedName name="PANASONICCCTVm" localSheetId="0">#REF!</definedName>
    <definedName name="PANASONICCCTVm">#REF!</definedName>
    <definedName name="PEAVEY" localSheetId="0">#REF!</definedName>
    <definedName name="PEAVEY">#REF!</definedName>
    <definedName name="PEAVEYm" localSheetId="0">#REF!</definedName>
    <definedName name="PEAVEYm">#REF!</definedName>
    <definedName name="PHILIPS" localSheetId="0">#REF!</definedName>
    <definedName name="PHILIPS">#REF!</definedName>
    <definedName name="PHILIPSm" localSheetId="0">#REF!</definedName>
    <definedName name="PHILIPSm">#REF!</definedName>
    <definedName name="pi" localSheetId="0">#REF!</definedName>
    <definedName name="pi">#REF!</definedName>
    <definedName name="pimh" localSheetId="0">#REF!</definedName>
    <definedName name="pimh">#REF!</definedName>
    <definedName name="PIONEEREV" localSheetId="0">#REF!</definedName>
    <definedName name="PIONEEREV">#REF!</definedName>
    <definedName name="PIONEEREVm" localSheetId="0">#REF!</definedName>
    <definedName name="PIONEEREVm">#REF!</definedName>
    <definedName name="PIONEERPRO" localSheetId="0">#REF!</definedName>
    <definedName name="PIONEERPRO">#REF!</definedName>
    <definedName name="PIONEERPROm" localSheetId="0">#REF!</definedName>
    <definedName name="PIONEERPROm">#REF!</definedName>
    <definedName name="pixh" localSheetId="0">#REF!</definedName>
    <definedName name="pixh">#REF!</definedName>
    <definedName name="pixhf" localSheetId="0">#REF!</definedName>
    <definedName name="pixhf">#REF!</definedName>
    <definedName name="piya" localSheetId="0">#REF!</definedName>
    <definedName name="piya">#REF!</definedName>
    <definedName name="PÖTV" localSheetId="0">#REF!</definedName>
    <definedName name="PÖTV">#REF!</definedName>
    <definedName name="_xlnm.Print_Area" localSheetId="0">ბოლო!$A$1:$L$176</definedName>
    <definedName name="QSC" localSheetId="0">#REF!</definedName>
    <definedName name="QSC">#REF!</definedName>
    <definedName name="QSCm" localSheetId="0">#REF!</definedName>
    <definedName name="QSCm">#REF!</definedName>
    <definedName name="RACKCASE" localSheetId="0">#REF!</definedName>
    <definedName name="RACKCASE">#REF!</definedName>
    <definedName name="RACKCASEm" localSheetId="0">#REF!</definedName>
    <definedName name="RACKCASEm">#REF!</definedName>
    <definedName name="RCF" localSheetId="0">#REF!</definedName>
    <definedName name="RCF">#REF!</definedName>
    <definedName name="RCFm" localSheetId="0">#REF!</definedName>
    <definedName name="RCFm">#REF!</definedName>
    <definedName name="rcs" localSheetId="0">#REF!</definedName>
    <definedName name="rcs">#REF!</definedName>
    <definedName name="referans">[2]referans!$A$2:$A$416</definedName>
    <definedName name="referans1">[2]referans!$A$2:$B$416</definedName>
    <definedName name="RKD" localSheetId="0">#REF!</definedName>
    <definedName name="RKD">#REF!</definedName>
    <definedName name="RKDm" localSheetId="0">#REF!</definedName>
    <definedName name="RKDm">#REF!</definedName>
    <definedName name="RSAUDIO" localSheetId="0">#REF!</definedName>
    <definedName name="RSAUDIO">#REF!</definedName>
    <definedName name="RSAUDIOm" localSheetId="0">#REF!</definedName>
    <definedName name="RSAUDIOm">#REF!</definedName>
    <definedName name="s" localSheetId="0">#REF!</definedName>
    <definedName name="s">#REF!</definedName>
    <definedName name="SAMSUNGCCTV" localSheetId="0">#REF!</definedName>
    <definedName name="SAMSUNGCCTV">#REF!</definedName>
    <definedName name="SAMSUNGCCTVm" localSheetId="0">#REF!</definedName>
    <definedName name="SAMSUNGCCTVm">#REF!</definedName>
    <definedName name="SANYO" localSheetId="0">#REF!</definedName>
    <definedName name="SANYO">#REF!</definedName>
    <definedName name="SANYOCCTV" localSheetId="0">#REF!</definedName>
    <definedName name="SANYOCCTV">#REF!</definedName>
    <definedName name="SANYOCCTVm" localSheetId="0">#REF!</definedName>
    <definedName name="SANYOCCTVm">#REF!</definedName>
    <definedName name="SANYOm" localSheetId="0">#REF!</definedName>
    <definedName name="SANYOm">#REF!</definedName>
    <definedName name="sc" localSheetId="0">#REF!</definedName>
    <definedName name="sc">#REF!</definedName>
    <definedName name="sch">[5]ANALIZ!$D$280</definedName>
    <definedName name="SCREENLINE" localSheetId="0">#REF!</definedName>
    <definedName name="SCREENLINE">#REF!</definedName>
    <definedName name="SCREENLINEm" localSheetId="0">#REF!</definedName>
    <definedName name="SCREENLINEm">#REF!</definedName>
    <definedName name="SENNHEISER" localSheetId="0">#REF!</definedName>
    <definedName name="SENNHEISER">#REF!</definedName>
    <definedName name="SENNHEISERm" localSheetId="0">#REF!</definedName>
    <definedName name="SENNHEISERm">#REF!</definedName>
    <definedName name="SFR">[6]KUR!$F$1</definedName>
    <definedName name="SGM" localSheetId="0">#REF!</definedName>
    <definedName name="SGM">#REF!</definedName>
    <definedName name="SGMm" localSheetId="0">#REF!</definedName>
    <definedName name="SGMm">#REF!</definedName>
    <definedName name="SHARP" localSheetId="0">#REF!</definedName>
    <definedName name="SHARP">#REF!</definedName>
    <definedName name="SHARPm" localSheetId="0">#REF!</definedName>
    <definedName name="SHARPm">#REF!</definedName>
    <definedName name="SHURE" localSheetId="0">#REF!</definedName>
    <definedName name="SHURE">#REF!</definedName>
    <definedName name="SHUREm" localSheetId="0">#REF!</definedName>
    <definedName name="SHUREm">#REF!</definedName>
    <definedName name="SOFİTA" localSheetId="0">#REF!</definedName>
    <definedName name="SOFİTA">#REF!</definedName>
    <definedName name="SOFİTAm" localSheetId="0">#REF!</definedName>
    <definedName name="SOFİTAm">#REF!</definedName>
    <definedName name="SONYBROADCAST" localSheetId="0">#REF!</definedName>
    <definedName name="SONYBROADCAST">#REF!</definedName>
    <definedName name="SONYBROADCASTm" localSheetId="0">#REF!</definedName>
    <definedName name="SONYBROADCASTm">#REF!</definedName>
    <definedName name="SONYEV" localSheetId="0">#REF!</definedName>
    <definedName name="SONYEV">#REF!</definedName>
    <definedName name="SONYEVm" localSheetId="0">#REF!</definedName>
    <definedName name="SONYEVm">#REF!</definedName>
    <definedName name="SÖTV" localSheetId="0">#REF!</definedName>
    <definedName name="SÖTV">#REF!</definedName>
    <definedName name="SOUNDCRACFT" localSheetId="0">#REF!</definedName>
    <definedName name="SOUNDCRACFT">#REF!</definedName>
    <definedName name="SOUNDCRACFTm" localSheetId="0">#REF!</definedName>
    <definedName name="SOUNDCRACFTm">#REF!</definedName>
    <definedName name="STR" localSheetId="0">#REF!</definedName>
    <definedName name="STR">#REF!</definedName>
    <definedName name="STUDER" localSheetId="0">#REF!</definedName>
    <definedName name="STUDER">#REF!</definedName>
    <definedName name="STUDERm" localSheetId="0">#REF!</definedName>
    <definedName name="STUDERm">#REF!</definedName>
    <definedName name="SYSTEMSENSOR" localSheetId="0">#REF!</definedName>
    <definedName name="SYSTEMSENSOR">#REF!</definedName>
    <definedName name="SYSTEMSENSORM" localSheetId="0">#REF!</definedName>
    <definedName name="SYSTEMSENSORM">#REF!</definedName>
    <definedName name="t" localSheetId="0">#REF!</definedName>
    <definedName name="t">#REF!</definedName>
    <definedName name="TASCAM" localSheetId="0">#REF!</definedName>
    <definedName name="TASCAM">#REF!</definedName>
    <definedName name="TASCAMm" localSheetId="0">#REF!</definedName>
    <definedName name="TASCAMm">#REF!</definedName>
    <definedName name="TEKNİK" localSheetId="0">#REF!</definedName>
    <definedName name="TEKNİK">#REF!</definedName>
    <definedName name="TEKNİKm" localSheetId="0">#REF!</definedName>
    <definedName name="TEKNİKm">#REF!</definedName>
    <definedName name="TELEVIC" localSheetId="0">#REF!</definedName>
    <definedName name="TELEVIC">#REF!</definedName>
    <definedName name="TELEVICm" localSheetId="0">#REF!</definedName>
    <definedName name="TELEVICm">#REF!</definedName>
    <definedName name="TL" localSheetId="0">#REF!</definedName>
    <definedName name="TL">#REF!</definedName>
    <definedName name="TOA" localSheetId="0">#REF!</definedName>
    <definedName name="TOA">#REF!</definedName>
    <definedName name="TOAm" localSheetId="0">#REF!</definedName>
    <definedName name="TOAm">#REF!</definedName>
    <definedName name="u" localSheetId="0">#REF!</definedName>
    <definedName name="u">#REF!</definedName>
    <definedName name="ubc" localSheetId="0">#REF!</definedName>
    <definedName name="ubc">#REF!</definedName>
    <definedName name="UD" localSheetId="0">#REF!</definedName>
    <definedName name="UD">#REF!</definedName>
    <definedName name="usd">[3]kur!$B$1</definedName>
    <definedName name="Y3K" localSheetId="0">#REF!</definedName>
    <definedName name="Y3K">#REF!</definedName>
    <definedName name="Y3Km" localSheetId="0">#REF!</definedName>
    <definedName name="Y3Km">#REF!</definedName>
    <definedName name="ZECK" localSheetId="0">#REF!</definedName>
    <definedName name="ZECK">#REF!</definedName>
    <definedName name="ZECKm" localSheetId="0">#REF!</definedName>
    <definedName name="ZECK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07" i="1"/>
  <c r="F99" i="1"/>
  <c r="F91" i="1"/>
  <c r="F83" i="1"/>
  <c r="F75" i="1"/>
  <c r="F67" i="1"/>
  <c r="F59" i="1"/>
  <c r="F51" i="1"/>
  <c r="F46" i="1"/>
  <c r="F37" i="1"/>
  <c r="F28" i="1"/>
  <c r="F116" i="1"/>
  <c r="F108" i="1"/>
  <c r="F100" i="1"/>
  <c r="F92" i="1"/>
  <c r="F84" i="1"/>
  <c r="F76" i="1"/>
  <c r="F68" i="1"/>
  <c r="F60" i="1"/>
  <c r="F52" i="1"/>
  <c r="F45" i="1"/>
  <c r="F38" i="1"/>
  <c r="F29" i="1"/>
  <c r="F22" i="1"/>
  <c r="D146" i="1" l="1"/>
  <c r="G123" i="1" l="1"/>
  <c r="L11" i="1" l="1"/>
  <c r="L12" i="1"/>
  <c r="L13" i="1"/>
  <c r="G127" i="1"/>
  <c r="K126" i="1"/>
  <c r="L126" i="1" s="1"/>
  <c r="E125" i="1"/>
  <c r="K125" i="1" s="1"/>
  <c r="K124" i="1"/>
  <c r="I124" i="1"/>
  <c r="G124" i="1"/>
  <c r="L124" i="1" s="1"/>
  <c r="K123" i="1"/>
  <c r="I123" i="1"/>
  <c r="K122" i="1"/>
  <c r="I122" i="1"/>
  <c r="G122" i="1"/>
  <c r="L122" i="1" s="1"/>
  <c r="K120" i="1"/>
  <c r="I120" i="1"/>
  <c r="K119" i="1"/>
  <c r="I119" i="1"/>
  <c r="G119" i="1"/>
  <c r="L119" i="1" s="1"/>
  <c r="K118" i="1"/>
  <c r="I118" i="1"/>
  <c r="G118" i="1"/>
  <c r="K117" i="1"/>
  <c r="I117" i="1"/>
  <c r="G117" i="1"/>
  <c r="L117" i="1" s="1"/>
  <c r="E116" i="1"/>
  <c r="K116" i="1" s="1"/>
  <c r="E115" i="1"/>
  <c r="E114" i="1"/>
  <c r="I114" i="1" s="1"/>
  <c r="K112" i="1"/>
  <c r="I112" i="1"/>
  <c r="K111" i="1"/>
  <c r="I111" i="1"/>
  <c r="G111" i="1"/>
  <c r="K110" i="1"/>
  <c r="I110" i="1"/>
  <c r="G110" i="1"/>
  <c r="L110" i="1" s="1"/>
  <c r="K109" i="1"/>
  <c r="I109" i="1"/>
  <c r="G109" i="1"/>
  <c r="E107" i="1"/>
  <c r="I107" i="1" s="1"/>
  <c r="E105" i="1"/>
  <c r="E106" i="1" s="1"/>
  <c r="K106" i="1" s="1"/>
  <c r="K104" i="1"/>
  <c r="I104" i="1"/>
  <c r="K103" i="1"/>
  <c r="I103" i="1"/>
  <c r="G103" i="1"/>
  <c r="L103" i="1" s="1"/>
  <c r="K102" i="1"/>
  <c r="I102" i="1"/>
  <c r="G102" i="1"/>
  <c r="L102" i="1" s="1"/>
  <c r="E100" i="1"/>
  <c r="E99" i="1"/>
  <c r="K99" i="1" s="1"/>
  <c r="E98" i="1"/>
  <c r="K98" i="1" s="1"/>
  <c r="K96" i="1"/>
  <c r="I96" i="1"/>
  <c r="K95" i="1"/>
  <c r="I95" i="1"/>
  <c r="G95" i="1"/>
  <c r="K94" i="1"/>
  <c r="I94" i="1"/>
  <c r="G94" i="1"/>
  <c r="E91" i="1"/>
  <c r="K91" i="1" s="1"/>
  <c r="E89" i="1"/>
  <c r="E92" i="1" s="1"/>
  <c r="I92" i="1" s="1"/>
  <c r="K88" i="1"/>
  <c r="I88" i="1"/>
  <c r="K87" i="1"/>
  <c r="I87" i="1"/>
  <c r="G87" i="1"/>
  <c r="L87" i="1" s="1"/>
  <c r="K85" i="1"/>
  <c r="I85" i="1"/>
  <c r="G85" i="1"/>
  <c r="D85" i="1"/>
  <c r="E84" i="1"/>
  <c r="E83" i="1"/>
  <c r="K83" i="1" s="1"/>
  <c r="E82" i="1"/>
  <c r="K80" i="1"/>
  <c r="I80" i="1"/>
  <c r="K79" i="1"/>
  <c r="I79" i="1"/>
  <c r="G79" i="1"/>
  <c r="E78" i="1"/>
  <c r="G78" i="1" s="1"/>
  <c r="K77" i="1"/>
  <c r="I77" i="1"/>
  <c r="G77" i="1"/>
  <c r="E75" i="1"/>
  <c r="K75" i="1" s="1"/>
  <c r="K74" i="1"/>
  <c r="G74" i="1"/>
  <c r="E73" i="1"/>
  <c r="K72" i="1"/>
  <c r="I72" i="1"/>
  <c r="K71" i="1"/>
  <c r="I71" i="1"/>
  <c r="G71" i="1"/>
  <c r="L71" i="1" s="1"/>
  <c r="E70" i="1"/>
  <c r="E86" i="1" s="1"/>
  <c r="E68" i="1"/>
  <c r="E67" i="1"/>
  <c r="K67" i="1" s="1"/>
  <c r="E66" i="1"/>
  <c r="K64" i="1"/>
  <c r="I64" i="1"/>
  <c r="K63" i="1"/>
  <c r="I63" i="1"/>
  <c r="G63" i="1"/>
  <c r="E62" i="1"/>
  <c r="I62" i="1" s="1"/>
  <c r="E59" i="1"/>
  <c r="E61" i="1" s="1"/>
  <c r="I74" i="1"/>
  <c r="E58" i="1"/>
  <c r="E57" i="1"/>
  <c r="E60" i="1" s="1"/>
  <c r="K60" i="1" s="1"/>
  <c r="K56" i="1"/>
  <c r="I56" i="1"/>
  <c r="K55" i="1"/>
  <c r="I55" i="1"/>
  <c r="G55" i="1"/>
  <c r="K54" i="1"/>
  <c r="I54" i="1"/>
  <c r="G54" i="1"/>
  <c r="D54" i="1"/>
  <c r="K53" i="1"/>
  <c r="I53" i="1"/>
  <c r="G53" i="1"/>
  <c r="D53" i="1"/>
  <c r="E52" i="1"/>
  <c r="K52" i="1" s="1"/>
  <c r="E51" i="1"/>
  <c r="K51" i="1" s="1"/>
  <c r="E50" i="1"/>
  <c r="K48" i="1"/>
  <c r="I48" i="1"/>
  <c r="K47" i="1"/>
  <c r="I47" i="1"/>
  <c r="G47" i="1"/>
  <c r="L47" i="1" s="1"/>
  <c r="D47" i="1"/>
  <c r="E46" i="1"/>
  <c r="I46" i="1" s="1"/>
  <c r="E45" i="1"/>
  <c r="K45" i="1" s="1"/>
  <c r="K44" i="1"/>
  <c r="I44" i="1"/>
  <c r="G44" i="1"/>
  <c r="L44" i="1" s="1"/>
  <c r="K42" i="1"/>
  <c r="I42" i="1"/>
  <c r="K41" i="1"/>
  <c r="I41" i="1"/>
  <c r="G41" i="1"/>
  <c r="K40" i="1"/>
  <c r="I40" i="1"/>
  <c r="G40" i="1"/>
  <c r="D40" i="1"/>
  <c r="E39" i="1"/>
  <c r="D39" i="1"/>
  <c r="E38" i="1"/>
  <c r="K38" i="1" s="1"/>
  <c r="K37" i="1"/>
  <c r="I37" i="1"/>
  <c r="G37" i="1"/>
  <c r="L37" i="1" s="1"/>
  <c r="E36" i="1"/>
  <c r="I36" i="1" s="1"/>
  <c r="K33" i="1"/>
  <c r="I33" i="1"/>
  <c r="K32" i="1"/>
  <c r="I32" i="1"/>
  <c r="G32" i="1"/>
  <c r="D32" i="1"/>
  <c r="K31" i="1"/>
  <c r="I31" i="1"/>
  <c r="G31" i="1"/>
  <c r="D31" i="1"/>
  <c r="E30" i="1"/>
  <c r="D30" i="1"/>
  <c r="E29" i="1"/>
  <c r="I29" i="1" s="1"/>
  <c r="K28" i="1"/>
  <c r="I28" i="1"/>
  <c r="K27" i="1"/>
  <c r="I27" i="1"/>
  <c r="G27" i="1"/>
  <c r="K26" i="1"/>
  <c r="E25" i="1"/>
  <c r="K25" i="1" s="1"/>
  <c r="K24" i="1"/>
  <c r="I24" i="1"/>
  <c r="G24" i="1"/>
  <c r="K23" i="1"/>
  <c r="I23" i="1"/>
  <c r="E22" i="1"/>
  <c r="K22" i="1" s="1"/>
  <c r="K21" i="1"/>
  <c r="I21" i="1"/>
  <c r="G21" i="1"/>
  <c r="K20" i="1"/>
  <c r="I20" i="1"/>
  <c r="G20" i="1"/>
  <c r="K19" i="1"/>
  <c r="I19" i="1"/>
  <c r="G19" i="1"/>
  <c r="L19" i="1" s="1"/>
  <c r="E17" i="1"/>
  <c r="E18" i="1" s="1"/>
  <c r="K16" i="1"/>
  <c r="I16" i="1"/>
  <c r="G16" i="1"/>
  <c r="K15" i="1"/>
  <c r="L15" i="1" s="1"/>
  <c r="K14" i="1"/>
  <c r="L14" i="1" s="1"/>
  <c r="K121" i="1"/>
  <c r="I121" i="1"/>
  <c r="G121" i="1"/>
  <c r="L121" i="1" s="1"/>
  <c r="K34" i="1"/>
  <c r="I34" i="1"/>
  <c r="G34" i="1"/>
  <c r="L34" i="1" s="1"/>
  <c r="L41" i="1" l="1"/>
  <c r="L55" i="1"/>
  <c r="L123" i="1"/>
  <c r="E93" i="1"/>
  <c r="I93" i="1" s="1"/>
  <c r="D61" i="1"/>
  <c r="L20" i="1"/>
  <c r="L40" i="1"/>
  <c r="K46" i="1"/>
  <c r="E69" i="1"/>
  <c r="K69" i="1" s="1"/>
  <c r="D86" i="1"/>
  <c r="I51" i="1"/>
  <c r="I59" i="1"/>
  <c r="K59" i="1"/>
  <c r="L74" i="1"/>
  <c r="I91" i="1"/>
  <c r="L31" i="1"/>
  <c r="G70" i="1"/>
  <c r="I86" i="1"/>
  <c r="I70" i="1"/>
  <c r="K70" i="1"/>
  <c r="I78" i="1"/>
  <c r="K78" i="1"/>
  <c r="I99" i="1"/>
  <c r="G29" i="1"/>
  <c r="G38" i="1"/>
  <c r="K62" i="1"/>
  <c r="K29" i="1"/>
  <c r="I38" i="1"/>
  <c r="D78" i="1"/>
  <c r="G86" i="1"/>
  <c r="K36" i="1"/>
  <c r="K86" i="1"/>
  <c r="G45" i="1"/>
  <c r="G62" i="1"/>
  <c r="I45" i="1"/>
  <c r="G83" i="1"/>
  <c r="G75" i="1"/>
  <c r="I83" i="1"/>
  <c r="G116" i="1"/>
  <c r="I75" i="1"/>
  <c r="I116" i="1"/>
  <c r="D62" i="1"/>
  <c r="G67" i="1"/>
  <c r="I67" i="1"/>
  <c r="E76" i="1"/>
  <c r="K76" i="1" s="1"/>
  <c r="D77" i="1"/>
  <c r="L85" i="1"/>
  <c r="L95" i="1"/>
  <c r="K107" i="1"/>
  <c r="L77" i="1"/>
  <c r="E108" i="1"/>
  <c r="K108" i="1" s="1"/>
  <c r="L16" i="1"/>
  <c r="L109" i="1"/>
  <c r="L118" i="1"/>
  <c r="L27" i="1"/>
  <c r="L79" i="1"/>
  <c r="L54" i="1"/>
  <c r="L53" i="1"/>
  <c r="L63" i="1"/>
  <c r="L94" i="1"/>
  <c r="L24" i="1"/>
  <c r="L111" i="1"/>
  <c r="L32" i="1"/>
  <c r="D70" i="1"/>
  <c r="K66" i="1"/>
  <c r="I66" i="1"/>
  <c r="G66" i="1"/>
  <c r="K30" i="1"/>
  <c r="I30" i="1"/>
  <c r="G30" i="1"/>
  <c r="G92" i="1"/>
  <c r="G114" i="1"/>
  <c r="G60" i="1"/>
  <c r="K100" i="1"/>
  <c r="I100" i="1"/>
  <c r="G100" i="1"/>
  <c r="L100" i="1" s="1"/>
  <c r="K114" i="1"/>
  <c r="G25" i="1"/>
  <c r="I60" i="1"/>
  <c r="I25" i="1"/>
  <c r="K115" i="1"/>
  <c r="I115" i="1"/>
  <c r="K61" i="1"/>
  <c r="I61" i="1"/>
  <c r="G61" i="1"/>
  <c r="L21" i="1"/>
  <c r="K50" i="1"/>
  <c r="I50" i="1"/>
  <c r="G50" i="1"/>
  <c r="K82" i="1"/>
  <c r="I82" i="1"/>
  <c r="G82" i="1"/>
  <c r="K39" i="1"/>
  <c r="I39" i="1"/>
  <c r="G39" i="1"/>
  <c r="G125" i="1"/>
  <c r="G91" i="1"/>
  <c r="G98" i="1"/>
  <c r="I125" i="1"/>
  <c r="I98" i="1"/>
  <c r="K18" i="1"/>
  <c r="I18" i="1"/>
  <c r="G18" i="1"/>
  <c r="G36" i="1"/>
  <c r="K68" i="1"/>
  <c r="K84" i="1"/>
  <c r="G52" i="1"/>
  <c r="G106" i="1"/>
  <c r="I52" i="1"/>
  <c r="G68" i="1"/>
  <c r="G84" i="1"/>
  <c r="G22" i="1"/>
  <c r="K58" i="1"/>
  <c r="I58" i="1"/>
  <c r="I68" i="1"/>
  <c r="I84" i="1"/>
  <c r="E90" i="1"/>
  <c r="I106" i="1"/>
  <c r="I22" i="1"/>
  <c r="G58" i="1"/>
  <c r="K92" i="1"/>
  <c r="D63" i="1"/>
  <c r="D79" i="1"/>
  <c r="G59" i="1"/>
  <c r="G51" i="1"/>
  <c r="G99" i="1"/>
  <c r="G46" i="1"/>
  <c r="G28" i="1"/>
  <c r="L28" i="1" s="1"/>
  <c r="G33" i="1" s="1"/>
  <c r="L33" i="1" s="1"/>
  <c r="G69" i="1"/>
  <c r="G115" i="1"/>
  <c r="E101" i="1"/>
  <c r="G107" i="1"/>
  <c r="L30" i="1" l="1"/>
  <c r="L82" i="1"/>
  <c r="K93" i="1"/>
  <c r="L91" i="1"/>
  <c r="L86" i="1"/>
  <c r="G93" i="1"/>
  <c r="L51" i="1"/>
  <c r="I69" i="1"/>
  <c r="L69" i="1" s="1"/>
  <c r="L66" i="1"/>
  <c r="L18" i="1"/>
  <c r="L38" i="1"/>
  <c r="L29" i="1"/>
  <c r="L78" i="1"/>
  <c r="I76" i="1"/>
  <c r="L83" i="1"/>
  <c r="L46" i="1"/>
  <c r="G48" i="1" s="1"/>
  <c r="L48" i="1" s="1"/>
  <c r="L62" i="1"/>
  <c r="L59" i="1"/>
  <c r="L36" i="1"/>
  <c r="L61" i="1"/>
  <c r="L45" i="1"/>
  <c r="I108" i="1"/>
  <c r="G76" i="1"/>
  <c r="G108" i="1"/>
  <c r="L107" i="1"/>
  <c r="L67" i="1"/>
  <c r="L99" i="1"/>
  <c r="L116" i="1"/>
  <c r="L50" i="1"/>
  <c r="L75" i="1"/>
  <c r="L70" i="1"/>
  <c r="L114" i="1"/>
  <c r="L58" i="1"/>
  <c r="L60" i="1"/>
  <c r="L115" i="1"/>
  <c r="G120" i="1" s="1"/>
  <c r="L120" i="1" s="1"/>
  <c r="L39" i="1"/>
  <c r="G42" i="1" s="1"/>
  <c r="L42" i="1" s="1"/>
  <c r="G112" i="1"/>
  <c r="L112" i="1" s="1"/>
  <c r="K101" i="1"/>
  <c r="I101" i="1"/>
  <c r="G101" i="1"/>
  <c r="L125" i="1"/>
  <c r="G64" i="1"/>
  <c r="L64" i="1" s="1"/>
  <c r="K90" i="1"/>
  <c r="I90" i="1"/>
  <c r="G90" i="1"/>
  <c r="L98" i="1"/>
  <c r="L92" i="1"/>
  <c r="G96" i="1" s="1"/>
  <c r="L96" i="1" s="1"/>
  <c r="L22" i="1"/>
  <c r="L84" i="1"/>
  <c r="G88" i="1" s="1"/>
  <c r="L88" i="1" s="1"/>
  <c r="G56" i="1"/>
  <c r="L56" i="1" s="1"/>
  <c r="L68" i="1"/>
  <c r="G72" i="1" s="1"/>
  <c r="L72" i="1" s="1"/>
  <c r="L106" i="1"/>
  <c r="L52" i="1"/>
  <c r="L25" i="1"/>
  <c r="L93" i="1" l="1"/>
  <c r="L90" i="1"/>
  <c r="L108" i="1"/>
  <c r="L76" i="1"/>
  <c r="G80" i="1" s="1"/>
  <c r="L80" i="1" s="1"/>
  <c r="G23" i="1"/>
  <c r="L23" i="1" s="1"/>
  <c r="K131" i="1"/>
  <c r="L101" i="1"/>
  <c r="G104" i="1" s="1"/>
  <c r="L104" i="1" s="1"/>
  <c r="I131" i="1"/>
  <c r="L131" i="1" l="1"/>
  <c r="L132" i="1" s="1"/>
  <c r="L133" i="1" s="1"/>
  <c r="L134" i="1" s="1"/>
  <c r="L135" i="1" s="1"/>
  <c r="L136" i="1" s="1"/>
  <c r="L137" i="1" s="1"/>
  <c r="L138" i="1" s="1"/>
  <c r="L139" i="1" s="1"/>
  <c r="G131" i="1"/>
</calcChain>
</file>

<file path=xl/sharedStrings.xml><?xml version="1.0" encoding="utf-8"?>
<sst xmlns="http://schemas.openxmlformats.org/spreadsheetml/2006/main" count="256" uniqueCount="77">
  <si>
    <t>#</t>
  </si>
  <si>
    <t>სამუშაოების და დანახარჯების დასახელება</t>
  </si>
  <si>
    <t>განზ.</t>
  </si>
  <si>
    <t>კოეფ.</t>
  </si>
  <si>
    <t>რაოდენობა</t>
  </si>
  <si>
    <t>მასალა</t>
  </si>
  <si>
    <t>ხელფასი</t>
  </si>
  <si>
    <t>ტრანსპორტი (მექანიზმები)</t>
  </si>
  <si>
    <t>ჯამი</t>
  </si>
  <si>
    <t>ერთ. ფასი</t>
  </si>
  <si>
    <t>დროებითი მისასვლელი  გზების მომზადება</t>
  </si>
  <si>
    <t>ბეტონის მოპრიალება და პოლიმერული იატაკები</t>
  </si>
  <si>
    <t>მ2</t>
  </si>
  <si>
    <t>საინაღვრე სისტემის მოწყობა</t>
  </si>
  <si>
    <t>საწყობის ინდუსტრიული კარის მოწყობა</t>
  </si>
  <si>
    <t>მიწის დასაწყობება ადგილზე და უკუჩაყრა</t>
  </si>
  <si>
    <t>მ3</t>
  </si>
  <si>
    <t>მიწის ექსკავაცია</t>
  </si>
  <si>
    <t xml:space="preserve">პეტიმეტრული დრენაჟის მოწყობა </t>
  </si>
  <si>
    <t>მ</t>
  </si>
  <si>
    <t>balastiT ukuCayra (etapobrivad) da tkepna</t>
  </si>
  <si>
    <t>m3</t>
  </si>
  <si>
    <t>mdinaris balasti</t>
  </si>
  <si>
    <t>bobkati</t>
  </si>
  <si>
    <t>dRe</t>
  </si>
  <si>
    <t>monoliTuri betonis momzadebis mowyoba</t>
  </si>
  <si>
    <t>Sromis danaxarjebi</t>
  </si>
  <si>
    <r>
      <t xml:space="preserve">betoni </t>
    </r>
    <r>
      <rPr>
        <sz val="11"/>
        <rFont val="Arial"/>
        <family val="2"/>
        <charset val="204"/>
      </rPr>
      <t>B10</t>
    </r>
  </si>
  <si>
    <t>sxva masalebi</t>
  </si>
  <si>
    <t>$</t>
  </si>
  <si>
    <t>saZirkvlis filis hidroizolaciis mowyoba betonSildiT</t>
  </si>
  <si>
    <t>vertikaluri hidroizolaciis mowyoba betonSildiT</t>
  </si>
  <si>
    <t>monoliTuri r/b saZirkvlis filis mowyoba -5</t>
  </si>
  <si>
    <r>
      <t>m</t>
    </r>
    <r>
      <rPr>
        <b/>
        <vertAlign val="superscript"/>
        <sz val="10"/>
        <rFont val="AcadNusx"/>
      </rPr>
      <t>3</t>
    </r>
  </si>
  <si>
    <r>
      <t>m</t>
    </r>
    <r>
      <rPr>
        <vertAlign val="superscript"/>
        <sz val="10"/>
        <rFont val="AcadNusx"/>
      </rPr>
      <t>3</t>
    </r>
  </si>
  <si>
    <r>
      <t xml:space="preserve">armatura </t>
    </r>
    <r>
      <rPr>
        <sz val="11"/>
        <rFont val="Arial"/>
        <family val="2"/>
        <charset val="204"/>
      </rPr>
      <t>A-III</t>
    </r>
  </si>
  <si>
    <t>tona</t>
  </si>
  <si>
    <r>
      <t xml:space="preserve"> betoni Bბ25</t>
    </r>
    <r>
      <rPr>
        <sz val="11"/>
        <rFont val="Arial"/>
        <family val="2"/>
        <charset val="204"/>
      </rPr>
      <t xml:space="preserve"> W8 </t>
    </r>
    <r>
      <rPr>
        <sz val="11"/>
        <rFont val="AcadNusx"/>
      </rPr>
      <t>(sulfatomedegi, wyaluJonadi betoni)</t>
    </r>
  </si>
  <si>
    <t>saqsovi mavTuli</t>
  </si>
  <si>
    <t>kg.</t>
  </si>
  <si>
    <t>yalibis fari</t>
  </si>
  <si>
    <r>
      <t>m</t>
    </r>
    <r>
      <rPr>
        <vertAlign val="superscript"/>
        <sz val="10"/>
        <rFont val="AcadNusx"/>
      </rPr>
      <t>2</t>
    </r>
  </si>
  <si>
    <t>xis masala</t>
  </si>
  <si>
    <t>monoliTuri r/b kedlebis da diafragmebis mowyoba -5</t>
  </si>
  <si>
    <t>m2</t>
  </si>
  <si>
    <r>
      <t xml:space="preserve"> betoni </t>
    </r>
    <r>
      <rPr>
        <sz val="11"/>
        <rFont val="Arial"/>
        <family val="2"/>
        <charset val="204"/>
      </rPr>
      <t>B25</t>
    </r>
  </si>
  <si>
    <t xml:space="preserve">monoliTuri r/b kibeebis mowyoba </t>
  </si>
  <si>
    <t>monoliTuri r/b svetebis mowyoba 0.7*0.7</t>
  </si>
  <si>
    <r>
      <t xml:space="preserve">armatura </t>
    </r>
    <r>
      <rPr>
        <sz val="11"/>
        <color indexed="8"/>
        <rFont val="Arial"/>
        <family val="2"/>
        <charset val="204"/>
      </rPr>
      <t>A-III</t>
    </r>
  </si>
  <si>
    <t>monoliTuri r/b filიsა და რიგელების mowyoba 0.0</t>
  </si>
  <si>
    <t>monoliTuri r/b svetebis mowyoba 0.00</t>
  </si>
  <si>
    <t>monoliTuri r/b filიsა და რიგელების mowyoba +6.00</t>
  </si>
  <si>
    <t>monoliTuri r/b svetebis mowyoba +6.00</t>
  </si>
  <si>
    <t>monoliTuri r/b filიsა და რიგელების  mowyoba +9.00</t>
  </si>
  <si>
    <t>monoliTuri r/b svetebis mowyoba +9.00--+13.00</t>
  </si>
  <si>
    <t>monoliTuri r/b filიsა და რიგელების mowyoba +11.7</t>
  </si>
  <si>
    <t>monoliTuri r/b  რიგელების mowyoba +13.83</t>
  </si>
  <si>
    <t>რკინის კოსნტრუქცია</t>
  </si>
  <si>
    <t>ტონა</t>
  </si>
  <si>
    <t>სენდვიჩ პანელის რკინის კონსტრუქციები</t>
  </si>
  <si>
    <t>sendviC panelis mowyoba saxuravze 8 sm</t>
  </si>
  <si>
    <t>amwe kranis momsaxureba</t>
  </si>
  <si>
    <t>დღე</t>
  </si>
  <si>
    <t>საყალიბე da xis masala</t>
  </si>
  <si>
    <t>₾</t>
  </si>
  <si>
    <t>jami (sruli)</t>
  </si>
  <si>
    <t>უსაფრთხოება და დაცვა da damxmare masalebi</t>
  </si>
  <si>
    <t>ზედნადები ხარჯები</t>
  </si>
  <si>
    <t>jami</t>
  </si>
  <si>
    <t xml:space="preserve">მოგება </t>
  </si>
  <si>
    <t>დღგ</t>
  </si>
  <si>
    <t>სულ ჯამი</t>
  </si>
  <si>
    <t>sendviC panelis mowyoba kedelze 8 sm</t>
  </si>
  <si>
    <t>ლიფტების მოწყობა</t>
  </si>
  <si>
    <t>ცალი</t>
  </si>
  <si>
    <t xml:space="preserve"> დროებითი შემოღობვა და ჭიშკრის მოწყობა</t>
  </si>
  <si>
    <t>DAdanarTi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</si>
</sst>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[$₾-437]_-;\-* #,##0.00\ [$₾-437]_-;_-* &quot;-&quot;??\ [$₾-437]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name val="Arial"/>
      <family val="2"/>
      <charset val="204"/>
    </font>
    <font>
      <sz val="11"/>
      <name val="AcadNusx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Helv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1"/>
      <charset val="204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  <charset val="204"/>
      <scheme val="major"/>
    </font>
    <font>
      <b/>
      <sz val="10"/>
      <name val="Calibri Light"/>
      <family val="1"/>
      <charset val="204"/>
      <scheme val="major"/>
    </font>
    <font>
      <sz val="10"/>
      <name val="AcadNusx"/>
    </font>
    <font>
      <b/>
      <sz val="10"/>
      <name val="AcadNusx"/>
    </font>
    <font>
      <sz val="11"/>
      <name val="Arial"/>
      <family val="2"/>
      <charset val="204"/>
    </font>
    <font>
      <b/>
      <vertAlign val="superscript"/>
      <sz val="10"/>
      <name val="AcadNusx"/>
    </font>
    <font>
      <b/>
      <sz val="11"/>
      <name val="AcadNusx"/>
    </font>
    <font>
      <vertAlign val="superscript"/>
      <sz val="10"/>
      <name val="AcadNusx"/>
    </font>
    <font>
      <sz val="11"/>
      <color theme="1"/>
      <name val="AcadNusx"/>
    </font>
    <font>
      <sz val="11"/>
      <color indexed="8"/>
      <name val="Arial"/>
      <family val="2"/>
      <charset val="204"/>
    </font>
    <font>
      <sz val="11"/>
      <color rgb="FF3333FF"/>
      <name val="Arial"/>
      <family val="2"/>
      <charset val="204"/>
    </font>
    <font>
      <sz val="11"/>
      <color theme="1"/>
      <name val="Arial"/>
      <family val="2"/>
    </font>
    <font>
      <b/>
      <sz val="10"/>
      <color indexed="8"/>
      <name val="Sylfaen"/>
      <family val="1"/>
    </font>
    <font>
      <b/>
      <sz val="10"/>
      <name val="Arial"/>
      <family val="2"/>
      <charset val="204"/>
    </font>
    <font>
      <b/>
      <sz val="11"/>
      <color rgb="FFFF000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11"/>
      <name val="Helv"/>
    </font>
    <font>
      <sz val="11"/>
      <name val="Calibri Light"/>
      <family val="1"/>
      <charset val="204"/>
      <scheme val="major"/>
    </font>
    <font>
      <b/>
      <sz val="20"/>
      <name val="AcadNusx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0" borderId="0"/>
  </cellStyleXfs>
  <cellXfs count="196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2" fontId="6" fillId="0" borderId="0" xfId="3" applyNumberFormat="1" applyFont="1" applyFill="1" applyAlignment="1">
      <alignment vertical="center" wrapText="1"/>
    </xf>
    <xf numFmtId="0" fontId="6" fillId="0" borderId="0" xfId="3" applyFont="1" applyFill="1" applyAlignment="1">
      <alignment vertical="center" wrapText="1"/>
    </xf>
    <xf numFmtId="2" fontId="6" fillId="0" borderId="0" xfId="3" applyNumberFormat="1" applyFont="1" applyAlignment="1">
      <alignment vertical="center" wrapText="1"/>
    </xf>
    <xf numFmtId="0" fontId="6" fillId="0" borderId="0" xfId="3" applyFont="1" applyAlignment="1">
      <alignment vertical="center" wrapText="1"/>
    </xf>
    <xf numFmtId="165" fontId="6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" fontId="11" fillId="2" borderId="2" xfId="3" applyNumberFormat="1" applyFont="1" applyFill="1" applyBorder="1" applyAlignment="1">
      <alignment horizontal="center" vertical="center" wrapText="1"/>
    </xf>
    <xf numFmtId="1" fontId="12" fillId="0" borderId="2" xfId="3" applyNumberFormat="1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1" fontId="11" fillId="0" borderId="2" xfId="3" applyNumberFormat="1" applyFont="1" applyFill="1" applyBorder="1" applyAlignment="1">
      <alignment horizontal="center" vertical="center" wrapText="1"/>
    </xf>
    <xf numFmtId="1" fontId="11" fillId="2" borderId="0" xfId="3" applyNumberFormat="1" applyFont="1" applyFill="1" applyBorder="1" applyAlignment="1">
      <alignment horizontal="center" vertical="center" wrapText="1"/>
    </xf>
    <xf numFmtId="1" fontId="12" fillId="0" borderId="3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165" fontId="13" fillId="2" borderId="4" xfId="3" applyNumberFormat="1" applyFont="1" applyFill="1" applyBorder="1" applyAlignment="1">
      <alignment horizontal="center" vertical="center"/>
    </xf>
    <xf numFmtId="165" fontId="13" fillId="2" borderId="3" xfId="4" applyNumberFormat="1" applyFont="1" applyFill="1" applyBorder="1" applyAlignment="1">
      <alignment horizontal="center" vertical="center"/>
    </xf>
    <xf numFmtId="1" fontId="14" fillId="0" borderId="5" xfId="3" applyNumberFormat="1" applyFont="1" applyFill="1" applyBorder="1" applyAlignment="1">
      <alignment horizontal="center" vertical="center" wrapText="1"/>
    </xf>
    <xf numFmtId="165" fontId="15" fillId="2" borderId="6" xfId="4" applyNumberFormat="1" applyFont="1" applyFill="1" applyBorder="1" applyAlignment="1">
      <alignment horizontal="center" vertical="center"/>
    </xf>
    <xf numFmtId="165" fontId="16" fillId="2" borderId="6" xfId="4" applyNumberFormat="1" applyFont="1" applyFill="1" applyBorder="1" applyAlignment="1">
      <alignment horizontal="center" vertical="center"/>
    </xf>
    <xf numFmtId="165" fontId="16" fillId="2" borderId="7" xfId="4" applyNumberFormat="1" applyFont="1" applyFill="1" applyBorder="1" applyAlignment="1">
      <alignment horizontal="center" vertical="center"/>
    </xf>
    <xf numFmtId="1" fontId="14" fillId="0" borderId="6" xfId="3" applyNumberFormat="1" applyFont="1" applyBorder="1" applyAlignment="1">
      <alignment horizontal="center" vertical="center" wrapText="1"/>
    </xf>
    <xf numFmtId="1" fontId="14" fillId="0" borderId="6" xfId="3" applyNumberFormat="1" applyFont="1" applyFill="1" applyBorder="1" applyAlignment="1">
      <alignment horizontal="center" vertical="center" wrapText="1"/>
    </xf>
    <xf numFmtId="1" fontId="14" fillId="0" borderId="5" xfId="3" applyNumberFormat="1" applyFont="1" applyBorder="1" applyAlignment="1">
      <alignment horizontal="center" vertical="center" wrapText="1"/>
    </xf>
    <xf numFmtId="165" fontId="15" fillId="2" borderId="5" xfId="4" applyNumberFormat="1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left" vertical="center" wrapText="1"/>
    </xf>
    <xf numFmtId="0" fontId="17" fillId="2" borderId="9" xfId="3" applyFont="1" applyFill="1" applyBorder="1" applyAlignment="1">
      <alignment horizontal="center" vertical="center" wrapText="1"/>
    </xf>
    <xf numFmtId="4" fontId="17" fillId="2" borderId="9" xfId="3" applyNumberFormat="1" applyFont="1" applyFill="1" applyBorder="1" applyAlignment="1">
      <alignment horizontal="center" vertical="center"/>
    </xf>
    <xf numFmtId="4" fontId="16" fillId="0" borderId="9" xfId="3" applyNumberFormat="1" applyFont="1" applyFill="1" applyBorder="1" applyAlignment="1">
      <alignment horizontal="center" vertical="center"/>
    </xf>
    <xf numFmtId="165" fontId="13" fillId="2" borderId="9" xfId="4" applyNumberFormat="1" applyFont="1" applyFill="1" applyBorder="1" applyAlignment="1">
      <alignment horizontal="center" vertical="center"/>
    </xf>
    <xf numFmtId="165" fontId="13" fillId="2" borderId="10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vertical="center" wrapText="1"/>
    </xf>
    <xf numFmtId="0" fontId="17" fillId="2" borderId="11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left" vertical="center" wrapText="1"/>
    </xf>
    <xf numFmtId="0" fontId="17" fillId="2" borderId="3" xfId="3" applyFont="1" applyFill="1" applyBorder="1" applyAlignment="1">
      <alignment horizontal="center" vertical="center" wrapText="1"/>
    </xf>
    <xf numFmtId="4" fontId="17" fillId="2" borderId="3" xfId="3" applyNumberFormat="1" applyFont="1" applyFill="1" applyBorder="1" applyAlignment="1">
      <alignment horizontal="center" vertical="center"/>
    </xf>
    <xf numFmtId="4" fontId="13" fillId="0" borderId="3" xfId="3" applyNumberFormat="1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left" vertical="center" wrapText="1"/>
    </xf>
    <xf numFmtId="0" fontId="17" fillId="2" borderId="14" xfId="3" applyFont="1" applyFill="1" applyBorder="1" applyAlignment="1">
      <alignment horizontal="center" vertical="center" wrapText="1"/>
    </xf>
    <xf numFmtId="4" fontId="17" fillId="2" borderId="14" xfId="3" applyNumberFormat="1" applyFont="1" applyFill="1" applyBorder="1" applyAlignment="1">
      <alignment horizontal="center" vertical="center"/>
    </xf>
    <xf numFmtId="4" fontId="13" fillId="0" borderId="14" xfId="3" applyNumberFormat="1" applyFont="1" applyFill="1" applyBorder="1" applyAlignment="1">
      <alignment horizontal="center" vertical="center"/>
    </xf>
    <xf numFmtId="165" fontId="13" fillId="2" borderId="14" xfId="4" applyNumberFormat="1" applyFont="1" applyFill="1" applyBorder="1" applyAlignment="1">
      <alignment horizontal="center" vertical="center"/>
    </xf>
    <xf numFmtId="165" fontId="13" fillId="2" borderId="15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8" fillId="2" borderId="12" xfId="3" applyFont="1" applyFill="1" applyBorder="1" applyAlignment="1">
      <alignment horizontal="left" vertical="center" wrapText="1"/>
    </xf>
    <xf numFmtId="0" fontId="17" fillId="2" borderId="12" xfId="3" applyFont="1" applyFill="1" applyBorder="1" applyAlignment="1">
      <alignment horizontal="center" vertical="center" wrapText="1"/>
    </xf>
    <xf numFmtId="4" fontId="17" fillId="2" borderId="12" xfId="3" applyNumberFormat="1" applyFont="1" applyFill="1" applyBorder="1" applyAlignment="1">
      <alignment horizontal="center" vertical="center"/>
    </xf>
    <xf numFmtId="4" fontId="16" fillId="0" borderId="12" xfId="3" applyNumberFormat="1" applyFont="1" applyFill="1" applyBorder="1" applyAlignment="1">
      <alignment horizontal="center" vertical="center"/>
    </xf>
    <xf numFmtId="165" fontId="13" fillId="2" borderId="12" xfId="4" applyNumberFormat="1" applyFont="1" applyFill="1" applyBorder="1" applyAlignment="1">
      <alignment horizontal="center" vertical="center"/>
    </xf>
    <xf numFmtId="165" fontId="13" fillId="2" borderId="16" xfId="4" applyNumberFormat="1" applyFont="1" applyFill="1" applyBorder="1" applyAlignment="1">
      <alignment horizontal="center" vertical="center"/>
    </xf>
    <xf numFmtId="165" fontId="13" fillId="2" borderId="3" xfId="3" applyNumberFormat="1" applyFont="1" applyFill="1" applyBorder="1" applyAlignment="1">
      <alignment horizontal="center" vertical="center"/>
    </xf>
    <xf numFmtId="0" fontId="4" fillId="2" borderId="0" xfId="5" applyFont="1" applyFill="1" applyAlignment="1">
      <alignment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17" fillId="2" borderId="17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left" vertical="center" wrapText="1"/>
    </xf>
    <xf numFmtId="0" fontId="17" fillId="2" borderId="6" xfId="3" applyFont="1" applyFill="1" applyBorder="1" applyAlignment="1">
      <alignment horizontal="center" vertical="center" wrapText="1"/>
    </xf>
    <xf numFmtId="4" fontId="17" fillId="2" borderId="6" xfId="3" applyNumberFormat="1" applyFont="1" applyFill="1" applyBorder="1" applyAlignment="1">
      <alignment horizontal="center" vertical="center"/>
    </xf>
    <xf numFmtId="4" fontId="16" fillId="0" borderId="6" xfId="3" applyNumberFormat="1" applyFont="1" applyFill="1" applyBorder="1" applyAlignment="1">
      <alignment horizontal="center" vertical="center"/>
    </xf>
    <xf numFmtId="165" fontId="13" fillId="2" borderId="6" xfId="4" applyNumberFormat="1" applyFont="1" applyFill="1" applyBorder="1" applyAlignment="1">
      <alignment horizontal="center" vertical="center"/>
    </xf>
    <xf numFmtId="165" fontId="13" fillId="2" borderId="7" xfId="3" applyNumberFormat="1" applyFont="1" applyFill="1" applyBorder="1" applyAlignment="1">
      <alignment horizontal="center" vertical="center"/>
    </xf>
    <xf numFmtId="0" fontId="17" fillId="2" borderId="18" xfId="3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left" vertical="center" wrapText="1"/>
    </xf>
    <xf numFmtId="0" fontId="18" fillId="2" borderId="9" xfId="3" applyFont="1" applyFill="1" applyBorder="1" applyAlignment="1">
      <alignment horizontal="center" vertical="center" wrapText="1"/>
    </xf>
    <xf numFmtId="4" fontId="14" fillId="0" borderId="9" xfId="3" applyNumberFormat="1" applyFont="1" applyFill="1" applyBorder="1" applyAlignment="1">
      <alignment horizontal="center" vertical="center"/>
    </xf>
    <xf numFmtId="165" fontId="13" fillId="2" borderId="10" xfId="4" applyNumberFormat="1" applyFont="1" applyFill="1" applyBorder="1" applyAlignment="1">
      <alignment horizontal="center" vertical="center"/>
    </xf>
    <xf numFmtId="0" fontId="21" fillId="2" borderId="0" xfId="3" applyFont="1" applyFill="1" applyAlignment="1">
      <alignment horizontal="center" vertical="center" wrapText="1"/>
    </xf>
    <xf numFmtId="0" fontId="6" fillId="2" borderId="20" xfId="3" applyFont="1" applyFill="1" applyBorder="1" applyAlignment="1">
      <alignment horizontal="left" vertical="center" wrapText="1"/>
    </xf>
    <xf numFmtId="0" fontId="6" fillId="2" borderId="21" xfId="3" applyFont="1" applyFill="1" applyBorder="1" applyAlignment="1">
      <alignment horizontal="left" vertical="center" wrapText="1"/>
    </xf>
    <xf numFmtId="0" fontId="18" fillId="2" borderId="11" xfId="3" applyFont="1" applyFill="1" applyBorder="1" applyAlignment="1">
      <alignment horizontal="center" vertical="center" wrapText="1"/>
    </xf>
    <xf numFmtId="164" fontId="6" fillId="2" borderId="0" xfId="4" applyFont="1" applyFill="1" applyAlignment="1">
      <alignment horizontal="center" vertical="center" wrapText="1"/>
    </xf>
    <xf numFmtId="164" fontId="4" fillId="2" borderId="0" xfId="4" applyFont="1" applyFill="1" applyAlignment="1">
      <alignment vertical="center" wrapText="1"/>
    </xf>
    <xf numFmtId="0" fontId="6" fillId="2" borderId="22" xfId="3" applyFont="1" applyFill="1" applyBorder="1" applyAlignment="1">
      <alignment horizontal="left" vertical="center" wrapText="1"/>
    </xf>
    <xf numFmtId="0" fontId="13" fillId="2" borderId="14" xfId="3" applyFont="1" applyFill="1" applyBorder="1" applyAlignment="1">
      <alignment horizontal="center" vertical="center" wrapText="1"/>
    </xf>
    <xf numFmtId="4" fontId="18" fillId="2" borderId="9" xfId="3" applyNumberFormat="1" applyFont="1" applyFill="1" applyBorder="1" applyAlignment="1">
      <alignment horizontal="center" vertical="center"/>
    </xf>
    <xf numFmtId="4" fontId="13" fillId="0" borderId="9" xfId="3" applyNumberFormat="1" applyFont="1" applyFill="1" applyBorder="1" applyAlignment="1">
      <alignment horizontal="center" vertical="center"/>
    </xf>
    <xf numFmtId="165" fontId="13" fillId="2" borderId="9" xfId="3" applyNumberFormat="1" applyFont="1" applyFill="1" applyBorder="1" applyAlignment="1">
      <alignment horizontal="center" vertical="center"/>
    </xf>
    <xf numFmtId="165" fontId="13" fillId="2" borderId="4" xfId="4" applyNumberFormat="1" applyFont="1" applyFill="1" applyBorder="1" applyAlignment="1">
      <alignment horizontal="center" vertical="center"/>
    </xf>
    <xf numFmtId="0" fontId="18" fillId="2" borderId="13" xfId="3" applyFont="1" applyFill="1" applyBorder="1" applyAlignment="1">
      <alignment horizontal="center" vertical="center" wrapText="1"/>
    </xf>
    <xf numFmtId="165" fontId="13" fillId="2" borderId="15" xfId="4" applyNumberFormat="1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left" vertical="center" wrapText="1"/>
    </xf>
    <xf numFmtId="4" fontId="13" fillId="3" borderId="3" xfId="3" applyNumberFormat="1" applyFont="1" applyFill="1" applyBorder="1" applyAlignment="1">
      <alignment horizontal="center" vertical="center"/>
    </xf>
    <xf numFmtId="165" fontId="13" fillId="2" borderId="14" xfId="3" applyNumberFormat="1" applyFont="1" applyFill="1" applyBorder="1" applyAlignment="1">
      <alignment horizontal="center" vertical="center"/>
    </xf>
    <xf numFmtId="0" fontId="25" fillId="2" borderId="0" xfId="3" applyFont="1" applyFill="1" applyAlignment="1">
      <alignment vertical="center" wrapText="1"/>
    </xf>
    <xf numFmtId="0" fontId="18" fillId="3" borderId="9" xfId="3" applyFont="1" applyFill="1" applyBorder="1" applyAlignment="1">
      <alignment horizontal="left" vertical="center" wrapText="1"/>
    </xf>
    <xf numFmtId="4" fontId="13" fillId="3" borderId="9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1" fillId="4" borderId="0" xfId="3" applyFont="1" applyFill="1" applyAlignment="1">
      <alignment horizontal="center" vertical="center" wrapText="1"/>
    </xf>
    <xf numFmtId="0" fontId="21" fillId="2" borderId="23" xfId="3" applyFont="1" applyFill="1" applyBorder="1" applyAlignment="1">
      <alignment horizontal="left" vertical="center" wrapText="1"/>
    </xf>
    <xf numFmtId="0" fontId="16" fillId="2" borderId="23" xfId="3" applyFont="1" applyFill="1" applyBorder="1" applyAlignment="1">
      <alignment horizontal="center" vertical="center" wrapText="1"/>
    </xf>
    <xf numFmtId="4" fontId="18" fillId="2" borderId="23" xfId="3" applyNumberFormat="1" applyFont="1" applyFill="1" applyBorder="1" applyAlignment="1">
      <alignment horizontal="center" vertical="center"/>
    </xf>
    <xf numFmtId="4" fontId="16" fillId="0" borderId="23" xfId="3" applyNumberFormat="1" applyFont="1" applyFill="1" applyBorder="1" applyAlignment="1">
      <alignment horizontal="center" vertical="center"/>
    </xf>
    <xf numFmtId="165" fontId="16" fillId="2" borderId="23" xfId="4" applyNumberFormat="1" applyFont="1" applyFill="1" applyBorder="1" applyAlignment="1">
      <alignment horizontal="center" vertical="center"/>
    </xf>
    <xf numFmtId="165" fontId="16" fillId="2" borderId="15" xfId="3" applyNumberFormat="1" applyFont="1" applyFill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 wrapText="1"/>
    </xf>
    <xf numFmtId="0" fontId="6" fillId="2" borderId="23" xfId="3" applyFont="1" applyFill="1" applyBorder="1" applyAlignment="1">
      <alignment horizontal="left" vertical="center" wrapText="1"/>
    </xf>
    <xf numFmtId="0" fontId="13" fillId="2" borderId="23" xfId="3" applyFont="1" applyFill="1" applyBorder="1" applyAlignment="1">
      <alignment horizontal="center" vertical="center" wrapText="1"/>
    </xf>
    <xf numFmtId="4" fontId="17" fillId="2" borderId="23" xfId="3" applyNumberFormat="1" applyFont="1" applyFill="1" applyBorder="1" applyAlignment="1">
      <alignment horizontal="center" vertical="center"/>
    </xf>
    <xf numFmtId="4" fontId="13" fillId="0" borderId="23" xfId="3" applyNumberFormat="1" applyFont="1" applyFill="1" applyBorder="1" applyAlignment="1">
      <alignment horizontal="center" vertical="center"/>
    </xf>
    <xf numFmtId="165" fontId="13" fillId="2" borderId="23" xfId="4" applyNumberFormat="1" applyFont="1" applyFill="1" applyBorder="1" applyAlignment="1">
      <alignment horizontal="center" vertical="center"/>
    </xf>
    <xf numFmtId="165" fontId="13" fillId="2" borderId="23" xfId="3" applyNumberFormat="1" applyFont="1" applyFill="1" applyBorder="1" applyAlignment="1">
      <alignment horizontal="center" vertical="center"/>
    </xf>
    <xf numFmtId="0" fontId="28" fillId="2" borderId="0" xfId="3" applyFont="1" applyFill="1" applyAlignment="1">
      <alignment horizontal="center" vertical="center" wrapText="1"/>
    </xf>
    <xf numFmtId="165" fontId="13" fillId="2" borderId="24" xfId="3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/>
    </xf>
    <xf numFmtId="165" fontId="6" fillId="0" borderId="6" xfId="3" applyNumberFormat="1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9" fontId="17" fillId="3" borderId="9" xfId="2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165" fontId="6" fillId="0" borderId="9" xfId="3" applyNumberFormat="1" applyFont="1" applyFill="1" applyBorder="1" applyAlignment="1">
      <alignment vertical="center" wrapText="1"/>
    </xf>
    <xf numFmtId="165" fontId="6" fillId="0" borderId="10" xfId="3" applyNumberFormat="1" applyFont="1" applyFill="1" applyBorder="1" applyAlignment="1">
      <alignment horizontal="center" vertical="center" wrapText="1"/>
    </xf>
    <xf numFmtId="165" fontId="4" fillId="0" borderId="0" xfId="3" applyNumberFormat="1" applyFont="1" applyAlignment="1">
      <alignment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17" fillId="0" borderId="14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/>
    </xf>
    <xf numFmtId="165" fontId="6" fillId="0" borderId="14" xfId="3" applyNumberFormat="1" applyFont="1" applyFill="1" applyBorder="1" applyAlignment="1">
      <alignment vertical="center" wrapText="1"/>
    </xf>
    <xf numFmtId="165" fontId="6" fillId="0" borderId="15" xfId="3" applyNumberFormat="1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/>
    </xf>
    <xf numFmtId="165" fontId="6" fillId="0" borderId="12" xfId="3" applyNumberFormat="1" applyFont="1" applyFill="1" applyBorder="1" applyAlignment="1">
      <alignment vertical="center" wrapText="1"/>
    </xf>
    <xf numFmtId="165" fontId="6" fillId="0" borderId="16" xfId="3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vertical="center" wrapText="1"/>
    </xf>
    <xf numFmtId="0" fontId="18" fillId="0" borderId="17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/>
    </xf>
    <xf numFmtId="165" fontId="6" fillId="0" borderId="26" xfId="3" applyNumberFormat="1" applyFont="1" applyFill="1" applyBorder="1" applyAlignment="1">
      <alignment vertical="center" wrapText="1"/>
    </xf>
    <xf numFmtId="165" fontId="6" fillId="0" borderId="27" xfId="3" applyNumberFormat="1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21" fillId="0" borderId="29" xfId="3" applyFont="1" applyFill="1" applyBorder="1" applyAlignment="1">
      <alignment horizontal="center" vertical="center" wrapText="1"/>
    </xf>
    <xf numFmtId="9" fontId="17" fillId="3" borderId="29" xfId="2" applyFont="1" applyFill="1" applyBorder="1" applyAlignment="1">
      <alignment horizontal="center" vertical="center" wrapText="1"/>
    </xf>
    <xf numFmtId="0" fontId="17" fillId="0" borderId="29" xfId="3" applyFont="1" applyFill="1" applyBorder="1" applyAlignment="1">
      <alignment horizontal="center" vertical="center" wrapText="1"/>
    </xf>
    <xf numFmtId="0" fontId="6" fillId="0" borderId="29" xfId="3" applyFont="1" applyFill="1" applyBorder="1" applyAlignment="1">
      <alignment horizontal="center" vertical="center"/>
    </xf>
    <xf numFmtId="165" fontId="6" fillId="0" borderId="29" xfId="3" applyNumberFormat="1" applyFont="1" applyFill="1" applyBorder="1" applyAlignment="1">
      <alignment vertical="center" wrapText="1"/>
    </xf>
    <xf numFmtId="165" fontId="6" fillId="0" borderId="30" xfId="3" applyNumberFormat="1" applyFont="1" applyFill="1" applyBorder="1" applyAlignment="1">
      <alignment horizontal="center" vertical="center" wrapText="1"/>
    </xf>
    <xf numFmtId="165" fontId="6" fillId="0" borderId="6" xfId="3" applyNumberFormat="1" applyFont="1" applyFill="1" applyBorder="1" applyAlignment="1">
      <alignment vertical="center" wrapText="1"/>
    </xf>
    <xf numFmtId="165" fontId="21" fillId="0" borderId="7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 wrapText="1"/>
    </xf>
    <xf numFmtId="0" fontId="5" fillId="0" borderId="0" xfId="5"/>
    <xf numFmtId="1" fontId="29" fillId="0" borderId="3" xfId="3" applyNumberFormat="1" applyFont="1" applyFill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  <xf numFmtId="1" fontId="15" fillId="0" borderId="3" xfId="3" applyNumberFormat="1" applyFont="1" applyFill="1" applyBorder="1" applyAlignment="1">
      <alignment horizontal="center" vertical="center" wrapText="1"/>
    </xf>
    <xf numFmtId="165" fontId="15" fillId="2" borderId="3" xfId="4" applyNumberFormat="1" applyFont="1" applyFill="1" applyBorder="1" applyAlignment="1">
      <alignment horizontal="center" vertical="center"/>
    </xf>
    <xf numFmtId="165" fontId="15" fillId="2" borderId="4" xfId="3" applyNumberFormat="1" applyFont="1" applyFill="1" applyBorder="1" applyAlignment="1">
      <alignment horizontal="center" vertical="center"/>
    </xf>
    <xf numFmtId="1" fontId="30" fillId="0" borderId="3" xfId="3" applyNumberFormat="1" applyFont="1" applyFill="1" applyBorder="1" applyAlignment="1">
      <alignment horizontal="left" vertical="top" wrapText="1"/>
    </xf>
    <xf numFmtId="1" fontId="15" fillId="0" borderId="3" xfId="3" applyNumberFormat="1" applyFont="1" applyBorder="1" applyAlignment="1">
      <alignment horizontal="left" vertical="top" wrapText="1"/>
    </xf>
    <xf numFmtId="165" fontId="15" fillId="2" borderId="3" xfId="4" applyNumberFormat="1" applyFont="1" applyFill="1" applyBorder="1" applyAlignment="1">
      <alignment horizontal="left" vertical="top"/>
    </xf>
    <xf numFmtId="165" fontId="15" fillId="2" borderId="4" xfId="3" applyNumberFormat="1" applyFont="1" applyFill="1" applyBorder="1" applyAlignment="1">
      <alignment horizontal="left" vertical="top"/>
    </xf>
    <xf numFmtId="0" fontId="31" fillId="0" borderId="0" xfId="3" applyFont="1" applyAlignment="1">
      <alignment horizontal="center" vertical="center"/>
    </xf>
    <xf numFmtId="0" fontId="6" fillId="2" borderId="26" xfId="3" applyFont="1" applyFill="1" applyBorder="1" applyAlignment="1">
      <alignment horizontal="left" vertical="center" wrapText="1"/>
    </xf>
    <xf numFmtId="0" fontId="13" fillId="2" borderId="26" xfId="3" applyFont="1" applyFill="1" applyBorder="1" applyAlignment="1">
      <alignment horizontal="center" vertical="center" wrapText="1"/>
    </xf>
    <xf numFmtId="4" fontId="17" fillId="2" borderId="26" xfId="3" applyNumberFormat="1" applyFont="1" applyFill="1" applyBorder="1" applyAlignment="1">
      <alignment horizontal="center" vertical="center"/>
    </xf>
    <xf numFmtId="4" fontId="13" fillId="0" borderId="26" xfId="3" applyNumberFormat="1" applyFont="1" applyFill="1" applyBorder="1" applyAlignment="1">
      <alignment horizontal="center" vertical="center"/>
    </xf>
    <xf numFmtId="165" fontId="13" fillId="2" borderId="26" xfId="4" applyNumberFormat="1" applyFont="1" applyFill="1" applyBorder="1" applyAlignment="1">
      <alignment horizontal="center" vertical="center"/>
    </xf>
    <xf numFmtId="165" fontId="13" fillId="2" borderId="26" xfId="3" applyNumberFormat="1" applyFont="1" applyFill="1" applyBorder="1" applyAlignment="1">
      <alignment horizontal="center" vertical="center"/>
    </xf>
    <xf numFmtId="165" fontId="16" fillId="2" borderId="30" xfId="3" applyNumberFormat="1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 wrapText="1"/>
    </xf>
    <xf numFmtId="165" fontId="16" fillId="2" borderId="3" xfId="4" applyNumberFormat="1" applyFont="1" applyFill="1" applyBorder="1" applyAlignment="1">
      <alignment horizontal="center" vertical="center"/>
    </xf>
    <xf numFmtId="165" fontId="16" fillId="2" borderId="3" xfId="3" applyNumberFormat="1" applyFont="1" applyFill="1" applyBorder="1" applyAlignment="1">
      <alignment horizontal="center" vertical="center"/>
    </xf>
    <xf numFmtId="0" fontId="28" fillId="2" borderId="3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vertical="center" wrapText="1"/>
    </xf>
    <xf numFmtId="0" fontId="5" fillId="0" borderId="3" xfId="3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2" fontId="6" fillId="0" borderId="3" xfId="3" applyNumberFormat="1" applyFont="1" applyFill="1" applyBorder="1" applyAlignment="1">
      <alignment vertical="center" wrapText="1"/>
    </xf>
    <xf numFmtId="0" fontId="6" fillId="0" borderId="3" xfId="3" applyFont="1" applyFill="1" applyBorder="1" applyAlignment="1">
      <alignment vertical="center" wrapText="1"/>
    </xf>
    <xf numFmtId="2" fontId="6" fillId="0" borderId="3" xfId="3" applyNumberFormat="1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165" fontId="6" fillId="0" borderId="3" xfId="3" applyNumberFormat="1" applyFont="1" applyBorder="1" applyAlignment="1">
      <alignment horizontal="center" vertical="center" wrapText="1"/>
    </xf>
    <xf numFmtId="165" fontId="32" fillId="2" borderId="3" xfId="4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33" fillId="0" borderId="0" xfId="3" applyFont="1" applyAlignment="1">
      <alignment horizontal="center" vertical="center" wrapText="1"/>
    </xf>
  </cellXfs>
  <cellStyles count="6">
    <cellStyle name="Comma" xfId="1" builtinId="3"/>
    <cellStyle name="Comma 2" xfId="4"/>
    <cellStyle name="Normal" xfId="0" builtinId="0"/>
    <cellStyle name="Normal 10" xfId="3"/>
    <cellStyle name="Normal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16.200/Share%20(iSCSI)/Users/imac/Desktop/Serdar/sasel/AYSEL11.7.2002/TURKIYE/IBISZEYTINBURNU/NOVIBIS-10-02-2006/ALTERNATIF/Aksel%20Otel-NOVOTEL08.02-2006-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16.200/Share%20(iSCSI)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16.200/Share%20(iSCSI)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3E8308\AFD%20Building%20B%20and%20C%20Bill%20of%20Quantities-R2-9-HAZIR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16.200/Share%20(iSCSI)/E/AFP/AFD%20Building%20B%20and%20C%20Bill%20of%20Quantities-R2-9-HAZIR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16.200/Share%20(iSCSI)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"/>
      <sheetName val="kablo metraj calismasi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 refreshError="1">
        <row r="280">
          <cell r="D280">
            <v>0.55000000000000004</v>
          </cell>
        </row>
      </sheetData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W394"/>
  <sheetViews>
    <sheetView tabSelected="1" view="pageBreakPreview" zoomScale="70" zoomScaleNormal="70" zoomScaleSheetLayoutView="70" workbookViewId="0">
      <selection activeCell="I3" sqref="I3:K3"/>
    </sheetView>
  </sheetViews>
  <sheetFormatPr defaultColWidth="10.44140625" defaultRowHeight="16.2" outlineLevelRow="1" outlineLevelCol="1" x14ac:dyDescent="0.3"/>
  <cols>
    <col min="1" max="1" width="4.33203125" style="111" customWidth="1"/>
    <col min="2" max="2" width="69.33203125" style="2" customWidth="1"/>
    <col min="3" max="3" width="7" style="3" bestFit="1" customWidth="1"/>
    <col min="4" max="4" width="7" style="4" bestFit="1" customWidth="1"/>
    <col min="5" max="5" width="11.109375" style="5" bestFit="1" customWidth="1"/>
    <col min="6" max="6" width="14.33203125" style="6" customWidth="1" outlineLevel="1"/>
    <col min="7" max="7" width="18.33203125" style="7" customWidth="1" outlineLevel="1"/>
    <col min="8" max="8" width="15.6640625" style="8" customWidth="1" outlineLevel="1"/>
    <col min="9" max="9" width="17.44140625" style="9" customWidth="1" outlineLevel="1"/>
    <col min="10" max="11" width="20.33203125" style="8" customWidth="1" outlineLevel="1"/>
    <col min="12" max="12" width="21.33203125" style="10" customWidth="1" outlineLevel="1"/>
    <col min="13" max="13" width="13.6640625" style="2" bestFit="1" customWidth="1"/>
    <col min="14" max="14" width="15" style="2" bestFit="1" customWidth="1"/>
    <col min="15" max="15" width="14.44140625" style="2" bestFit="1" customWidth="1"/>
    <col min="16" max="16384" width="10.44140625" style="2"/>
  </cols>
  <sheetData>
    <row r="1" spans="1:12" x14ac:dyDescent="0.3">
      <c r="A1" s="1"/>
    </row>
    <row r="2" spans="1:12" ht="23.4" customHeight="1" x14ac:dyDescent="0.3">
      <c r="A2" s="1"/>
    </row>
    <row r="3" spans="1:12" ht="28.8" x14ac:dyDescent="0.3">
      <c r="A3" s="1"/>
      <c r="I3" s="195" t="s">
        <v>76</v>
      </c>
      <c r="J3" s="195"/>
      <c r="K3" s="195"/>
    </row>
    <row r="4" spans="1:12" x14ac:dyDescent="0.3">
      <c r="A4" s="189"/>
      <c r="B4" s="189"/>
    </row>
    <row r="5" spans="1:12" x14ac:dyDescent="0.3">
      <c r="A5" s="1"/>
    </row>
    <row r="6" spans="1:12" x14ac:dyDescent="0.3">
      <c r="A6" s="1"/>
      <c r="B6" s="1"/>
    </row>
    <row r="7" spans="1:12" ht="16.8" thickBot="1" x14ac:dyDescent="0.35">
      <c r="A7" s="1"/>
    </row>
    <row r="8" spans="1:12" s="11" customFormat="1" ht="38.4" customHeight="1" thickTop="1" thickBot="1" x14ac:dyDescent="0.35">
      <c r="A8" s="190" t="s">
        <v>0</v>
      </c>
      <c r="B8" s="191" t="s">
        <v>1</v>
      </c>
      <c r="C8" s="192" t="s">
        <v>2</v>
      </c>
      <c r="D8" s="192" t="s">
        <v>3</v>
      </c>
      <c r="E8" s="194" t="s">
        <v>4</v>
      </c>
      <c r="F8" s="192" t="s">
        <v>5</v>
      </c>
      <c r="G8" s="192"/>
      <c r="H8" s="192" t="s">
        <v>6</v>
      </c>
      <c r="I8" s="192"/>
      <c r="J8" s="192" t="s">
        <v>7</v>
      </c>
      <c r="K8" s="192"/>
      <c r="L8" s="193" t="s">
        <v>8</v>
      </c>
    </row>
    <row r="9" spans="1:12" s="11" customFormat="1" ht="18" customHeight="1" thickTop="1" thickBot="1" x14ac:dyDescent="0.35">
      <c r="A9" s="190"/>
      <c r="B9" s="191"/>
      <c r="C9" s="192"/>
      <c r="D9" s="192"/>
      <c r="E9" s="194"/>
      <c r="F9" s="12" t="s">
        <v>9</v>
      </c>
      <c r="G9" s="13" t="s">
        <v>8</v>
      </c>
      <c r="H9" s="12" t="s">
        <v>9</v>
      </c>
      <c r="I9" s="13" t="s">
        <v>8</v>
      </c>
      <c r="J9" s="12" t="s">
        <v>9</v>
      </c>
      <c r="K9" s="13" t="s">
        <v>8</v>
      </c>
      <c r="L9" s="193"/>
    </row>
    <row r="10" spans="1:12" s="11" customFormat="1" ht="15" thickTop="1" x14ac:dyDescent="0.3">
      <c r="A10" s="14">
        <v>1</v>
      </c>
      <c r="B10" s="15">
        <v>2</v>
      </c>
      <c r="C10" s="16">
        <v>3</v>
      </c>
      <c r="D10" s="16">
        <v>4</v>
      </c>
      <c r="E10" s="17">
        <v>5</v>
      </c>
      <c r="F10" s="16">
        <v>6</v>
      </c>
      <c r="G10" s="17">
        <v>7</v>
      </c>
      <c r="H10" s="16">
        <v>8</v>
      </c>
      <c r="I10" s="17">
        <v>9</v>
      </c>
      <c r="J10" s="16">
        <v>10</v>
      </c>
      <c r="K10" s="17">
        <v>11</v>
      </c>
      <c r="L10" s="16">
        <v>12</v>
      </c>
    </row>
    <row r="11" spans="1:12" s="11" customFormat="1" ht="14.4" x14ac:dyDescent="0.3">
      <c r="A11" s="18"/>
      <c r="B11" s="19" t="s">
        <v>75</v>
      </c>
      <c r="C11" s="20"/>
      <c r="D11" s="20"/>
      <c r="E11" s="21">
        <v>1</v>
      </c>
      <c r="F11" s="20"/>
      <c r="G11" s="21"/>
      <c r="H11" s="20"/>
      <c r="I11" s="21"/>
      <c r="J11" s="20"/>
      <c r="K11" s="21"/>
      <c r="L11" s="22">
        <f t="shared" ref="L11:L13" si="0">G11+I11+K11</f>
        <v>0</v>
      </c>
    </row>
    <row r="12" spans="1:12" s="11" customFormat="1" ht="14.4" x14ac:dyDescent="0.3">
      <c r="A12" s="18"/>
      <c r="B12" s="19" t="s">
        <v>10</v>
      </c>
      <c r="C12" s="20"/>
      <c r="D12" s="20"/>
      <c r="E12" s="21"/>
      <c r="F12" s="20"/>
      <c r="G12" s="21"/>
      <c r="H12" s="20"/>
      <c r="I12" s="21"/>
      <c r="J12" s="20"/>
      <c r="K12" s="21"/>
      <c r="L12" s="22">
        <f t="shared" si="0"/>
        <v>0</v>
      </c>
    </row>
    <row r="13" spans="1:12" s="11" customFormat="1" ht="15" thickBot="1" x14ac:dyDescent="0.35">
      <c r="A13" s="18"/>
      <c r="B13" s="19" t="s">
        <v>13</v>
      </c>
      <c r="C13" s="20"/>
      <c r="D13" s="20"/>
      <c r="E13" s="21"/>
      <c r="F13" s="23"/>
      <c r="G13" s="23"/>
      <c r="H13" s="23"/>
      <c r="I13" s="23"/>
      <c r="J13" s="23"/>
      <c r="K13" s="23"/>
      <c r="L13" s="22">
        <f t="shared" si="0"/>
        <v>0</v>
      </c>
    </row>
    <row r="14" spans="1:12" s="11" customFormat="1" ht="14.4" thickBot="1" x14ac:dyDescent="0.35">
      <c r="A14" s="18"/>
      <c r="B14" s="24" t="s">
        <v>15</v>
      </c>
      <c r="C14" s="24"/>
      <c r="D14" s="24" t="s">
        <v>16</v>
      </c>
      <c r="E14" s="24">
        <v>1892.3699999999997</v>
      </c>
      <c r="F14" s="20"/>
      <c r="G14" s="21"/>
      <c r="H14" s="20"/>
      <c r="I14" s="21"/>
      <c r="J14" s="25"/>
      <c r="K14" s="26">
        <f t="shared" ref="K14:K33" si="1">E14*J14</f>
        <v>0</v>
      </c>
      <c r="L14" s="27">
        <f t="shared" ref="L14:L64" si="2">G14+I14+K14</f>
        <v>0</v>
      </c>
    </row>
    <row r="15" spans="1:12" s="11" customFormat="1" ht="14.4" thickBot="1" x14ac:dyDescent="0.35">
      <c r="A15" s="18"/>
      <c r="B15" s="24" t="s">
        <v>17</v>
      </c>
      <c r="C15" s="24"/>
      <c r="D15" s="24"/>
      <c r="E15" s="24">
        <v>7987.79</v>
      </c>
      <c r="F15" s="28"/>
      <c r="G15" s="29"/>
      <c r="H15" s="28"/>
      <c r="I15" s="29"/>
      <c r="J15" s="25"/>
      <c r="K15" s="26">
        <f t="shared" si="1"/>
        <v>0</v>
      </c>
      <c r="L15" s="27">
        <f t="shared" si="2"/>
        <v>0</v>
      </c>
    </row>
    <row r="16" spans="1:12" s="11" customFormat="1" ht="14.4" thickBot="1" x14ac:dyDescent="0.35">
      <c r="A16" s="18"/>
      <c r="B16" s="24" t="s">
        <v>18</v>
      </c>
      <c r="C16" s="24"/>
      <c r="D16" s="24" t="s">
        <v>19</v>
      </c>
      <c r="E16" s="24">
        <v>240</v>
      </c>
      <c r="F16" s="30"/>
      <c r="G16" s="24">
        <f>F16*E16</f>
        <v>0</v>
      </c>
      <c r="H16" s="30"/>
      <c r="I16" s="24">
        <f>H16*E16</f>
        <v>0</v>
      </c>
      <c r="J16" s="31"/>
      <c r="K16" s="26">
        <f t="shared" si="1"/>
        <v>0</v>
      </c>
      <c r="L16" s="27">
        <f t="shared" si="2"/>
        <v>0</v>
      </c>
    </row>
    <row r="17" spans="1:257" s="40" customFormat="1" ht="16.2" customHeight="1" outlineLevel="1" x14ac:dyDescent="0.3">
      <c r="A17" s="32">
        <v>4</v>
      </c>
      <c r="B17" s="33" t="s">
        <v>20</v>
      </c>
      <c r="C17" s="34" t="s">
        <v>21</v>
      </c>
      <c r="D17" s="35"/>
      <c r="E17" s="36">
        <f>1155+230*5*1</f>
        <v>2305</v>
      </c>
      <c r="F17" s="37"/>
      <c r="G17" s="37"/>
      <c r="H17" s="37"/>
      <c r="I17" s="37"/>
      <c r="J17" s="37"/>
      <c r="K17" s="37"/>
      <c r="L17" s="38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spans="1:257" s="40" customFormat="1" ht="16.2" customHeight="1" outlineLevel="1" x14ac:dyDescent="0.3">
      <c r="A18" s="41"/>
      <c r="B18" s="42" t="s">
        <v>22</v>
      </c>
      <c r="C18" s="43" t="s">
        <v>21</v>
      </c>
      <c r="D18" s="44">
        <v>1.3</v>
      </c>
      <c r="E18" s="45">
        <f>D18*E17</f>
        <v>2996.5</v>
      </c>
      <c r="F18" s="23"/>
      <c r="G18" s="23">
        <f>E18*F18</f>
        <v>0</v>
      </c>
      <c r="H18" s="23"/>
      <c r="I18" s="23">
        <f>E18*H18</f>
        <v>0</v>
      </c>
      <c r="J18" s="23"/>
      <c r="K18" s="23">
        <f>E18*J18</f>
        <v>0</v>
      </c>
      <c r="L18" s="22">
        <f>G18+I18+K18</f>
        <v>0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spans="1:257" s="39" customFormat="1" ht="16.95" customHeight="1" outlineLevel="1" thickBot="1" x14ac:dyDescent="0.35">
      <c r="A19" s="46"/>
      <c r="B19" s="47" t="s">
        <v>23</v>
      </c>
      <c r="C19" s="48" t="s">
        <v>24</v>
      </c>
      <c r="D19" s="49"/>
      <c r="E19" s="50">
        <v>25</v>
      </c>
      <c r="F19" s="51"/>
      <c r="G19" s="51">
        <f>E19*F19</f>
        <v>0</v>
      </c>
      <c r="H19" s="51"/>
      <c r="I19" s="51">
        <f>E19*H19</f>
        <v>0</v>
      </c>
      <c r="J19" s="51"/>
      <c r="K19" s="51">
        <f>E19*J19</f>
        <v>0</v>
      </c>
      <c r="L19" s="52">
        <f>G19+I19+K19</f>
        <v>0</v>
      </c>
      <c r="M19" s="53"/>
    </row>
    <row r="20" spans="1:257" s="40" customFormat="1" outlineLevel="1" x14ac:dyDescent="0.3">
      <c r="A20" s="32">
        <v>1</v>
      </c>
      <c r="B20" s="54" t="s">
        <v>25</v>
      </c>
      <c r="C20" s="55" t="s">
        <v>21</v>
      </c>
      <c r="D20" s="56"/>
      <c r="E20" s="57">
        <v>272</v>
      </c>
      <c r="F20" s="58"/>
      <c r="G20" s="58">
        <f t="shared" ref="G20:G25" si="3">E20*F20</f>
        <v>0</v>
      </c>
      <c r="H20" s="58"/>
      <c r="I20" s="58">
        <f t="shared" ref="I20:I25" si="4">E20*H20</f>
        <v>0</v>
      </c>
      <c r="J20" s="58"/>
      <c r="K20" s="58">
        <f t="shared" si="1"/>
        <v>0</v>
      </c>
      <c r="L20" s="59">
        <f t="shared" si="2"/>
        <v>0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spans="1:257" s="61" customFormat="1" outlineLevel="1" x14ac:dyDescent="0.3">
      <c r="A21" s="41"/>
      <c r="B21" s="42" t="s">
        <v>26</v>
      </c>
      <c r="C21" s="43" t="s">
        <v>12</v>
      </c>
      <c r="D21" s="44"/>
      <c r="E21" s="45">
        <v>2720</v>
      </c>
      <c r="F21" s="23"/>
      <c r="G21" s="60">
        <f t="shared" si="3"/>
        <v>0</v>
      </c>
      <c r="H21" s="23"/>
      <c r="I21" s="60">
        <f t="shared" si="4"/>
        <v>0</v>
      </c>
      <c r="J21" s="23"/>
      <c r="K21" s="23">
        <f t="shared" si="1"/>
        <v>0</v>
      </c>
      <c r="L21" s="22">
        <f t="shared" si="2"/>
        <v>0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spans="1:257" s="40" customFormat="1" outlineLevel="1" x14ac:dyDescent="0.3">
      <c r="A22" s="41"/>
      <c r="B22" s="62" t="s">
        <v>27</v>
      </c>
      <c r="C22" s="43" t="s">
        <v>21</v>
      </c>
      <c r="D22" s="44">
        <v>1.02</v>
      </c>
      <c r="E22" s="45">
        <f>D22*E20</f>
        <v>277.44</v>
      </c>
      <c r="F22" s="188">
        <f>192/1.18</f>
        <v>162.71186440677968</v>
      </c>
      <c r="G22" s="23">
        <f t="shared" si="3"/>
        <v>45142.779661016953</v>
      </c>
      <c r="H22" s="23"/>
      <c r="I22" s="23">
        <f t="shared" si="4"/>
        <v>0</v>
      </c>
      <c r="J22" s="23"/>
      <c r="K22" s="23">
        <f t="shared" si="1"/>
        <v>0</v>
      </c>
      <c r="L22" s="22">
        <f t="shared" si="2"/>
        <v>45142.779661016953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spans="1:257" s="40" customFormat="1" ht="16.8" outlineLevel="1" thickBot="1" x14ac:dyDescent="0.35">
      <c r="A23" s="46"/>
      <c r="B23" s="47" t="s">
        <v>28</v>
      </c>
      <c r="C23" s="48" t="s">
        <v>29</v>
      </c>
      <c r="D23" s="49"/>
      <c r="E23" s="50">
        <v>0.03</v>
      </c>
      <c r="F23" s="51"/>
      <c r="G23" s="51">
        <f t="shared" si="3"/>
        <v>0</v>
      </c>
      <c r="H23" s="51"/>
      <c r="I23" s="51">
        <f t="shared" si="4"/>
        <v>0</v>
      </c>
      <c r="J23" s="51"/>
      <c r="K23" s="51">
        <f t="shared" si="1"/>
        <v>0</v>
      </c>
      <c r="L23" s="52">
        <f t="shared" si="2"/>
        <v>0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spans="1:257" s="40" customFormat="1" ht="16.8" outlineLevel="1" thickBot="1" x14ac:dyDescent="0.35">
      <c r="A24" s="63"/>
      <c r="B24" s="64" t="s">
        <v>30</v>
      </c>
      <c r="C24" s="65" t="s">
        <v>12</v>
      </c>
      <c r="D24" s="66"/>
      <c r="E24" s="67">
        <v>2750</v>
      </c>
      <c r="F24" s="68"/>
      <c r="G24" s="68">
        <f t="shared" si="3"/>
        <v>0</v>
      </c>
      <c r="H24" s="68"/>
      <c r="I24" s="68">
        <f t="shared" si="4"/>
        <v>0</v>
      </c>
      <c r="J24" s="68"/>
      <c r="K24" s="68">
        <f t="shared" si="1"/>
        <v>0</v>
      </c>
      <c r="L24" s="69">
        <f t="shared" si="2"/>
        <v>0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spans="1:257" s="40" customFormat="1" ht="16.95" customHeight="1" outlineLevel="1" collapsed="1" thickBot="1" x14ac:dyDescent="0.35">
      <c r="A25" s="70">
        <v>3</v>
      </c>
      <c r="B25" s="64" t="s">
        <v>31</v>
      </c>
      <c r="C25" s="65" t="s">
        <v>12</v>
      </c>
      <c r="D25" s="66"/>
      <c r="E25" s="67">
        <f>145*7</f>
        <v>1015</v>
      </c>
      <c r="F25" s="68"/>
      <c r="G25" s="68">
        <f t="shared" si="3"/>
        <v>0</v>
      </c>
      <c r="H25" s="68"/>
      <c r="I25" s="68">
        <f t="shared" si="4"/>
        <v>0</v>
      </c>
      <c r="J25" s="68"/>
      <c r="K25" s="68">
        <f t="shared" si="1"/>
        <v>0</v>
      </c>
      <c r="L25" s="69">
        <f t="shared" si="2"/>
        <v>0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spans="1:257" s="39" customFormat="1" ht="17.399999999999999" outlineLevel="1" x14ac:dyDescent="0.3">
      <c r="A26" s="32">
        <v>6</v>
      </c>
      <c r="B26" s="71" t="s">
        <v>32</v>
      </c>
      <c r="C26" s="72" t="s">
        <v>33</v>
      </c>
      <c r="D26" s="35"/>
      <c r="E26" s="73">
        <v>2478</v>
      </c>
      <c r="F26" s="37"/>
      <c r="G26" s="37"/>
      <c r="H26" s="37"/>
      <c r="I26" s="37"/>
      <c r="J26" s="37"/>
      <c r="K26" s="37">
        <f t="shared" si="1"/>
        <v>0</v>
      </c>
      <c r="L26" s="74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</row>
    <row r="27" spans="1:257" s="39" customFormat="1" ht="17.399999999999999" outlineLevel="1" x14ac:dyDescent="0.3">
      <c r="A27" s="41"/>
      <c r="B27" s="76" t="s">
        <v>26</v>
      </c>
      <c r="C27" s="43" t="s">
        <v>34</v>
      </c>
      <c r="D27" s="44"/>
      <c r="E27" s="45">
        <v>2478</v>
      </c>
      <c r="F27" s="23"/>
      <c r="G27" s="60">
        <f t="shared" ref="G27:G33" si="5">E27*F27</f>
        <v>0</v>
      </c>
      <c r="H27" s="23"/>
      <c r="I27" s="60">
        <f t="shared" ref="I27:I33" si="6">E27*H27</f>
        <v>0</v>
      </c>
      <c r="J27" s="23"/>
      <c r="K27" s="23">
        <f t="shared" si="1"/>
        <v>0</v>
      </c>
      <c r="L27" s="22">
        <f t="shared" si="2"/>
        <v>0</v>
      </c>
      <c r="M27" s="53"/>
    </row>
    <row r="28" spans="1:257" s="40" customFormat="1" outlineLevel="1" x14ac:dyDescent="0.3">
      <c r="A28" s="41"/>
      <c r="B28" s="77" t="s">
        <v>35</v>
      </c>
      <c r="C28" s="43" t="s">
        <v>36</v>
      </c>
      <c r="D28" s="44">
        <v>1.03</v>
      </c>
      <c r="E28" s="45">
        <v>168.8</v>
      </c>
      <c r="F28" s="188">
        <f>735*2.74/1.18</f>
        <v>1706.6949152542375</v>
      </c>
      <c r="G28" s="23">
        <f t="shared" si="5"/>
        <v>288090.10169491533</v>
      </c>
      <c r="H28" s="23"/>
      <c r="I28" s="23">
        <f t="shared" si="6"/>
        <v>0</v>
      </c>
      <c r="J28" s="23"/>
      <c r="K28" s="23">
        <f t="shared" si="1"/>
        <v>0</v>
      </c>
      <c r="L28" s="22">
        <f t="shared" si="2"/>
        <v>288090.10169491533</v>
      </c>
      <c r="M28" s="53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spans="1:257" s="40" customFormat="1" ht="17.399999999999999" outlineLevel="1" x14ac:dyDescent="0.3">
      <c r="A29" s="41"/>
      <c r="B29" s="76" t="s">
        <v>37</v>
      </c>
      <c r="C29" s="43" t="s">
        <v>34</v>
      </c>
      <c r="D29" s="44">
        <v>1.02</v>
      </c>
      <c r="E29" s="45">
        <f>D29*E26</f>
        <v>2527.56</v>
      </c>
      <c r="F29" s="188">
        <f>225/1.18</f>
        <v>190.67796610169492</v>
      </c>
      <c r="G29" s="23">
        <f t="shared" si="5"/>
        <v>481950</v>
      </c>
      <c r="H29" s="23"/>
      <c r="I29" s="23">
        <f t="shared" si="6"/>
        <v>0</v>
      </c>
      <c r="J29" s="23"/>
      <c r="K29" s="23">
        <f t="shared" si="1"/>
        <v>0</v>
      </c>
      <c r="L29" s="22">
        <f t="shared" si="2"/>
        <v>481950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spans="1:257" s="40" customFormat="1" outlineLevel="1" x14ac:dyDescent="0.3">
      <c r="A30" s="78"/>
      <c r="B30" s="76" t="s">
        <v>38</v>
      </c>
      <c r="C30" s="43" t="s">
        <v>39</v>
      </c>
      <c r="D30" s="44">
        <f>6</f>
        <v>6</v>
      </c>
      <c r="E30" s="45">
        <f>6*E28</f>
        <v>1012.8000000000001</v>
      </c>
      <c r="F30" s="23"/>
      <c r="G30" s="23">
        <f t="shared" si="5"/>
        <v>0</v>
      </c>
      <c r="H30" s="23"/>
      <c r="I30" s="23">
        <f t="shared" si="6"/>
        <v>0</v>
      </c>
      <c r="J30" s="23"/>
      <c r="K30" s="23">
        <f t="shared" si="1"/>
        <v>0</v>
      </c>
      <c r="L30" s="22">
        <f t="shared" si="2"/>
        <v>0</v>
      </c>
    </row>
    <row r="31" spans="1:257" s="40" customFormat="1" ht="17.399999999999999" outlineLevel="1" x14ac:dyDescent="0.3">
      <c r="A31" s="41"/>
      <c r="B31" s="77" t="s">
        <v>40</v>
      </c>
      <c r="C31" s="43" t="s">
        <v>41</v>
      </c>
      <c r="D31" s="44">
        <f>E31/E26</f>
        <v>0.25504439063761097</v>
      </c>
      <c r="E31" s="45">
        <v>632</v>
      </c>
      <c r="F31" s="23"/>
      <c r="G31" s="23">
        <f t="shared" si="5"/>
        <v>0</v>
      </c>
      <c r="H31" s="23"/>
      <c r="I31" s="23">
        <f t="shared" si="6"/>
        <v>0</v>
      </c>
      <c r="J31" s="23"/>
      <c r="K31" s="23">
        <f t="shared" si="1"/>
        <v>0</v>
      </c>
      <c r="L31" s="22">
        <f t="shared" si="2"/>
        <v>0</v>
      </c>
      <c r="M31" s="39"/>
      <c r="N31" s="7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spans="1:257" s="40" customFormat="1" ht="17.399999999999999" outlineLevel="1" x14ac:dyDescent="0.3">
      <c r="A32" s="78"/>
      <c r="B32" s="76" t="s">
        <v>42</v>
      </c>
      <c r="C32" s="43" t="s">
        <v>34</v>
      </c>
      <c r="D32" s="44">
        <f>E32/E26</f>
        <v>1.2106537530266344E-2</v>
      </c>
      <c r="E32" s="45">
        <v>30</v>
      </c>
      <c r="F32" s="23"/>
      <c r="G32" s="23">
        <f t="shared" si="5"/>
        <v>0</v>
      </c>
      <c r="H32" s="23"/>
      <c r="I32" s="23">
        <f t="shared" si="6"/>
        <v>0</v>
      </c>
      <c r="J32" s="23"/>
      <c r="K32" s="23">
        <f t="shared" si="1"/>
        <v>0</v>
      </c>
      <c r="L32" s="22">
        <f t="shared" si="2"/>
        <v>0</v>
      </c>
      <c r="N32" s="80"/>
    </row>
    <row r="33" spans="1:257" s="75" customFormat="1" ht="16.8" outlineLevel="1" thickBot="1" x14ac:dyDescent="0.35">
      <c r="A33" s="46"/>
      <c r="B33" s="81" t="s">
        <v>28</v>
      </c>
      <c r="C33" s="82" t="s">
        <v>29</v>
      </c>
      <c r="D33" s="49"/>
      <c r="E33" s="50">
        <v>5.0000000000000001E-3</v>
      </c>
      <c r="F33" s="51"/>
      <c r="G33" s="51">
        <f t="shared" si="5"/>
        <v>0</v>
      </c>
      <c r="H33" s="51"/>
      <c r="I33" s="51">
        <f t="shared" si="6"/>
        <v>0</v>
      </c>
      <c r="J33" s="51"/>
      <c r="K33" s="51">
        <f t="shared" si="1"/>
        <v>0</v>
      </c>
      <c r="L33" s="52">
        <f t="shared" si="2"/>
        <v>0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spans="1:257" s="11" customFormat="1" ht="15" thickBot="1" x14ac:dyDescent="0.35">
      <c r="A34" s="18"/>
      <c r="B34" s="158" t="s">
        <v>11</v>
      </c>
      <c r="C34" s="159"/>
      <c r="D34" s="159" t="s">
        <v>12</v>
      </c>
      <c r="E34" s="160">
        <v>7170</v>
      </c>
      <c r="F34" s="161"/>
      <c r="G34" s="161">
        <f t="shared" ref="G34" si="7">E34*F34</f>
        <v>0</v>
      </c>
      <c r="H34" s="161"/>
      <c r="I34" s="161">
        <f t="shared" ref="I34" si="8">E34*H34</f>
        <v>0</v>
      </c>
      <c r="J34" s="161"/>
      <c r="K34" s="161">
        <f t="shared" ref="K34" si="9">E34*J34</f>
        <v>0</v>
      </c>
      <c r="L34" s="162">
        <f>G34+I34+K34</f>
        <v>0</v>
      </c>
    </row>
    <row r="35" spans="1:257" s="39" customFormat="1" ht="17.399999999999999" customHeight="1" outlineLevel="1" x14ac:dyDescent="0.3">
      <c r="A35" s="32">
        <v>7</v>
      </c>
      <c r="B35" s="33" t="s">
        <v>43</v>
      </c>
      <c r="C35" s="72" t="s">
        <v>33</v>
      </c>
      <c r="D35" s="83"/>
      <c r="E35" s="84">
        <v>210</v>
      </c>
      <c r="F35" s="37"/>
      <c r="G35" s="37"/>
      <c r="H35" s="37"/>
      <c r="I35" s="37"/>
      <c r="J35" s="37"/>
      <c r="K35" s="85"/>
      <c r="L35" s="38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</row>
    <row r="36" spans="1:257" s="39" customFormat="1" ht="17.399999999999999" customHeight="1" outlineLevel="1" x14ac:dyDescent="0.3">
      <c r="A36" s="78"/>
      <c r="B36" s="42" t="s">
        <v>26</v>
      </c>
      <c r="C36" s="43" t="s">
        <v>44</v>
      </c>
      <c r="D36" s="44"/>
      <c r="E36" s="45">
        <f>145*5</f>
        <v>725</v>
      </c>
      <c r="F36" s="23"/>
      <c r="G36" s="60">
        <f t="shared" ref="G36:G42" si="10">E36*F36</f>
        <v>0</v>
      </c>
      <c r="H36" s="23"/>
      <c r="I36" s="60">
        <f t="shared" ref="I36:I42" si="11">E36*H36</f>
        <v>0</v>
      </c>
      <c r="J36" s="23"/>
      <c r="K36" s="23">
        <f t="shared" ref="K36:K42" si="12">E36*J36</f>
        <v>0</v>
      </c>
      <c r="L36" s="22">
        <f t="shared" si="2"/>
        <v>0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</row>
    <row r="37" spans="1:257" s="39" customFormat="1" ht="16.2" customHeight="1" outlineLevel="1" x14ac:dyDescent="0.3">
      <c r="A37" s="41"/>
      <c r="B37" s="42" t="s">
        <v>35</v>
      </c>
      <c r="C37" s="43" t="s">
        <v>36</v>
      </c>
      <c r="D37" s="44">
        <v>1.03</v>
      </c>
      <c r="E37" s="45">
        <v>23.1</v>
      </c>
      <c r="F37" s="188">
        <f>735*2.74/1.18</f>
        <v>1706.6949152542375</v>
      </c>
      <c r="G37" s="23">
        <f t="shared" si="10"/>
        <v>39424.652542372889</v>
      </c>
      <c r="H37" s="23"/>
      <c r="I37" s="23">
        <f t="shared" si="11"/>
        <v>0</v>
      </c>
      <c r="J37" s="23"/>
      <c r="K37" s="23">
        <f t="shared" si="12"/>
        <v>0</v>
      </c>
      <c r="L37" s="22">
        <f t="shared" si="2"/>
        <v>39424.652542372889</v>
      </c>
    </row>
    <row r="38" spans="1:257" s="40" customFormat="1" ht="17.399999999999999" customHeight="1" outlineLevel="1" x14ac:dyDescent="0.3">
      <c r="A38" s="78"/>
      <c r="B38" s="62" t="s">
        <v>45</v>
      </c>
      <c r="C38" s="43" t="s">
        <v>34</v>
      </c>
      <c r="D38" s="44">
        <v>1.02</v>
      </c>
      <c r="E38" s="45">
        <f>D38*E35</f>
        <v>214.20000000000002</v>
      </c>
      <c r="F38" s="188">
        <f>213/1.18</f>
        <v>180.5084745762712</v>
      </c>
      <c r="G38" s="23">
        <f t="shared" si="10"/>
        <v>38664.91525423729</v>
      </c>
      <c r="H38" s="23"/>
      <c r="I38" s="23">
        <f t="shared" si="11"/>
        <v>0</v>
      </c>
      <c r="J38" s="23"/>
      <c r="K38" s="23">
        <f t="shared" si="12"/>
        <v>0</v>
      </c>
      <c r="L38" s="22">
        <f t="shared" si="2"/>
        <v>38664.91525423729</v>
      </c>
    </row>
    <row r="39" spans="1:257" s="40" customFormat="1" ht="16.2" customHeight="1" outlineLevel="1" x14ac:dyDescent="0.3">
      <c r="A39" s="78"/>
      <c r="B39" s="62" t="s">
        <v>38</v>
      </c>
      <c r="C39" s="43" t="s">
        <v>39</v>
      </c>
      <c r="D39" s="44">
        <f>E39/E35</f>
        <v>0.55000000000000004</v>
      </c>
      <c r="E39" s="45">
        <f>E37*5</f>
        <v>115.5</v>
      </c>
      <c r="F39" s="23"/>
      <c r="G39" s="23">
        <f t="shared" si="10"/>
        <v>0</v>
      </c>
      <c r="H39" s="23"/>
      <c r="I39" s="23">
        <f t="shared" si="11"/>
        <v>0</v>
      </c>
      <c r="J39" s="23"/>
      <c r="K39" s="23">
        <f t="shared" si="12"/>
        <v>0</v>
      </c>
      <c r="L39" s="22">
        <f t="shared" si="2"/>
        <v>0</v>
      </c>
    </row>
    <row r="40" spans="1:257" s="75" customFormat="1" ht="17.399999999999999" customHeight="1" outlineLevel="1" x14ac:dyDescent="0.3">
      <c r="A40" s="78"/>
      <c r="B40" s="42" t="s">
        <v>40</v>
      </c>
      <c r="C40" s="43" t="s">
        <v>41</v>
      </c>
      <c r="D40" s="44">
        <f>E40/E35</f>
        <v>5.6580186813186826</v>
      </c>
      <c r="E40" s="45">
        <v>1188.1839230769233</v>
      </c>
      <c r="F40" s="23"/>
      <c r="G40" s="23">
        <f t="shared" si="10"/>
        <v>0</v>
      </c>
      <c r="H40" s="23"/>
      <c r="I40" s="23">
        <f t="shared" si="11"/>
        <v>0</v>
      </c>
      <c r="J40" s="23"/>
      <c r="K40" s="23">
        <f t="shared" si="12"/>
        <v>0</v>
      </c>
      <c r="L40" s="86">
        <f t="shared" si="2"/>
        <v>0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</row>
    <row r="41" spans="1:257" s="39" customFormat="1" ht="17.399999999999999" customHeight="1" outlineLevel="1" x14ac:dyDescent="0.3">
      <c r="A41" s="78"/>
      <c r="B41" s="42" t="s">
        <v>42</v>
      </c>
      <c r="C41" s="43" t="s">
        <v>34</v>
      </c>
      <c r="D41" s="44"/>
      <c r="E41" s="45"/>
      <c r="F41" s="23"/>
      <c r="G41" s="23">
        <f t="shared" si="10"/>
        <v>0</v>
      </c>
      <c r="H41" s="23"/>
      <c r="I41" s="23">
        <f t="shared" si="11"/>
        <v>0</v>
      </c>
      <c r="J41" s="23"/>
      <c r="K41" s="23">
        <f t="shared" si="12"/>
        <v>0</v>
      </c>
      <c r="L41" s="86">
        <f t="shared" si="2"/>
        <v>0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</row>
    <row r="42" spans="1:257" s="39" customFormat="1" ht="16.95" customHeight="1" outlineLevel="1" thickBot="1" x14ac:dyDescent="0.35">
      <c r="A42" s="46"/>
      <c r="B42" s="47" t="s">
        <v>28</v>
      </c>
      <c r="C42" s="82" t="s">
        <v>29</v>
      </c>
      <c r="D42" s="49"/>
      <c r="E42" s="50">
        <v>0.03</v>
      </c>
      <c r="F42" s="51"/>
      <c r="G42" s="51">
        <f t="shared" si="10"/>
        <v>0</v>
      </c>
      <c r="H42" s="51"/>
      <c r="I42" s="51">
        <f t="shared" si="11"/>
        <v>0</v>
      </c>
      <c r="J42" s="51"/>
      <c r="K42" s="51">
        <f t="shared" si="12"/>
        <v>0</v>
      </c>
      <c r="L42" s="52">
        <f t="shared" si="2"/>
        <v>0</v>
      </c>
    </row>
    <row r="43" spans="1:257" s="39" customFormat="1" ht="17.399999999999999" customHeight="1" outlineLevel="1" x14ac:dyDescent="0.3">
      <c r="A43" s="32">
        <v>8</v>
      </c>
      <c r="B43" s="33" t="s">
        <v>46</v>
      </c>
      <c r="C43" s="72" t="s">
        <v>33</v>
      </c>
      <c r="D43" s="83"/>
      <c r="E43" s="84">
        <v>60.5</v>
      </c>
      <c r="F43" s="37"/>
      <c r="G43" s="85"/>
      <c r="H43" s="37"/>
      <c r="I43" s="85"/>
      <c r="J43" s="37"/>
      <c r="K43" s="85"/>
      <c r="L43" s="38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  <c r="IM43" s="40"/>
      <c r="IN43" s="40"/>
      <c r="IO43" s="40"/>
      <c r="IP43" s="40"/>
      <c r="IQ43" s="40"/>
      <c r="IR43" s="40"/>
      <c r="IS43" s="40"/>
      <c r="IT43" s="40"/>
      <c r="IU43" s="40"/>
      <c r="IV43" s="40"/>
      <c r="IW43" s="40"/>
    </row>
    <row r="44" spans="1:257" s="39" customFormat="1" ht="17.399999999999999" customHeight="1" outlineLevel="1" x14ac:dyDescent="0.3">
      <c r="A44" s="78"/>
      <c r="B44" s="42" t="s">
        <v>26</v>
      </c>
      <c r="C44" s="43" t="s">
        <v>34</v>
      </c>
      <c r="D44" s="44"/>
      <c r="E44" s="45">
        <v>60.5</v>
      </c>
      <c r="F44" s="23"/>
      <c r="G44" s="60">
        <f t="shared" ref="G44:G48" si="13">E44*F44</f>
        <v>0</v>
      </c>
      <c r="H44" s="23"/>
      <c r="I44" s="60">
        <f t="shared" ref="I44:I48" si="14">E44*H44</f>
        <v>0</v>
      </c>
      <c r="J44" s="23"/>
      <c r="K44" s="23">
        <f t="shared" ref="K44:K48" si="15">E44*J44</f>
        <v>0</v>
      </c>
      <c r="L44" s="22">
        <f t="shared" ref="L44:L48" si="16">G44+I44+K44</f>
        <v>0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</row>
    <row r="45" spans="1:257" s="39" customFormat="1" ht="17.399999999999999" customHeight="1" outlineLevel="1" x14ac:dyDescent="0.3">
      <c r="A45" s="78"/>
      <c r="B45" s="62" t="s">
        <v>45</v>
      </c>
      <c r="C45" s="43" t="s">
        <v>34</v>
      </c>
      <c r="D45" s="44">
        <v>1.02</v>
      </c>
      <c r="E45" s="45">
        <f>D45*E43</f>
        <v>61.71</v>
      </c>
      <c r="F45" s="188">
        <f>213/1.18</f>
        <v>180.5084745762712</v>
      </c>
      <c r="G45" s="23">
        <f t="shared" si="13"/>
        <v>11139.177966101695</v>
      </c>
      <c r="H45" s="23"/>
      <c r="I45" s="23">
        <f t="shared" si="14"/>
        <v>0</v>
      </c>
      <c r="J45" s="23"/>
      <c r="K45" s="60">
        <f t="shared" si="15"/>
        <v>0</v>
      </c>
      <c r="L45" s="22">
        <f t="shared" si="16"/>
        <v>11139.177966101695</v>
      </c>
    </row>
    <row r="46" spans="1:257" s="39" customFormat="1" ht="16.2" customHeight="1" outlineLevel="1" x14ac:dyDescent="0.3">
      <c r="A46" s="41"/>
      <c r="B46" s="42" t="s">
        <v>35</v>
      </c>
      <c r="C46" s="43" t="s">
        <v>36</v>
      </c>
      <c r="D46" s="44">
        <v>1.03</v>
      </c>
      <c r="E46" s="45">
        <f>D46*6.43</f>
        <v>6.6228999999999996</v>
      </c>
      <c r="F46" s="188">
        <f>735*2.74/1.18</f>
        <v>1706.6949152542375</v>
      </c>
      <c r="G46" s="23">
        <f t="shared" si="13"/>
        <v>11303.269754237288</v>
      </c>
      <c r="H46" s="23"/>
      <c r="I46" s="23">
        <f t="shared" si="14"/>
        <v>0</v>
      </c>
      <c r="J46" s="23"/>
      <c r="K46" s="23">
        <f t="shared" si="15"/>
        <v>0</v>
      </c>
      <c r="L46" s="22">
        <f t="shared" si="16"/>
        <v>11303.269754237288</v>
      </c>
    </row>
    <row r="47" spans="1:257" s="39" customFormat="1" ht="17.399999999999999" customHeight="1" outlineLevel="1" x14ac:dyDescent="0.3">
      <c r="A47" s="78"/>
      <c r="B47" s="42" t="s">
        <v>40</v>
      </c>
      <c r="C47" s="43" t="s">
        <v>41</v>
      </c>
      <c r="D47" s="44">
        <f>E47/E43</f>
        <v>0.66115702479338845</v>
      </c>
      <c r="E47" s="45">
        <v>40</v>
      </c>
      <c r="F47" s="23"/>
      <c r="G47" s="23">
        <f t="shared" si="13"/>
        <v>0</v>
      </c>
      <c r="H47" s="23"/>
      <c r="I47" s="23">
        <f t="shared" si="14"/>
        <v>0</v>
      </c>
      <c r="J47" s="23"/>
      <c r="K47" s="23">
        <f t="shared" si="15"/>
        <v>0</v>
      </c>
      <c r="L47" s="86">
        <f t="shared" si="16"/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  <c r="IV47" s="40"/>
      <c r="IW47" s="40"/>
    </row>
    <row r="48" spans="1:257" s="39" customFormat="1" ht="16.95" customHeight="1" outlineLevel="1" thickBot="1" x14ac:dyDescent="0.35">
      <c r="A48" s="87"/>
      <c r="B48" s="47" t="s">
        <v>28</v>
      </c>
      <c r="C48" s="82" t="s">
        <v>29</v>
      </c>
      <c r="D48" s="49"/>
      <c r="E48" s="50">
        <v>0.03</v>
      </c>
      <c r="F48" s="51"/>
      <c r="G48" s="51">
        <f t="shared" si="13"/>
        <v>0</v>
      </c>
      <c r="H48" s="51"/>
      <c r="I48" s="51">
        <f t="shared" si="14"/>
        <v>0</v>
      </c>
      <c r="J48" s="51"/>
      <c r="K48" s="51">
        <f t="shared" si="15"/>
        <v>0</v>
      </c>
      <c r="L48" s="88">
        <f t="shared" si="16"/>
        <v>0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  <c r="IT48" s="40"/>
      <c r="IU48" s="40"/>
      <c r="IV48" s="40"/>
      <c r="IW48" s="40"/>
    </row>
    <row r="49" spans="1:257" s="39" customFormat="1" ht="17.399999999999999" customHeight="1" outlineLevel="1" x14ac:dyDescent="0.3">
      <c r="A49" s="32">
        <v>9</v>
      </c>
      <c r="B49" s="33" t="s">
        <v>47</v>
      </c>
      <c r="C49" s="72" t="s">
        <v>33</v>
      </c>
      <c r="D49" s="83"/>
      <c r="E49" s="84">
        <v>105.6</v>
      </c>
      <c r="F49" s="37"/>
      <c r="G49" s="85"/>
      <c r="H49" s="37"/>
      <c r="I49" s="85"/>
      <c r="J49" s="37"/>
      <c r="K49" s="85"/>
      <c r="L49" s="38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</row>
    <row r="50" spans="1:257" s="39" customFormat="1" ht="17.399999999999999" customHeight="1" outlineLevel="1" x14ac:dyDescent="0.3">
      <c r="A50" s="78"/>
      <c r="B50" s="42" t="s">
        <v>26</v>
      </c>
      <c r="C50" s="43" t="s">
        <v>34</v>
      </c>
      <c r="D50" s="44"/>
      <c r="E50" s="45">
        <f>E49</f>
        <v>105.6</v>
      </c>
      <c r="F50" s="23"/>
      <c r="G50" s="60">
        <f t="shared" ref="G50:G56" si="17">E50*F50</f>
        <v>0</v>
      </c>
      <c r="H50" s="23"/>
      <c r="I50" s="60">
        <f t="shared" ref="I50:I56" si="18">E50*H50</f>
        <v>0</v>
      </c>
      <c r="J50" s="23"/>
      <c r="K50" s="23">
        <f t="shared" ref="K50:K56" si="19">E50*J50</f>
        <v>0</v>
      </c>
      <c r="L50" s="22">
        <f t="shared" si="2"/>
        <v>0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  <c r="IU50" s="40"/>
      <c r="IV50" s="40"/>
      <c r="IW50" s="40"/>
    </row>
    <row r="51" spans="1:257" s="39" customFormat="1" ht="16.2" customHeight="1" outlineLevel="1" x14ac:dyDescent="0.3">
      <c r="A51" s="41"/>
      <c r="B51" s="89" t="s">
        <v>48</v>
      </c>
      <c r="C51" s="43" t="s">
        <v>36</v>
      </c>
      <c r="D51" s="44">
        <v>1.03</v>
      </c>
      <c r="E51" s="45">
        <f>D51*28.95</f>
        <v>29.8185</v>
      </c>
      <c r="F51" s="188">
        <f>735*2.74/1.18</f>
        <v>1706.6949152542375</v>
      </c>
      <c r="G51" s="23">
        <f t="shared" si="17"/>
        <v>50891.082330508478</v>
      </c>
      <c r="H51" s="23"/>
      <c r="I51" s="23">
        <f t="shared" si="18"/>
        <v>0</v>
      </c>
      <c r="J51" s="23"/>
      <c r="K51" s="23">
        <f t="shared" si="19"/>
        <v>0</v>
      </c>
      <c r="L51" s="22">
        <f t="shared" si="2"/>
        <v>50891.082330508478</v>
      </c>
    </row>
    <row r="52" spans="1:257" s="39" customFormat="1" ht="17.399999999999999" customHeight="1" outlineLevel="1" x14ac:dyDescent="0.3">
      <c r="A52" s="78"/>
      <c r="B52" s="62" t="s">
        <v>45</v>
      </c>
      <c r="C52" s="43" t="s">
        <v>34</v>
      </c>
      <c r="D52" s="44">
        <v>1.02</v>
      </c>
      <c r="E52" s="45">
        <f>D52*E49</f>
        <v>107.71199999999999</v>
      </c>
      <c r="F52" s="188">
        <f>213/1.18</f>
        <v>180.5084745762712</v>
      </c>
      <c r="G52" s="23">
        <f t="shared" si="17"/>
        <v>19442.92881355932</v>
      </c>
      <c r="H52" s="23"/>
      <c r="I52" s="23">
        <f t="shared" si="18"/>
        <v>0</v>
      </c>
      <c r="J52" s="23"/>
      <c r="K52" s="23">
        <f t="shared" si="19"/>
        <v>0</v>
      </c>
      <c r="L52" s="22">
        <f t="shared" si="2"/>
        <v>19442.92881355932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  <c r="IT52" s="40"/>
      <c r="IU52" s="40"/>
      <c r="IV52" s="40"/>
      <c r="IW52" s="40"/>
    </row>
    <row r="53" spans="1:257" s="39" customFormat="1" ht="16.2" customHeight="1" outlineLevel="1" x14ac:dyDescent="0.3">
      <c r="A53" s="78"/>
      <c r="B53" s="62" t="s">
        <v>38</v>
      </c>
      <c r="C53" s="43" t="s">
        <v>39</v>
      </c>
      <c r="D53" s="44">
        <f>E53/E49</f>
        <v>3.9391571969696968</v>
      </c>
      <c r="E53" s="45">
        <v>415.97499999999997</v>
      </c>
      <c r="F53" s="23"/>
      <c r="G53" s="23">
        <f t="shared" si="17"/>
        <v>0</v>
      </c>
      <c r="H53" s="23"/>
      <c r="I53" s="23">
        <f t="shared" si="18"/>
        <v>0</v>
      </c>
      <c r="J53" s="23"/>
      <c r="K53" s="23">
        <f t="shared" si="19"/>
        <v>0</v>
      </c>
      <c r="L53" s="22">
        <f t="shared" si="2"/>
        <v>0</v>
      </c>
    </row>
    <row r="54" spans="1:257" s="39" customFormat="1" ht="17.399999999999999" customHeight="1" outlineLevel="1" x14ac:dyDescent="0.3">
      <c r="A54" s="78"/>
      <c r="B54" s="42" t="s">
        <v>40</v>
      </c>
      <c r="C54" s="43" t="s">
        <v>41</v>
      </c>
      <c r="D54" s="44">
        <f>E54/E49</f>
        <v>3.0154501748251747</v>
      </c>
      <c r="E54" s="45">
        <v>318.43153846153842</v>
      </c>
      <c r="F54" s="23"/>
      <c r="G54" s="23">
        <f t="shared" si="17"/>
        <v>0</v>
      </c>
      <c r="H54" s="23"/>
      <c r="I54" s="23">
        <f t="shared" si="18"/>
        <v>0</v>
      </c>
      <c r="J54" s="23"/>
      <c r="K54" s="23">
        <f t="shared" si="19"/>
        <v>0</v>
      </c>
      <c r="L54" s="22">
        <f t="shared" si="2"/>
        <v>0</v>
      </c>
    </row>
    <row r="55" spans="1:257" s="39" customFormat="1" ht="17.399999999999999" customHeight="1" outlineLevel="1" x14ac:dyDescent="0.3">
      <c r="A55" s="78"/>
      <c r="B55" s="42" t="s">
        <v>42</v>
      </c>
      <c r="C55" s="43" t="s">
        <v>34</v>
      </c>
      <c r="D55" s="44"/>
      <c r="E55" s="45">
        <v>0</v>
      </c>
      <c r="F55" s="23"/>
      <c r="G55" s="23">
        <f t="shared" si="17"/>
        <v>0</v>
      </c>
      <c r="H55" s="23"/>
      <c r="I55" s="23">
        <f t="shared" si="18"/>
        <v>0</v>
      </c>
      <c r="J55" s="23"/>
      <c r="K55" s="23">
        <f t="shared" si="19"/>
        <v>0</v>
      </c>
      <c r="L55" s="22">
        <f t="shared" si="2"/>
        <v>0</v>
      </c>
    </row>
    <row r="56" spans="1:257" s="40" customFormat="1" ht="16.95" customHeight="1" outlineLevel="1" thickBot="1" x14ac:dyDescent="0.35">
      <c r="A56" s="46"/>
      <c r="B56" s="47" t="s">
        <v>28</v>
      </c>
      <c r="C56" s="82" t="s">
        <v>29</v>
      </c>
      <c r="D56" s="49"/>
      <c r="E56" s="50">
        <v>0.03</v>
      </c>
      <c r="F56" s="51"/>
      <c r="G56" s="51">
        <f t="shared" si="17"/>
        <v>0</v>
      </c>
      <c r="H56" s="51"/>
      <c r="I56" s="51">
        <f t="shared" si="18"/>
        <v>0</v>
      </c>
      <c r="J56" s="51"/>
      <c r="K56" s="51">
        <f t="shared" si="19"/>
        <v>0</v>
      </c>
      <c r="L56" s="52">
        <f t="shared" si="2"/>
        <v>0</v>
      </c>
    </row>
    <row r="57" spans="1:257" s="39" customFormat="1" ht="17.399999999999999" customHeight="1" outlineLevel="1" collapsed="1" x14ac:dyDescent="0.3">
      <c r="A57" s="32">
        <v>10</v>
      </c>
      <c r="B57" s="33" t="s">
        <v>49</v>
      </c>
      <c r="C57" s="72" t="s">
        <v>33</v>
      </c>
      <c r="D57" s="83"/>
      <c r="E57" s="84">
        <f>284+452</f>
        <v>736</v>
      </c>
      <c r="F57" s="37"/>
      <c r="G57" s="85"/>
      <c r="H57" s="37"/>
      <c r="I57" s="85"/>
      <c r="J57" s="37"/>
      <c r="K57" s="85"/>
      <c r="L57" s="38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40"/>
      <c r="IQ57" s="40"/>
      <c r="IR57" s="40"/>
      <c r="IS57" s="40"/>
      <c r="IT57" s="40"/>
      <c r="IU57" s="40"/>
      <c r="IV57" s="40"/>
      <c r="IW57" s="40"/>
    </row>
    <row r="58" spans="1:257" s="40" customFormat="1" ht="17.399999999999999" customHeight="1" outlineLevel="1" x14ac:dyDescent="0.3">
      <c r="A58" s="78"/>
      <c r="B58" s="62" t="s">
        <v>26</v>
      </c>
      <c r="C58" s="43" t="s">
        <v>34</v>
      </c>
      <c r="D58" s="44"/>
      <c r="E58" s="90">
        <f>452/0.2</f>
        <v>2260</v>
      </c>
      <c r="F58" s="23"/>
      <c r="G58" s="23">
        <f t="shared" ref="G58:G64" si="20">E58*F58</f>
        <v>0</v>
      </c>
      <c r="H58" s="23"/>
      <c r="I58" s="60">
        <f t="shared" ref="I58:I64" si="21">E58*H58</f>
        <v>0</v>
      </c>
      <c r="J58" s="23"/>
      <c r="K58" s="23">
        <f t="shared" ref="K58:K64" si="22">E58*J58</f>
        <v>0</v>
      </c>
      <c r="L58" s="22">
        <f t="shared" si="2"/>
        <v>0</v>
      </c>
    </row>
    <row r="59" spans="1:257" s="40" customFormat="1" ht="16.2" customHeight="1" outlineLevel="1" x14ac:dyDescent="0.3">
      <c r="A59" s="41"/>
      <c r="B59" s="42" t="s">
        <v>35</v>
      </c>
      <c r="C59" s="43" t="s">
        <v>36</v>
      </c>
      <c r="D59" s="44">
        <v>1.03</v>
      </c>
      <c r="E59" s="45">
        <f>49.9+64</f>
        <v>113.9</v>
      </c>
      <c r="F59" s="188">
        <f>735*2.74/1.18</f>
        <v>1706.6949152542375</v>
      </c>
      <c r="G59" s="60">
        <f t="shared" si="20"/>
        <v>194392.55084745766</v>
      </c>
      <c r="H59" s="23"/>
      <c r="I59" s="23">
        <f t="shared" si="21"/>
        <v>0</v>
      </c>
      <c r="J59" s="23"/>
      <c r="K59" s="23">
        <f t="shared" si="22"/>
        <v>0</v>
      </c>
      <c r="L59" s="22">
        <f t="shared" si="2"/>
        <v>194392.55084745766</v>
      </c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</row>
    <row r="60" spans="1:257" s="39" customFormat="1" ht="17.399999999999999" customHeight="1" outlineLevel="1" x14ac:dyDescent="0.3">
      <c r="A60" s="78"/>
      <c r="B60" s="62" t="s">
        <v>45</v>
      </c>
      <c r="C60" s="43" t="s">
        <v>34</v>
      </c>
      <c r="D60" s="44">
        <v>1.02</v>
      </c>
      <c r="E60" s="45">
        <f>D60*E57</f>
        <v>750.72</v>
      </c>
      <c r="F60" s="188">
        <f>213/1.18</f>
        <v>180.5084745762712</v>
      </c>
      <c r="G60" s="60">
        <f t="shared" si="20"/>
        <v>135511.32203389832</v>
      </c>
      <c r="H60" s="23"/>
      <c r="I60" s="23">
        <f t="shared" si="21"/>
        <v>0</v>
      </c>
      <c r="J60" s="23"/>
      <c r="K60" s="23">
        <f t="shared" si="22"/>
        <v>0</v>
      </c>
      <c r="L60" s="22">
        <f t="shared" si="2"/>
        <v>135511.32203389832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</row>
    <row r="61" spans="1:257" s="39" customFormat="1" ht="16.2" customHeight="1" outlineLevel="1" x14ac:dyDescent="0.3">
      <c r="A61" s="78"/>
      <c r="B61" s="62" t="s">
        <v>38</v>
      </c>
      <c r="C61" s="43" t="s">
        <v>39</v>
      </c>
      <c r="D61" s="44">
        <f>E61/E57</f>
        <v>0.77377717391304346</v>
      </c>
      <c r="E61" s="45">
        <f>E59*5</f>
        <v>569.5</v>
      </c>
      <c r="F61" s="23"/>
      <c r="G61" s="60">
        <f t="shared" si="20"/>
        <v>0</v>
      </c>
      <c r="H61" s="23"/>
      <c r="I61" s="23">
        <f t="shared" si="21"/>
        <v>0</v>
      </c>
      <c r="J61" s="23"/>
      <c r="K61" s="23">
        <f t="shared" si="22"/>
        <v>0</v>
      </c>
      <c r="L61" s="22">
        <f t="shared" si="2"/>
        <v>0</v>
      </c>
    </row>
    <row r="62" spans="1:257" s="39" customFormat="1" ht="17.399999999999999" customHeight="1" outlineLevel="1" x14ac:dyDescent="0.3">
      <c r="A62" s="78"/>
      <c r="B62" s="42" t="s">
        <v>40</v>
      </c>
      <c r="C62" s="43" t="s">
        <v>41</v>
      </c>
      <c r="D62" s="44">
        <f>E62/E57</f>
        <v>6.8606793478260872</v>
      </c>
      <c r="E62" s="45">
        <f>4911+138.46</f>
        <v>5049.46</v>
      </c>
      <c r="F62" s="23"/>
      <c r="G62" s="23">
        <f t="shared" si="20"/>
        <v>0</v>
      </c>
      <c r="H62" s="23"/>
      <c r="I62" s="23">
        <f t="shared" si="21"/>
        <v>0</v>
      </c>
      <c r="J62" s="23"/>
      <c r="K62" s="23">
        <f t="shared" si="22"/>
        <v>0</v>
      </c>
      <c r="L62" s="86">
        <f t="shared" si="2"/>
        <v>0</v>
      </c>
    </row>
    <row r="63" spans="1:257" s="40" customFormat="1" ht="17.399999999999999" customHeight="1" outlineLevel="1" x14ac:dyDescent="0.3">
      <c r="A63" s="78"/>
      <c r="B63" s="62" t="s">
        <v>42</v>
      </c>
      <c r="C63" s="43" t="s">
        <v>34</v>
      </c>
      <c r="D63" s="44">
        <f>E63/E57</f>
        <v>4.0760869565217392E-2</v>
      </c>
      <c r="E63" s="45">
        <v>30</v>
      </c>
      <c r="F63" s="23"/>
      <c r="G63" s="23">
        <f t="shared" si="20"/>
        <v>0</v>
      </c>
      <c r="H63" s="23"/>
      <c r="I63" s="23">
        <f t="shared" si="21"/>
        <v>0</v>
      </c>
      <c r="J63" s="23"/>
      <c r="K63" s="23">
        <f t="shared" si="22"/>
        <v>0</v>
      </c>
      <c r="L63" s="86">
        <f t="shared" si="2"/>
        <v>0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</row>
    <row r="64" spans="1:257" s="40" customFormat="1" ht="16.95" customHeight="1" outlineLevel="1" thickBot="1" x14ac:dyDescent="0.35">
      <c r="A64" s="46"/>
      <c r="B64" s="47" t="s">
        <v>28</v>
      </c>
      <c r="C64" s="82" t="s">
        <v>29</v>
      </c>
      <c r="D64" s="49"/>
      <c r="E64" s="50">
        <v>0.01</v>
      </c>
      <c r="F64" s="51"/>
      <c r="G64" s="91">
        <f t="shared" si="20"/>
        <v>0</v>
      </c>
      <c r="H64" s="51"/>
      <c r="I64" s="51">
        <f t="shared" si="21"/>
        <v>0</v>
      </c>
      <c r="J64" s="51"/>
      <c r="K64" s="51">
        <f t="shared" si="22"/>
        <v>0</v>
      </c>
      <c r="L64" s="52">
        <f t="shared" si="2"/>
        <v>0</v>
      </c>
    </row>
    <row r="65" spans="1:257" s="40" customFormat="1" ht="17.399999999999999" customHeight="1" outlineLevel="1" x14ac:dyDescent="0.3">
      <c r="A65" s="32">
        <v>13</v>
      </c>
      <c r="B65" s="33" t="s">
        <v>50</v>
      </c>
      <c r="C65" s="72" t="s">
        <v>33</v>
      </c>
      <c r="D65" s="83"/>
      <c r="E65" s="84">
        <v>111.7</v>
      </c>
      <c r="F65" s="37"/>
      <c r="G65" s="85"/>
      <c r="H65" s="37"/>
      <c r="I65" s="85"/>
      <c r="J65" s="37"/>
      <c r="K65" s="85"/>
      <c r="L65" s="38"/>
    </row>
    <row r="66" spans="1:257" s="40" customFormat="1" ht="17.399999999999999" customHeight="1" outlineLevel="1" x14ac:dyDescent="0.3">
      <c r="A66" s="78"/>
      <c r="B66" s="42" t="s">
        <v>26</v>
      </c>
      <c r="C66" s="43" t="s">
        <v>34</v>
      </c>
      <c r="D66" s="44"/>
      <c r="E66" s="45">
        <f>E65</f>
        <v>111.7</v>
      </c>
      <c r="F66" s="23"/>
      <c r="G66" s="23">
        <f t="shared" ref="G66:G72" si="23">E66*F66</f>
        <v>0</v>
      </c>
      <c r="H66" s="23"/>
      <c r="I66" s="60">
        <f t="shared" ref="I66:I72" si="24">E66*H66</f>
        <v>0</v>
      </c>
      <c r="J66" s="23"/>
      <c r="K66" s="23">
        <f t="shared" ref="K66:K72" si="25">E66*J66</f>
        <v>0</v>
      </c>
      <c r="L66" s="22">
        <f t="shared" ref="L66:L72" si="26">G66+I66+K66</f>
        <v>0</v>
      </c>
    </row>
    <row r="67" spans="1:257" s="40" customFormat="1" ht="16.2" customHeight="1" outlineLevel="1" x14ac:dyDescent="0.3">
      <c r="A67" s="41"/>
      <c r="B67" s="89" t="s">
        <v>48</v>
      </c>
      <c r="C67" s="43" t="s">
        <v>36</v>
      </c>
      <c r="D67" s="44">
        <v>1.03</v>
      </c>
      <c r="E67" s="45">
        <f>D67*28.9</f>
        <v>29.766999999999999</v>
      </c>
      <c r="F67" s="188">
        <f>735*2.74/1.18</f>
        <v>1706.6949152542375</v>
      </c>
      <c r="G67" s="60">
        <f t="shared" si="23"/>
        <v>50803.187542372885</v>
      </c>
      <c r="H67" s="23"/>
      <c r="I67" s="23">
        <f t="shared" si="24"/>
        <v>0</v>
      </c>
      <c r="J67" s="23"/>
      <c r="K67" s="23">
        <f t="shared" si="25"/>
        <v>0</v>
      </c>
      <c r="L67" s="22">
        <f t="shared" si="26"/>
        <v>50803.187542372885</v>
      </c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</row>
    <row r="68" spans="1:257" s="40" customFormat="1" ht="17.399999999999999" customHeight="1" outlineLevel="1" x14ac:dyDescent="0.3">
      <c r="A68" s="78"/>
      <c r="B68" s="62" t="s">
        <v>45</v>
      </c>
      <c r="C68" s="43" t="s">
        <v>34</v>
      </c>
      <c r="D68" s="44">
        <v>1.02</v>
      </c>
      <c r="E68" s="45">
        <f>D68*E65</f>
        <v>113.93400000000001</v>
      </c>
      <c r="F68" s="188">
        <f>213/1.18</f>
        <v>180.5084745762712</v>
      </c>
      <c r="G68" s="60">
        <f t="shared" si="23"/>
        <v>20566.052542372883</v>
      </c>
      <c r="H68" s="23"/>
      <c r="I68" s="23">
        <f t="shared" si="24"/>
        <v>0</v>
      </c>
      <c r="J68" s="23"/>
      <c r="K68" s="23">
        <f t="shared" si="25"/>
        <v>0</v>
      </c>
      <c r="L68" s="22">
        <f t="shared" si="26"/>
        <v>20566.052542372883</v>
      </c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2"/>
      <c r="GI68" s="92"/>
      <c r="GJ68" s="92"/>
      <c r="GK68" s="92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2"/>
      <c r="GW68" s="92"/>
      <c r="GX68" s="92"/>
      <c r="GY68" s="92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2"/>
      <c r="HK68" s="92"/>
      <c r="HL68" s="92"/>
      <c r="HM68" s="92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2"/>
      <c r="HY68" s="92"/>
      <c r="HZ68" s="92"/>
      <c r="IA68" s="92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2"/>
      <c r="IM68" s="92"/>
      <c r="IN68" s="92"/>
      <c r="IO68" s="92"/>
      <c r="IP68" s="92"/>
      <c r="IQ68" s="92"/>
      <c r="IR68" s="92"/>
      <c r="IS68" s="92"/>
      <c r="IT68" s="92"/>
      <c r="IU68" s="92"/>
      <c r="IV68" s="92"/>
      <c r="IW68" s="92"/>
    </row>
    <row r="69" spans="1:257" s="40" customFormat="1" ht="16.2" customHeight="1" outlineLevel="1" x14ac:dyDescent="0.3">
      <c r="A69" s="78"/>
      <c r="B69" s="62" t="s">
        <v>38</v>
      </c>
      <c r="C69" s="43" t="s">
        <v>39</v>
      </c>
      <c r="D69" s="44">
        <v>6</v>
      </c>
      <c r="E69" s="45">
        <f>E67*6</f>
        <v>178.602</v>
      </c>
      <c r="F69" s="23"/>
      <c r="G69" s="60">
        <f t="shared" si="23"/>
        <v>0</v>
      </c>
      <c r="H69" s="23"/>
      <c r="I69" s="23">
        <f t="shared" si="24"/>
        <v>0</v>
      </c>
      <c r="J69" s="23"/>
      <c r="K69" s="23">
        <f t="shared" si="25"/>
        <v>0</v>
      </c>
      <c r="L69" s="22">
        <f t="shared" si="26"/>
        <v>0</v>
      </c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92"/>
      <c r="GI69" s="92"/>
      <c r="GJ69" s="92"/>
      <c r="GK69" s="92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92"/>
      <c r="GW69" s="92"/>
      <c r="GX69" s="92"/>
      <c r="GY69" s="92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92"/>
      <c r="HK69" s="92"/>
      <c r="HL69" s="92"/>
      <c r="HM69" s="92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92"/>
      <c r="HY69" s="92"/>
      <c r="HZ69" s="92"/>
      <c r="IA69" s="92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92"/>
      <c r="IM69" s="92"/>
      <c r="IN69" s="92"/>
      <c r="IO69" s="92"/>
      <c r="IP69" s="92"/>
      <c r="IQ69" s="92"/>
      <c r="IR69" s="92"/>
      <c r="IS69" s="92"/>
      <c r="IT69" s="92"/>
      <c r="IU69" s="92"/>
      <c r="IV69" s="92"/>
      <c r="IW69" s="92"/>
    </row>
    <row r="70" spans="1:257" s="39" customFormat="1" ht="17.399999999999999" customHeight="1" outlineLevel="1" x14ac:dyDescent="0.3">
      <c r="A70" s="78"/>
      <c r="B70" s="42" t="s">
        <v>40</v>
      </c>
      <c r="C70" s="43" t="s">
        <v>41</v>
      </c>
      <c r="D70" s="44">
        <f>E70/E66</f>
        <v>2.8507747400316776</v>
      </c>
      <c r="E70" s="45">
        <f>E54</f>
        <v>318.43153846153842</v>
      </c>
      <c r="F70" s="23"/>
      <c r="G70" s="23">
        <f t="shared" si="23"/>
        <v>0</v>
      </c>
      <c r="H70" s="23"/>
      <c r="I70" s="23">
        <f t="shared" si="24"/>
        <v>0</v>
      </c>
      <c r="J70" s="23"/>
      <c r="K70" s="23">
        <f t="shared" si="25"/>
        <v>0</v>
      </c>
      <c r="L70" s="22">
        <f t="shared" si="26"/>
        <v>0</v>
      </c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2"/>
      <c r="FU70" s="92"/>
      <c r="FV70" s="92"/>
      <c r="FW70" s="92"/>
      <c r="FX70" s="92"/>
      <c r="FY70" s="92"/>
      <c r="FZ70" s="92"/>
      <c r="GA70" s="92"/>
      <c r="GB70" s="92"/>
      <c r="GC70" s="92"/>
      <c r="GD70" s="92"/>
      <c r="GE70" s="92"/>
      <c r="GF70" s="92"/>
      <c r="GG70" s="92"/>
      <c r="GH70" s="92"/>
      <c r="GI70" s="92"/>
      <c r="GJ70" s="92"/>
      <c r="GK70" s="92"/>
      <c r="GL70" s="92"/>
      <c r="GM70" s="92"/>
      <c r="GN70" s="92"/>
      <c r="GO70" s="92"/>
      <c r="GP70" s="92"/>
      <c r="GQ70" s="92"/>
      <c r="GR70" s="92"/>
      <c r="GS70" s="92"/>
      <c r="GT70" s="92"/>
      <c r="GU70" s="92"/>
      <c r="GV70" s="92"/>
      <c r="GW70" s="92"/>
      <c r="GX70" s="92"/>
      <c r="GY70" s="92"/>
      <c r="GZ70" s="92"/>
      <c r="HA70" s="92"/>
      <c r="HB70" s="92"/>
      <c r="HC70" s="92"/>
      <c r="HD70" s="92"/>
      <c r="HE70" s="92"/>
      <c r="HF70" s="92"/>
      <c r="HG70" s="92"/>
      <c r="HH70" s="92"/>
      <c r="HI70" s="92"/>
      <c r="HJ70" s="92"/>
      <c r="HK70" s="92"/>
      <c r="HL70" s="92"/>
      <c r="HM70" s="92"/>
      <c r="HN70" s="92"/>
      <c r="HO70" s="92"/>
      <c r="HP70" s="92"/>
      <c r="HQ70" s="92"/>
      <c r="HR70" s="92"/>
      <c r="HS70" s="92"/>
      <c r="HT70" s="92"/>
      <c r="HU70" s="92"/>
      <c r="HV70" s="92"/>
      <c r="HW70" s="92"/>
      <c r="HX70" s="92"/>
      <c r="HY70" s="92"/>
      <c r="HZ70" s="92"/>
      <c r="IA70" s="92"/>
      <c r="IB70" s="92"/>
      <c r="IC70" s="92"/>
      <c r="ID70" s="92"/>
      <c r="IE70" s="92"/>
      <c r="IF70" s="92"/>
      <c r="IG70" s="92"/>
      <c r="IH70" s="92"/>
      <c r="II70" s="92"/>
      <c r="IJ70" s="92"/>
      <c r="IK70" s="92"/>
      <c r="IL70" s="92"/>
      <c r="IM70" s="92"/>
      <c r="IN70" s="92"/>
      <c r="IO70" s="92"/>
      <c r="IP70" s="92"/>
      <c r="IQ70" s="92"/>
      <c r="IR70" s="92"/>
      <c r="IS70" s="92"/>
      <c r="IT70" s="92"/>
      <c r="IU70" s="92"/>
      <c r="IV70" s="92"/>
      <c r="IW70" s="92"/>
    </row>
    <row r="71" spans="1:257" s="39" customFormat="1" ht="17.399999999999999" customHeight="1" outlineLevel="1" x14ac:dyDescent="0.3">
      <c r="A71" s="78"/>
      <c r="B71" s="42" t="s">
        <v>42</v>
      </c>
      <c r="C71" s="43" t="s">
        <v>34</v>
      </c>
      <c r="D71" s="44"/>
      <c r="E71" s="45"/>
      <c r="F71" s="23"/>
      <c r="G71" s="23">
        <f t="shared" si="23"/>
        <v>0</v>
      </c>
      <c r="H71" s="23"/>
      <c r="I71" s="23">
        <f t="shared" si="24"/>
        <v>0</v>
      </c>
      <c r="J71" s="23"/>
      <c r="K71" s="23">
        <f t="shared" si="25"/>
        <v>0</v>
      </c>
      <c r="L71" s="22">
        <f t="shared" si="26"/>
        <v>0</v>
      </c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92"/>
      <c r="EE71" s="92"/>
      <c r="EF71" s="92"/>
      <c r="EG71" s="92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92"/>
      <c r="ES71" s="92"/>
      <c r="ET71" s="92"/>
      <c r="EU71" s="92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92"/>
      <c r="FG71" s="92"/>
      <c r="FH71" s="92"/>
      <c r="FI71" s="92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92"/>
      <c r="FU71" s="92"/>
      <c r="FV71" s="92"/>
      <c r="FW71" s="92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92"/>
      <c r="GI71" s="92"/>
      <c r="GJ71" s="92"/>
      <c r="GK71" s="92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92"/>
      <c r="GW71" s="92"/>
      <c r="GX71" s="92"/>
      <c r="GY71" s="92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92"/>
      <c r="HK71" s="92"/>
      <c r="HL71" s="92"/>
      <c r="HM71" s="92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92"/>
      <c r="HY71" s="92"/>
      <c r="HZ71" s="92"/>
      <c r="IA71" s="92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92"/>
      <c r="IM71" s="92"/>
      <c r="IN71" s="92"/>
      <c r="IO71" s="92"/>
      <c r="IP71" s="92"/>
      <c r="IQ71" s="92"/>
      <c r="IR71" s="92"/>
      <c r="IS71" s="92"/>
      <c r="IT71" s="92"/>
      <c r="IU71" s="92"/>
      <c r="IV71" s="92"/>
      <c r="IW71" s="92"/>
    </row>
    <row r="72" spans="1:257" s="40" customFormat="1" ht="16.95" customHeight="1" outlineLevel="1" thickBot="1" x14ac:dyDescent="0.35">
      <c r="A72" s="46"/>
      <c r="B72" s="47" t="s">
        <v>28</v>
      </c>
      <c r="C72" s="82" t="s">
        <v>29</v>
      </c>
      <c r="D72" s="49"/>
      <c r="E72" s="50">
        <v>0.03</v>
      </c>
      <c r="F72" s="51"/>
      <c r="G72" s="91">
        <f t="shared" si="23"/>
        <v>0</v>
      </c>
      <c r="H72" s="51"/>
      <c r="I72" s="51">
        <f t="shared" si="24"/>
        <v>0</v>
      </c>
      <c r="J72" s="51"/>
      <c r="K72" s="51">
        <f t="shared" si="25"/>
        <v>0</v>
      </c>
      <c r="L72" s="52">
        <f t="shared" si="26"/>
        <v>0</v>
      </c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  <c r="FW72" s="92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92"/>
      <c r="GI72" s="92"/>
      <c r="GJ72" s="92"/>
      <c r="GK72" s="92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92"/>
      <c r="GW72" s="92"/>
      <c r="GX72" s="92"/>
      <c r="GY72" s="92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92"/>
      <c r="HK72" s="92"/>
      <c r="HL72" s="92"/>
      <c r="HM72" s="92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92"/>
      <c r="HY72" s="92"/>
      <c r="HZ72" s="92"/>
      <c r="IA72" s="92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92"/>
      <c r="IM72" s="92"/>
      <c r="IN72" s="92"/>
      <c r="IO72" s="92"/>
      <c r="IP72" s="92"/>
      <c r="IQ72" s="92"/>
      <c r="IR72" s="92"/>
      <c r="IS72" s="92"/>
      <c r="IT72" s="92"/>
      <c r="IU72" s="92"/>
      <c r="IV72" s="92"/>
      <c r="IW72" s="92"/>
    </row>
    <row r="73" spans="1:257" s="40" customFormat="1" ht="17.399999999999999" customHeight="1" outlineLevel="1" x14ac:dyDescent="0.3">
      <c r="A73" s="32">
        <v>14</v>
      </c>
      <c r="B73" s="93" t="s">
        <v>51</v>
      </c>
      <c r="C73" s="72" t="s">
        <v>33</v>
      </c>
      <c r="D73" s="83"/>
      <c r="E73" s="94">
        <f>46+143.3</f>
        <v>189.3</v>
      </c>
      <c r="F73" s="37"/>
      <c r="G73" s="85"/>
      <c r="H73" s="37"/>
      <c r="I73" s="85"/>
      <c r="J73" s="37"/>
      <c r="K73" s="85"/>
      <c r="L73" s="38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  <c r="FI73" s="92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92"/>
      <c r="FU73" s="92"/>
      <c r="FV73" s="92"/>
      <c r="FW73" s="92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92"/>
      <c r="GI73" s="92"/>
      <c r="GJ73" s="92"/>
      <c r="GK73" s="92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92"/>
      <c r="GW73" s="92"/>
      <c r="GX73" s="92"/>
      <c r="GY73" s="92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92"/>
      <c r="HK73" s="92"/>
      <c r="HL73" s="92"/>
      <c r="HM73" s="92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92"/>
      <c r="HY73" s="92"/>
      <c r="HZ73" s="92"/>
      <c r="IA73" s="92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92"/>
      <c r="IM73" s="92"/>
      <c r="IN73" s="92"/>
      <c r="IO73" s="92"/>
      <c r="IP73" s="92"/>
      <c r="IQ73" s="92"/>
      <c r="IR73" s="92"/>
      <c r="IS73" s="92"/>
      <c r="IT73" s="92"/>
      <c r="IU73" s="92"/>
      <c r="IV73" s="92"/>
      <c r="IW73" s="92"/>
    </row>
    <row r="74" spans="1:257" s="40" customFormat="1" ht="17.399999999999999" customHeight="1" outlineLevel="1" x14ac:dyDescent="0.3">
      <c r="A74" s="78"/>
      <c r="B74" s="62" t="s">
        <v>26</v>
      </c>
      <c r="C74" s="43" t="s">
        <v>44</v>
      </c>
      <c r="D74" s="44"/>
      <c r="E74" s="45">
        <v>230</v>
      </c>
      <c r="F74" s="23"/>
      <c r="G74" s="23">
        <f t="shared" ref="G74:G80" si="27">E74*F74</f>
        <v>0</v>
      </c>
      <c r="H74" s="23"/>
      <c r="I74" s="60">
        <f t="shared" ref="I74:I80" si="28">E74*H74</f>
        <v>0</v>
      </c>
      <c r="J74" s="23"/>
      <c r="K74" s="23">
        <f t="shared" ref="K74:K80" si="29">E74*J74</f>
        <v>0</v>
      </c>
      <c r="L74" s="22">
        <f t="shared" ref="L74:L80" si="30">G74+I74+K74</f>
        <v>0</v>
      </c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92"/>
      <c r="GI74" s="92"/>
      <c r="GJ74" s="92"/>
      <c r="GK74" s="92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92"/>
      <c r="GW74" s="92"/>
      <c r="GX74" s="92"/>
      <c r="GY74" s="92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92"/>
      <c r="HK74" s="92"/>
      <c r="HL74" s="92"/>
      <c r="HM74" s="92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92"/>
      <c r="HY74" s="92"/>
      <c r="HZ74" s="92"/>
      <c r="IA74" s="92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92"/>
      <c r="IM74" s="92"/>
      <c r="IN74" s="92"/>
      <c r="IO74" s="92"/>
      <c r="IP74" s="92"/>
      <c r="IQ74" s="92"/>
      <c r="IR74" s="92"/>
      <c r="IS74" s="92"/>
      <c r="IT74" s="92"/>
      <c r="IU74" s="92"/>
      <c r="IV74" s="92"/>
      <c r="IW74" s="92"/>
    </row>
    <row r="75" spans="1:257" s="40" customFormat="1" ht="16.2" customHeight="1" outlineLevel="1" x14ac:dyDescent="0.3">
      <c r="A75" s="41"/>
      <c r="B75" s="42" t="s">
        <v>35</v>
      </c>
      <c r="C75" s="43" t="s">
        <v>36</v>
      </c>
      <c r="D75" s="44">
        <v>1.03</v>
      </c>
      <c r="E75" s="45">
        <f>D75*22.9</f>
        <v>23.587</v>
      </c>
      <c r="F75" s="188">
        <f>735*2.74/1.18</f>
        <v>1706.6949152542375</v>
      </c>
      <c r="G75" s="60">
        <f t="shared" si="27"/>
        <v>40255.812966101701</v>
      </c>
      <c r="H75" s="23"/>
      <c r="I75" s="23">
        <f t="shared" si="28"/>
        <v>0</v>
      </c>
      <c r="J75" s="23"/>
      <c r="K75" s="23">
        <f t="shared" si="29"/>
        <v>0</v>
      </c>
      <c r="L75" s="22">
        <f t="shared" si="30"/>
        <v>40255.812966101701</v>
      </c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  <c r="EM75" s="95"/>
      <c r="EN75" s="95"/>
      <c r="EO75" s="95"/>
      <c r="EP75" s="95"/>
      <c r="EQ75" s="95"/>
      <c r="ER75" s="95"/>
      <c r="ES75" s="95"/>
      <c r="ET75" s="95"/>
      <c r="EU75" s="95"/>
      <c r="EV75" s="95"/>
      <c r="EW75" s="95"/>
      <c r="EX75" s="95"/>
      <c r="EY75" s="95"/>
      <c r="EZ75" s="95"/>
      <c r="FA75" s="95"/>
      <c r="FB75" s="95"/>
      <c r="FC75" s="95"/>
      <c r="FD75" s="95"/>
      <c r="FE75" s="95"/>
      <c r="FF75" s="95"/>
      <c r="FG75" s="95"/>
      <c r="FH75" s="95"/>
      <c r="FI75" s="95"/>
      <c r="FJ75" s="95"/>
      <c r="FK75" s="95"/>
      <c r="FL75" s="95"/>
      <c r="FM75" s="95"/>
      <c r="FN75" s="95"/>
      <c r="FO75" s="95"/>
      <c r="FP75" s="95"/>
      <c r="FQ75" s="95"/>
      <c r="FR75" s="95"/>
      <c r="FS75" s="95"/>
      <c r="FT75" s="95"/>
      <c r="FU75" s="95"/>
      <c r="FV75" s="95"/>
      <c r="FW75" s="95"/>
      <c r="FX75" s="95"/>
      <c r="FY75" s="95"/>
      <c r="FZ75" s="95"/>
      <c r="GA75" s="95"/>
      <c r="GB75" s="95"/>
      <c r="GC75" s="95"/>
      <c r="GD75" s="95"/>
      <c r="GE75" s="95"/>
      <c r="GF75" s="95"/>
      <c r="GG75" s="95"/>
      <c r="GH75" s="95"/>
      <c r="GI75" s="95"/>
      <c r="GJ75" s="95"/>
      <c r="GK75" s="95"/>
      <c r="GL75" s="95"/>
      <c r="GM75" s="95"/>
      <c r="GN75" s="95"/>
      <c r="GO75" s="95"/>
      <c r="GP75" s="95"/>
      <c r="GQ75" s="95"/>
      <c r="GR75" s="95"/>
      <c r="GS75" s="95"/>
      <c r="GT75" s="95"/>
      <c r="GU75" s="95"/>
      <c r="GV75" s="95"/>
      <c r="GW75" s="95"/>
      <c r="GX75" s="95"/>
      <c r="GY75" s="95"/>
      <c r="GZ75" s="95"/>
      <c r="HA75" s="95"/>
      <c r="HB75" s="95"/>
      <c r="HC75" s="95"/>
      <c r="HD75" s="95"/>
      <c r="HE75" s="95"/>
      <c r="HF75" s="95"/>
      <c r="HG75" s="95"/>
      <c r="HH75" s="95"/>
      <c r="HI75" s="95"/>
      <c r="HJ75" s="95"/>
      <c r="HK75" s="95"/>
      <c r="HL75" s="95"/>
      <c r="HM75" s="95"/>
      <c r="HN75" s="95"/>
      <c r="HO75" s="95"/>
      <c r="HP75" s="95"/>
      <c r="HQ75" s="95"/>
      <c r="HR75" s="95"/>
      <c r="HS75" s="95"/>
      <c r="HT75" s="95"/>
      <c r="HU75" s="95"/>
      <c r="HV75" s="95"/>
      <c r="HW75" s="95"/>
      <c r="HX75" s="95"/>
      <c r="HY75" s="95"/>
      <c r="HZ75" s="95"/>
      <c r="IA75" s="95"/>
      <c r="IB75" s="95"/>
      <c r="IC75" s="95"/>
      <c r="ID75" s="95"/>
      <c r="IE75" s="95"/>
      <c r="IF75" s="95"/>
      <c r="IG75" s="95"/>
      <c r="IH75" s="95"/>
      <c r="II75" s="95"/>
      <c r="IJ75" s="95"/>
      <c r="IK75" s="95"/>
      <c r="IL75" s="95"/>
      <c r="IM75" s="95"/>
      <c r="IN75" s="95"/>
      <c r="IO75" s="95"/>
      <c r="IP75" s="95"/>
      <c r="IQ75" s="95"/>
      <c r="IR75" s="95"/>
      <c r="IS75" s="95"/>
      <c r="IT75" s="95"/>
      <c r="IU75" s="95"/>
      <c r="IV75" s="95"/>
      <c r="IW75" s="95"/>
    </row>
    <row r="76" spans="1:257" s="40" customFormat="1" ht="17.399999999999999" customHeight="1" outlineLevel="1" x14ac:dyDescent="0.3">
      <c r="A76" s="78"/>
      <c r="B76" s="62" t="s">
        <v>45</v>
      </c>
      <c r="C76" s="43" t="s">
        <v>34</v>
      </c>
      <c r="D76" s="44">
        <v>1.02</v>
      </c>
      <c r="E76" s="45">
        <f>D76*E73</f>
        <v>193.08600000000001</v>
      </c>
      <c r="F76" s="188">
        <f>213/1.18</f>
        <v>180.5084745762712</v>
      </c>
      <c r="G76" s="60">
        <f t="shared" si="27"/>
        <v>34853.659322033905</v>
      </c>
      <c r="H76" s="23"/>
      <c r="I76" s="23">
        <f t="shared" si="28"/>
        <v>0</v>
      </c>
      <c r="J76" s="23"/>
      <c r="K76" s="23">
        <f t="shared" si="29"/>
        <v>0</v>
      </c>
      <c r="L76" s="22">
        <f t="shared" si="30"/>
        <v>34853.659322033905</v>
      </c>
      <c r="M76" s="53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</row>
    <row r="77" spans="1:257" s="40" customFormat="1" ht="16.2" customHeight="1" outlineLevel="1" x14ac:dyDescent="0.3">
      <c r="A77" s="78"/>
      <c r="B77" s="62" t="s">
        <v>38</v>
      </c>
      <c r="C77" s="43" t="s">
        <v>39</v>
      </c>
      <c r="D77" s="44">
        <f>E77/E73</f>
        <v>5.0765979926043316</v>
      </c>
      <c r="E77" s="45">
        <v>961</v>
      </c>
      <c r="F77" s="23"/>
      <c r="G77" s="60">
        <f t="shared" si="27"/>
        <v>0</v>
      </c>
      <c r="H77" s="23"/>
      <c r="I77" s="23">
        <f t="shared" si="28"/>
        <v>0</v>
      </c>
      <c r="J77" s="23"/>
      <c r="K77" s="23">
        <f t="shared" si="29"/>
        <v>0</v>
      </c>
      <c r="L77" s="22">
        <f t="shared" si="30"/>
        <v>0</v>
      </c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</row>
    <row r="78" spans="1:257" s="39" customFormat="1" ht="17.399999999999999" customHeight="1" outlineLevel="1" x14ac:dyDescent="0.3">
      <c r="A78" s="78"/>
      <c r="B78" s="42" t="s">
        <v>40</v>
      </c>
      <c r="C78" s="43" t="s">
        <v>41</v>
      </c>
      <c r="D78" s="44">
        <f>E78/E73</f>
        <v>27.283782356048597</v>
      </c>
      <c r="E78" s="45">
        <f>4937+227.82</f>
        <v>5164.82</v>
      </c>
      <c r="F78" s="23"/>
      <c r="G78" s="23">
        <f t="shared" si="27"/>
        <v>0</v>
      </c>
      <c r="H78" s="23"/>
      <c r="I78" s="23">
        <f t="shared" si="28"/>
        <v>0</v>
      </c>
      <c r="J78" s="23"/>
      <c r="K78" s="23">
        <f t="shared" si="29"/>
        <v>0</v>
      </c>
      <c r="L78" s="86">
        <f t="shared" si="30"/>
        <v>0</v>
      </c>
    </row>
    <row r="79" spans="1:257" s="39" customFormat="1" ht="17.399999999999999" customHeight="1" outlineLevel="1" x14ac:dyDescent="0.3">
      <c r="A79" s="78"/>
      <c r="B79" s="62" t="s">
        <v>42</v>
      </c>
      <c r="C79" s="43" t="s">
        <v>34</v>
      </c>
      <c r="D79" s="44">
        <f>E79/E73</f>
        <v>0.15847860538827258</v>
      </c>
      <c r="E79" s="45">
        <v>30</v>
      </c>
      <c r="F79" s="23"/>
      <c r="G79" s="23">
        <f t="shared" si="27"/>
        <v>0</v>
      </c>
      <c r="H79" s="23"/>
      <c r="I79" s="23">
        <f t="shared" si="28"/>
        <v>0</v>
      </c>
      <c r="J79" s="23"/>
      <c r="K79" s="23">
        <f t="shared" si="29"/>
        <v>0</v>
      </c>
      <c r="L79" s="86">
        <f t="shared" si="30"/>
        <v>0</v>
      </c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5"/>
      <c r="HX79" s="75"/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5"/>
      <c r="IM79" s="75"/>
      <c r="IN79" s="75"/>
      <c r="IO79" s="75"/>
      <c r="IP79" s="75"/>
      <c r="IQ79" s="75"/>
      <c r="IR79" s="75"/>
      <c r="IS79" s="75"/>
      <c r="IT79" s="75"/>
      <c r="IU79" s="75"/>
      <c r="IV79" s="75"/>
      <c r="IW79" s="75"/>
    </row>
    <row r="80" spans="1:257" s="39" customFormat="1" ht="16.95" customHeight="1" outlineLevel="1" thickBot="1" x14ac:dyDescent="0.35">
      <c r="A80" s="46"/>
      <c r="B80" s="47" t="s">
        <v>28</v>
      </c>
      <c r="C80" s="82" t="s">
        <v>29</v>
      </c>
      <c r="D80" s="49"/>
      <c r="E80" s="50">
        <v>0.03</v>
      </c>
      <c r="F80" s="51"/>
      <c r="G80" s="91">
        <f t="shared" si="27"/>
        <v>0</v>
      </c>
      <c r="H80" s="51"/>
      <c r="I80" s="51">
        <f t="shared" si="28"/>
        <v>0</v>
      </c>
      <c r="J80" s="51"/>
      <c r="K80" s="51">
        <f t="shared" si="29"/>
        <v>0</v>
      </c>
      <c r="L80" s="52">
        <f t="shared" si="30"/>
        <v>0</v>
      </c>
    </row>
    <row r="81" spans="1:257" s="40" customFormat="1" ht="17.399999999999999" customHeight="1" outlineLevel="1" x14ac:dyDescent="0.3">
      <c r="A81" s="32">
        <v>17</v>
      </c>
      <c r="B81" s="33" t="s">
        <v>52</v>
      </c>
      <c r="C81" s="72" t="s">
        <v>33</v>
      </c>
      <c r="D81" s="83"/>
      <c r="E81" s="84">
        <v>77.400000000000006</v>
      </c>
      <c r="F81" s="37"/>
      <c r="G81" s="85"/>
      <c r="H81" s="37"/>
      <c r="I81" s="85"/>
      <c r="J81" s="37"/>
      <c r="K81" s="85"/>
      <c r="L81" s="38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spans="1:257" s="40" customFormat="1" ht="17.399999999999999" customHeight="1" outlineLevel="1" x14ac:dyDescent="0.3">
      <c r="A82" s="78"/>
      <c r="B82" s="42" t="s">
        <v>26</v>
      </c>
      <c r="C82" s="43" t="s">
        <v>34</v>
      </c>
      <c r="D82" s="44"/>
      <c r="E82" s="45">
        <f>E81</f>
        <v>77.400000000000006</v>
      </c>
      <c r="F82" s="23"/>
      <c r="G82" s="23">
        <f t="shared" ref="G82:G88" si="31">E82*F82</f>
        <v>0</v>
      </c>
      <c r="H82" s="23"/>
      <c r="I82" s="60">
        <f t="shared" ref="I82:I88" si="32">E82*H82</f>
        <v>0</v>
      </c>
      <c r="J82" s="23"/>
      <c r="K82" s="23">
        <f t="shared" ref="K82:K88" si="33">E82*J82</f>
        <v>0</v>
      </c>
      <c r="L82" s="22">
        <f t="shared" ref="L82:L88" si="34">G82+I82+K82</f>
        <v>0</v>
      </c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spans="1:257" s="40" customFormat="1" ht="16.2" customHeight="1" outlineLevel="1" x14ac:dyDescent="0.3">
      <c r="A83" s="41"/>
      <c r="B83" s="89" t="s">
        <v>48</v>
      </c>
      <c r="C83" s="43" t="s">
        <v>36</v>
      </c>
      <c r="D83" s="44">
        <v>1.03</v>
      </c>
      <c r="E83" s="45">
        <f>D83*22.28</f>
        <v>22.948400000000003</v>
      </c>
      <c r="F83" s="188">
        <f>735*2.74/1.18</f>
        <v>1706.6949152542375</v>
      </c>
      <c r="G83" s="60">
        <f t="shared" si="31"/>
        <v>39165.917593220351</v>
      </c>
      <c r="H83" s="23"/>
      <c r="I83" s="23">
        <f t="shared" si="32"/>
        <v>0</v>
      </c>
      <c r="J83" s="23"/>
      <c r="K83" s="23">
        <f t="shared" si="33"/>
        <v>0</v>
      </c>
      <c r="L83" s="22">
        <f t="shared" si="34"/>
        <v>39165.917593220351</v>
      </c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spans="1:257" s="92" customFormat="1" ht="17.399999999999999" outlineLevel="1" x14ac:dyDescent="0.3">
      <c r="A84" s="78"/>
      <c r="B84" s="62" t="s">
        <v>45</v>
      </c>
      <c r="C84" s="43" t="s">
        <v>34</v>
      </c>
      <c r="D84" s="44">
        <v>1.02</v>
      </c>
      <c r="E84" s="45">
        <f>D84*E81</f>
        <v>78.948000000000008</v>
      </c>
      <c r="F84" s="188">
        <f>213/1.18</f>
        <v>180.5084745762712</v>
      </c>
      <c r="G84" s="60">
        <f t="shared" si="31"/>
        <v>14250.78305084746</v>
      </c>
      <c r="H84" s="23"/>
      <c r="I84" s="23">
        <f t="shared" si="32"/>
        <v>0</v>
      </c>
      <c r="J84" s="23"/>
      <c r="K84" s="23">
        <f t="shared" si="33"/>
        <v>0</v>
      </c>
      <c r="L84" s="22">
        <f t="shared" si="34"/>
        <v>14250.78305084746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spans="1:257" s="92" customFormat="1" ht="16.2" customHeight="1" outlineLevel="1" x14ac:dyDescent="0.3">
      <c r="A85" s="78"/>
      <c r="B85" s="62" t="s">
        <v>38</v>
      </c>
      <c r="C85" s="43" t="s">
        <v>39</v>
      </c>
      <c r="D85" s="44">
        <f>E85/E81</f>
        <v>3.3555555555555556</v>
      </c>
      <c r="E85" s="45">
        <v>259.72000000000003</v>
      </c>
      <c r="F85" s="23"/>
      <c r="G85" s="60">
        <f t="shared" si="31"/>
        <v>0</v>
      </c>
      <c r="H85" s="23"/>
      <c r="I85" s="23">
        <f t="shared" si="32"/>
        <v>0</v>
      </c>
      <c r="J85" s="23"/>
      <c r="K85" s="23">
        <f t="shared" si="33"/>
        <v>0</v>
      </c>
      <c r="L85" s="22">
        <f t="shared" si="3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spans="1:257" s="92" customFormat="1" ht="17.399999999999999" customHeight="1" outlineLevel="1" x14ac:dyDescent="0.3">
      <c r="A86" s="78"/>
      <c r="B86" s="42" t="s">
        <v>40</v>
      </c>
      <c r="C86" s="43" t="s">
        <v>41</v>
      </c>
      <c r="D86" s="44">
        <f>E86/E82</f>
        <v>4.1141025641025637</v>
      </c>
      <c r="E86" s="45">
        <f>E70</f>
        <v>318.43153846153842</v>
      </c>
      <c r="F86" s="23"/>
      <c r="G86" s="23">
        <f t="shared" si="31"/>
        <v>0</v>
      </c>
      <c r="H86" s="23"/>
      <c r="I86" s="23">
        <f t="shared" si="32"/>
        <v>0</v>
      </c>
      <c r="J86" s="23"/>
      <c r="K86" s="23">
        <f t="shared" si="33"/>
        <v>0</v>
      </c>
      <c r="L86" s="22">
        <f t="shared" si="3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spans="1:257" s="92" customFormat="1" ht="17.399999999999999" customHeight="1" outlineLevel="1" x14ac:dyDescent="0.3">
      <c r="A87" s="78"/>
      <c r="B87" s="42" t="s">
        <v>42</v>
      </c>
      <c r="C87" s="43" t="s">
        <v>34</v>
      </c>
      <c r="D87" s="44"/>
      <c r="E87" s="45">
        <v>0</v>
      </c>
      <c r="F87" s="23"/>
      <c r="G87" s="23">
        <f t="shared" si="31"/>
        <v>0</v>
      </c>
      <c r="H87" s="23"/>
      <c r="I87" s="23">
        <f t="shared" si="32"/>
        <v>0</v>
      </c>
      <c r="J87" s="23"/>
      <c r="K87" s="23">
        <f t="shared" si="33"/>
        <v>0</v>
      </c>
      <c r="L87" s="22">
        <f t="shared" si="34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spans="1:257" s="92" customFormat="1" ht="16.95" customHeight="1" outlineLevel="1" thickBot="1" x14ac:dyDescent="0.35">
      <c r="A88" s="46"/>
      <c r="B88" s="47" t="s">
        <v>28</v>
      </c>
      <c r="C88" s="82" t="s">
        <v>29</v>
      </c>
      <c r="D88" s="49"/>
      <c r="E88" s="50">
        <v>0.03</v>
      </c>
      <c r="F88" s="51"/>
      <c r="G88" s="91">
        <f t="shared" si="31"/>
        <v>0</v>
      </c>
      <c r="H88" s="51"/>
      <c r="I88" s="51">
        <f t="shared" si="32"/>
        <v>0</v>
      </c>
      <c r="J88" s="51"/>
      <c r="K88" s="51">
        <f t="shared" si="33"/>
        <v>0</v>
      </c>
      <c r="L88" s="52">
        <f t="shared" si="34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spans="1:257" s="92" customFormat="1" ht="17.399999999999999" customHeight="1" outlineLevel="1" x14ac:dyDescent="0.3">
      <c r="A89" s="32">
        <v>18</v>
      </c>
      <c r="B89" s="33" t="s">
        <v>53</v>
      </c>
      <c r="C89" s="72" t="s">
        <v>33</v>
      </c>
      <c r="D89" s="83"/>
      <c r="E89" s="84">
        <f>407+284</f>
        <v>691</v>
      </c>
      <c r="F89" s="37"/>
      <c r="G89" s="85"/>
      <c r="H89" s="37"/>
      <c r="I89" s="85"/>
      <c r="J89" s="37"/>
      <c r="K89" s="85"/>
      <c r="L89" s="3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spans="1:257" s="92" customFormat="1" ht="17.399999999999999" customHeight="1" outlineLevel="1" x14ac:dyDescent="0.3">
      <c r="A90" s="78"/>
      <c r="B90" s="62" t="s">
        <v>26</v>
      </c>
      <c r="C90" s="43" t="s">
        <v>34</v>
      </c>
      <c r="D90" s="44"/>
      <c r="E90" s="45">
        <f>E58</f>
        <v>2260</v>
      </c>
      <c r="F90" s="23"/>
      <c r="G90" s="23">
        <f t="shared" ref="G90:G96" si="35">E90*F90</f>
        <v>0</v>
      </c>
      <c r="H90" s="23"/>
      <c r="I90" s="60">
        <f t="shared" ref="I90:I96" si="36">E90*H90</f>
        <v>0</v>
      </c>
      <c r="J90" s="23"/>
      <c r="K90" s="23">
        <f t="shared" ref="K90:K96" si="37">E90*J90</f>
        <v>0</v>
      </c>
      <c r="L90" s="22">
        <f t="shared" ref="L90:L96" si="38">G90+I90+K90</f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spans="1:257" s="92" customFormat="1" ht="16.2" customHeight="1" outlineLevel="1" x14ac:dyDescent="0.3">
      <c r="A91" s="41"/>
      <c r="B91" s="42" t="s">
        <v>35</v>
      </c>
      <c r="C91" s="43" t="s">
        <v>36</v>
      </c>
      <c r="D91" s="44">
        <v>1.03</v>
      </c>
      <c r="E91" s="45">
        <f>D91*(41.8+61.44)</f>
        <v>106.3372</v>
      </c>
      <c r="F91" s="188">
        <f>735*2.74/1.18</f>
        <v>1706.6949152542375</v>
      </c>
      <c r="G91" s="60">
        <f t="shared" si="35"/>
        <v>181485.1585423729</v>
      </c>
      <c r="H91" s="23"/>
      <c r="I91" s="23">
        <f t="shared" si="36"/>
        <v>0</v>
      </c>
      <c r="J91" s="23"/>
      <c r="K91" s="23">
        <f t="shared" si="37"/>
        <v>0</v>
      </c>
      <c r="L91" s="22">
        <f t="shared" si="38"/>
        <v>181485.1585423729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spans="1:257" s="97" customFormat="1" ht="17.399999999999999" customHeight="1" outlineLevel="1" x14ac:dyDescent="0.3">
      <c r="A92" s="78"/>
      <c r="B92" s="62" t="s">
        <v>45</v>
      </c>
      <c r="C92" s="43" t="s">
        <v>34</v>
      </c>
      <c r="D92" s="44">
        <v>1.02</v>
      </c>
      <c r="E92" s="45">
        <f>D92*E89</f>
        <v>704.82</v>
      </c>
      <c r="F92" s="188">
        <f>213/1.18</f>
        <v>180.5084745762712</v>
      </c>
      <c r="G92" s="60">
        <f t="shared" si="35"/>
        <v>127225.98305084747</v>
      </c>
      <c r="H92" s="23"/>
      <c r="I92" s="23">
        <f t="shared" si="36"/>
        <v>0</v>
      </c>
      <c r="J92" s="23"/>
      <c r="K92" s="23">
        <f t="shared" si="37"/>
        <v>0</v>
      </c>
      <c r="L92" s="22">
        <f t="shared" si="38"/>
        <v>127225.98305084747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spans="1:257" s="39" customFormat="1" ht="16.2" customHeight="1" outlineLevel="1" x14ac:dyDescent="0.3">
      <c r="A93" s="78"/>
      <c r="B93" s="62" t="s">
        <v>38</v>
      </c>
      <c r="C93" s="43" t="s">
        <v>39</v>
      </c>
      <c r="D93" s="44"/>
      <c r="E93" s="45">
        <f>E91*5</f>
        <v>531.68599999999992</v>
      </c>
      <c r="F93" s="23"/>
      <c r="G93" s="60">
        <f t="shared" si="35"/>
        <v>0</v>
      </c>
      <c r="H93" s="23"/>
      <c r="I93" s="23">
        <f t="shared" si="36"/>
        <v>0</v>
      </c>
      <c r="J93" s="23"/>
      <c r="K93" s="23">
        <f t="shared" si="37"/>
        <v>0</v>
      </c>
      <c r="L93" s="22">
        <f t="shared" si="38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spans="1:257" s="39" customFormat="1" ht="17.399999999999999" customHeight="1" outlineLevel="1" x14ac:dyDescent="0.3">
      <c r="A94" s="78"/>
      <c r="B94" s="42" t="s">
        <v>40</v>
      </c>
      <c r="C94" s="43" t="s">
        <v>41</v>
      </c>
      <c r="D94" s="44"/>
      <c r="E94" s="45">
        <v>4937</v>
      </c>
      <c r="F94" s="23"/>
      <c r="G94" s="23">
        <f t="shared" si="35"/>
        <v>0</v>
      </c>
      <c r="H94" s="23"/>
      <c r="I94" s="23">
        <f t="shared" si="36"/>
        <v>0</v>
      </c>
      <c r="J94" s="23"/>
      <c r="K94" s="23">
        <f t="shared" si="37"/>
        <v>0</v>
      </c>
      <c r="L94" s="86">
        <f t="shared" si="38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spans="1:257" s="39" customFormat="1" ht="17.399999999999999" customHeight="1" outlineLevel="1" x14ac:dyDescent="0.3">
      <c r="A95" s="78"/>
      <c r="B95" s="62" t="s">
        <v>42</v>
      </c>
      <c r="C95" s="43" t="s">
        <v>34</v>
      </c>
      <c r="D95" s="44"/>
      <c r="E95" s="45">
        <v>30</v>
      </c>
      <c r="F95" s="23"/>
      <c r="G95" s="23">
        <f t="shared" si="35"/>
        <v>0</v>
      </c>
      <c r="H95" s="23"/>
      <c r="I95" s="23">
        <f t="shared" si="36"/>
        <v>0</v>
      </c>
      <c r="J95" s="23"/>
      <c r="K95" s="23">
        <f t="shared" si="37"/>
        <v>0</v>
      </c>
      <c r="L95" s="86">
        <f t="shared" si="38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spans="1:257" s="75" customFormat="1" ht="16.95" customHeight="1" outlineLevel="1" thickBot="1" x14ac:dyDescent="0.35">
      <c r="A96" s="46"/>
      <c r="B96" s="47" t="s">
        <v>28</v>
      </c>
      <c r="C96" s="82" t="s">
        <v>29</v>
      </c>
      <c r="D96" s="49"/>
      <c r="E96" s="50">
        <v>0.03</v>
      </c>
      <c r="F96" s="51"/>
      <c r="G96" s="91">
        <f t="shared" si="35"/>
        <v>0</v>
      </c>
      <c r="H96" s="51"/>
      <c r="I96" s="51">
        <f t="shared" si="36"/>
        <v>0</v>
      </c>
      <c r="J96" s="51"/>
      <c r="K96" s="51">
        <f t="shared" si="37"/>
        <v>0</v>
      </c>
      <c r="L96" s="52">
        <f t="shared" si="38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spans="1:257" s="96" customFormat="1" ht="17.399999999999999" customHeight="1" outlineLevel="1" x14ac:dyDescent="0.3">
      <c r="A97" s="32">
        <v>21</v>
      </c>
      <c r="B97" s="33" t="s">
        <v>54</v>
      </c>
      <c r="C97" s="72" t="s">
        <v>33</v>
      </c>
      <c r="D97" s="83"/>
      <c r="E97" s="84">
        <v>103</v>
      </c>
      <c r="F97" s="37"/>
      <c r="G97" s="85"/>
      <c r="H97" s="37"/>
      <c r="I97" s="85"/>
      <c r="J97" s="37"/>
      <c r="K97" s="85"/>
      <c r="L97" s="3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spans="1:257" s="96" customFormat="1" ht="17.399999999999999" customHeight="1" outlineLevel="1" x14ac:dyDescent="0.3">
      <c r="A98" s="78"/>
      <c r="B98" s="42" t="s">
        <v>26</v>
      </c>
      <c r="C98" s="43" t="s">
        <v>34</v>
      </c>
      <c r="D98" s="44"/>
      <c r="E98" s="45">
        <f>E97</f>
        <v>103</v>
      </c>
      <c r="F98" s="23"/>
      <c r="G98" s="23">
        <f t="shared" ref="G98:G104" si="39">E98*F98</f>
        <v>0</v>
      </c>
      <c r="H98" s="23"/>
      <c r="I98" s="60">
        <f t="shared" ref="I98:I104" si="40">E98*H98</f>
        <v>0</v>
      </c>
      <c r="J98" s="23"/>
      <c r="K98" s="23">
        <f t="shared" ref="K98:K104" si="41">E98*J98</f>
        <v>0</v>
      </c>
      <c r="L98" s="22">
        <f t="shared" ref="L98:L104" si="42">G98+I98+K98</f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spans="1:257" s="96" customFormat="1" ht="16.2" customHeight="1" outlineLevel="1" x14ac:dyDescent="0.3">
      <c r="A99" s="41"/>
      <c r="B99" s="89" t="s">
        <v>48</v>
      </c>
      <c r="C99" s="43" t="s">
        <v>36</v>
      </c>
      <c r="D99" s="44">
        <v>1.03</v>
      </c>
      <c r="E99" s="45">
        <f>D99*19.3</f>
        <v>19.879000000000001</v>
      </c>
      <c r="F99" s="188">
        <f>735*2.74/1.18</f>
        <v>1706.6949152542375</v>
      </c>
      <c r="G99" s="60">
        <f t="shared" si="39"/>
        <v>33927.388220338988</v>
      </c>
      <c r="H99" s="23"/>
      <c r="I99" s="23">
        <f t="shared" si="40"/>
        <v>0</v>
      </c>
      <c r="J99" s="23"/>
      <c r="K99" s="23">
        <f t="shared" si="41"/>
        <v>0</v>
      </c>
      <c r="L99" s="22">
        <f t="shared" si="42"/>
        <v>33927.388220338988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spans="1:257" ht="17.399999999999999" customHeight="1" outlineLevel="1" x14ac:dyDescent="0.3">
      <c r="A100" s="78"/>
      <c r="B100" s="62" t="s">
        <v>45</v>
      </c>
      <c r="C100" s="43" t="s">
        <v>34</v>
      </c>
      <c r="D100" s="44">
        <v>1.02</v>
      </c>
      <c r="E100" s="45">
        <f>D100*E97</f>
        <v>105.06</v>
      </c>
      <c r="F100" s="188">
        <f>213/1.18</f>
        <v>180.5084745762712</v>
      </c>
      <c r="G100" s="60">
        <f t="shared" si="39"/>
        <v>18964.220338983054</v>
      </c>
      <c r="H100" s="23"/>
      <c r="I100" s="23">
        <f t="shared" si="40"/>
        <v>0</v>
      </c>
      <c r="J100" s="23"/>
      <c r="K100" s="23">
        <f t="shared" si="41"/>
        <v>0</v>
      </c>
      <c r="L100" s="22">
        <f t="shared" si="42"/>
        <v>18964.220338983054</v>
      </c>
    </row>
    <row r="101" spans="1:257" ht="16.2" customHeight="1" outlineLevel="1" x14ac:dyDescent="0.3">
      <c r="A101" s="78"/>
      <c r="B101" s="62" t="s">
        <v>38</v>
      </c>
      <c r="C101" s="43" t="s">
        <v>39</v>
      </c>
      <c r="D101" s="44"/>
      <c r="E101" s="45">
        <f>E99*5</f>
        <v>99.39500000000001</v>
      </c>
      <c r="F101" s="23"/>
      <c r="G101" s="60">
        <f t="shared" si="39"/>
        <v>0</v>
      </c>
      <c r="H101" s="23"/>
      <c r="I101" s="23">
        <f t="shared" si="40"/>
        <v>0</v>
      </c>
      <c r="J101" s="23"/>
      <c r="K101" s="23">
        <f t="shared" si="41"/>
        <v>0</v>
      </c>
      <c r="L101" s="22">
        <f t="shared" si="42"/>
        <v>0</v>
      </c>
    </row>
    <row r="102" spans="1:257" ht="17.399999999999999" customHeight="1" outlineLevel="1" x14ac:dyDescent="0.3">
      <c r="A102" s="78"/>
      <c r="B102" s="42" t="s">
        <v>40</v>
      </c>
      <c r="C102" s="43" t="s">
        <v>41</v>
      </c>
      <c r="D102" s="44"/>
      <c r="E102" s="45">
        <v>318.43153846153842</v>
      </c>
      <c r="F102" s="23"/>
      <c r="G102" s="23">
        <f t="shared" si="39"/>
        <v>0</v>
      </c>
      <c r="H102" s="23"/>
      <c r="I102" s="23">
        <f t="shared" si="40"/>
        <v>0</v>
      </c>
      <c r="J102" s="23"/>
      <c r="K102" s="23">
        <f t="shared" si="41"/>
        <v>0</v>
      </c>
      <c r="L102" s="22">
        <f t="shared" si="42"/>
        <v>0</v>
      </c>
    </row>
    <row r="103" spans="1:257" ht="17.399999999999999" customHeight="1" outlineLevel="1" x14ac:dyDescent="0.3">
      <c r="A103" s="78"/>
      <c r="B103" s="42" t="s">
        <v>42</v>
      </c>
      <c r="C103" s="43" t="s">
        <v>34</v>
      </c>
      <c r="D103" s="44"/>
      <c r="E103" s="45">
        <v>0</v>
      </c>
      <c r="F103" s="23"/>
      <c r="G103" s="23">
        <f t="shared" si="39"/>
        <v>0</v>
      </c>
      <c r="H103" s="23"/>
      <c r="I103" s="23">
        <f t="shared" si="40"/>
        <v>0</v>
      </c>
      <c r="J103" s="23"/>
      <c r="K103" s="23">
        <f t="shared" si="41"/>
        <v>0</v>
      </c>
      <c r="L103" s="22">
        <f t="shared" si="42"/>
        <v>0</v>
      </c>
    </row>
    <row r="104" spans="1:257" ht="16.95" customHeight="1" outlineLevel="1" thickBot="1" x14ac:dyDescent="0.35">
      <c r="A104" s="46"/>
      <c r="B104" s="47" t="s">
        <v>28</v>
      </c>
      <c r="C104" s="82" t="s">
        <v>29</v>
      </c>
      <c r="D104" s="49"/>
      <c r="E104" s="50">
        <v>0.03</v>
      </c>
      <c r="F104" s="51"/>
      <c r="G104" s="91">
        <f t="shared" si="39"/>
        <v>0</v>
      </c>
      <c r="H104" s="51"/>
      <c r="I104" s="51">
        <f t="shared" si="40"/>
        <v>0</v>
      </c>
      <c r="J104" s="51"/>
      <c r="K104" s="51">
        <f t="shared" si="41"/>
        <v>0</v>
      </c>
      <c r="L104" s="52">
        <f t="shared" si="42"/>
        <v>0</v>
      </c>
    </row>
    <row r="105" spans="1:257" ht="17.399999999999999" customHeight="1" outlineLevel="1" x14ac:dyDescent="0.3">
      <c r="A105" s="32">
        <v>22</v>
      </c>
      <c r="B105" s="33" t="s">
        <v>55</v>
      </c>
      <c r="C105" s="72" t="s">
        <v>33</v>
      </c>
      <c r="D105" s="83"/>
      <c r="E105" s="84">
        <f>45.7+36.3</f>
        <v>82</v>
      </c>
      <c r="F105" s="37"/>
      <c r="G105" s="85"/>
      <c r="H105" s="37"/>
      <c r="I105" s="85"/>
      <c r="J105" s="37"/>
      <c r="K105" s="85"/>
      <c r="L105" s="38"/>
    </row>
    <row r="106" spans="1:257" ht="17.399999999999999" customHeight="1" outlineLevel="1" x14ac:dyDescent="0.3">
      <c r="A106" s="78"/>
      <c r="B106" s="62" t="s">
        <v>26</v>
      </c>
      <c r="C106" s="43" t="s">
        <v>34</v>
      </c>
      <c r="D106" s="44"/>
      <c r="E106" s="45">
        <f>E105</f>
        <v>82</v>
      </c>
      <c r="F106" s="23"/>
      <c r="G106" s="23">
        <f t="shared" ref="G106:G112" si="43">E106*F106</f>
        <v>0</v>
      </c>
      <c r="H106" s="23"/>
      <c r="I106" s="60">
        <f t="shared" ref="I106:I112" si="44">E106*H106</f>
        <v>0</v>
      </c>
      <c r="J106" s="23"/>
      <c r="K106" s="23">
        <f t="shared" ref="K106:K112" si="45">E106*J106</f>
        <v>0</v>
      </c>
      <c r="L106" s="22">
        <f t="shared" ref="L106:L112" si="46">G106+I106+K106</f>
        <v>0</v>
      </c>
    </row>
    <row r="107" spans="1:257" ht="16.2" customHeight="1" outlineLevel="1" x14ac:dyDescent="0.3">
      <c r="A107" s="41"/>
      <c r="B107" s="42" t="s">
        <v>35</v>
      </c>
      <c r="C107" s="43" t="s">
        <v>36</v>
      </c>
      <c r="D107" s="44">
        <v>1.03</v>
      </c>
      <c r="E107" s="45">
        <f>D107*(4.8+7.2)</f>
        <v>12.36</v>
      </c>
      <c r="F107" s="188">
        <f>735*2.74/1.18</f>
        <v>1706.6949152542375</v>
      </c>
      <c r="G107" s="60">
        <f t="shared" si="43"/>
        <v>21094.749152542376</v>
      </c>
      <c r="H107" s="23"/>
      <c r="I107" s="23">
        <f t="shared" si="44"/>
        <v>0</v>
      </c>
      <c r="J107" s="23"/>
      <c r="K107" s="23">
        <f t="shared" si="45"/>
        <v>0</v>
      </c>
      <c r="L107" s="22">
        <f t="shared" si="46"/>
        <v>21094.749152542376</v>
      </c>
    </row>
    <row r="108" spans="1:257" ht="17.399999999999999" customHeight="1" outlineLevel="1" x14ac:dyDescent="0.3">
      <c r="A108" s="78"/>
      <c r="B108" s="62" t="s">
        <v>45</v>
      </c>
      <c r="C108" s="43" t="s">
        <v>34</v>
      </c>
      <c r="D108" s="44">
        <v>1.02</v>
      </c>
      <c r="E108" s="45">
        <f>D108*E105</f>
        <v>83.64</v>
      </c>
      <c r="F108" s="188">
        <f>213/1.18</f>
        <v>180.5084745762712</v>
      </c>
      <c r="G108" s="60">
        <f t="shared" si="43"/>
        <v>15097.728813559323</v>
      </c>
      <c r="H108" s="23"/>
      <c r="I108" s="23">
        <f t="shared" si="44"/>
        <v>0</v>
      </c>
      <c r="J108" s="23"/>
      <c r="K108" s="23">
        <f t="shared" si="45"/>
        <v>0</v>
      </c>
      <c r="L108" s="22">
        <f t="shared" si="46"/>
        <v>15097.728813559323</v>
      </c>
    </row>
    <row r="109" spans="1:257" ht="16.2" customHeight="1" outlineLevel="1" x14ac:dyDescent="0.3">
      <c r="A109" s="78"/>
      <c r="B109" s="62" t="s">
        <v>38</v>
      </c>
      <c r="C109" s="43" t="s">
        <v>39</v>
      </c>
      <c r="D109" s="44"/>
      <c r="E109" s="45">
        <v>884.13499999999999</v>
      </c>
      <c r="F109" s="23"/>
      <c r="G109" s="60">
        <f t="shared" si="43"/>
        <v>0</v>
      </c>
      <c r="H109" s="23"/>
      <c r="I109" s="23">
        <f t="shared" si="44"/>
        <v>0</v>
      </c>
      <c r="J109" s="23"/>
      <c r="K109" s="23">
        <f t="shared" si="45"/>
        <v>0</v>
      </c>
      <c r="L109" s="22">
        <f t="shared" si="46"/>
        <v>0</v>
      </c>
    </row>
    <row r="110" spans="1:257" ht="17.399999999999999" customHeight="1" outlineLevel="1" x14ac:dyDescent="0.3">
      <c r="A110" s="78"/>
      <c r="B110" s="42" t="s">
        <v>40</v>
      </c>
      <c r="C110" s="43" t="s">
        <v>41</v>
      </c>
      <c r="D110" s="44"/>
      <c r="E110" s="45">
        <v>2744.5</v>
      </c>
      <c r="F110" s="23"/>
      <c r="G110" s="23">
        <f t="shared" si="43"/>
        <v>0</v>
      </c>
      <c r="H110" s="23"/>
      <c r="I110" s="23">
        <f t="shared" si="44"/>
        <v>0</v>
      </c>
      <c r="J110" s="23"/>
      <c r="K110" s="23">
        <f t="shared" si="45"/>
        <v>0</v>
      </c>
      <c r="L110" s="86">
        <f t="shared" si="46"/>
        <v>0</v>
      </c>
    </row>
    <row r="111" spans="1:257" ht="17.399999999999999" customHeight="1" outlineLevel="1" x14ac:dyDescent="0.3">
      <c r="A111" s="78"/>
      <c r="B111" s="62" t="s">
        <v>42</v>
      </c>
      <c r="C111" s="43" t="s">
        <v>34</v>
      </c>
      <c r="D111" s="44"/>
      <c r="E111" s="45">
        <v>0</v>
      </c>
      <c r="F111" s="23"/>
      <c r="G111" s="23">
        <f t="shared" si="43"/>
        <v>0</v>
      </c>
      <c r="H111" s="23"/>
      <c r="I111" s="23">
        <f t="shared" si="44"/>
        <v>0</v>
      </c>
      <c r="J111" s="23"/>
      <c r="K111" s="23">
        <f t="shared" si="45"/>
        <v>0</v>
      </c>
      <c r="L111" s="86">
        <f t="shared" si="46"/>
        <v>0</v>
      </c>
    </row>
    <row r="112" spans="1:257" ht="16.95" customHeight="1" outlineLevel="1" thickBot="1" x14ac:dyDescent="0.35">
      <c r="A112" s="46"/>
      <c r="B112" s="47" t="s">
        <v>28</v>
      </c>
      <c r="C112" s="82" t="s">
        <v>29</v>
      </c>
      <c r="D112" s="49"/>
      <c r="E112" s="50">
        <v>0.03</v>
      </c>
      <c r="F112" s="51"/>
      <c r="G112" s="91">
        <f t="shared" si="43"/>
        <v>0</v>
      </c>
      <c r="H112" s="51"/>
      <c r="I112" s="51">
        <f t="shared" si="44"/>
        <v>0</v>
      </c>
      <c r="J112" s="51"/>
      <c r="K112" s="51">
        <f t="shared" si="45"/>
        <v>0</v>
      </c>
      <c r="L112" s="52">
        <f t="shared" si="46"/>
        <v>0</v>
      </c>
    </row>
    <row r="113" spans="1:12" ht="17.399999999999999" customHeight="1" outlineLevel="1" x14ac:dyDescent="0.3">
      <c r="A113" s="32">
        <v>26</v>
      </c>
      <c r="B113" s="33" t="s">
        <v>56</v>
      </c>
      <c r="C113" s="72" t="s">
        <v>33</v>
      </c>
      <c r="D113" s="83"/>
      <c r="E113" s="84">
        <v>123.8</v>
      </c>
      <c r="F113" s="37"/>
      <c r="G113" s="85"/>
      <c r="H113" s="37"/>
      <c r="I113" s="85"/>
      <c r="J113" s="37"/>
      <c r="K113" s="85"/>
      <c r="L113" s="38"/>
    </row>
    <row r="114" spans="1:12" ht="17.399999999999999" customHeight="1" outlineLevel="1" x14ac:dyDescent="0.3">
      <c r="A114" s="78"/>
      <c r="B114" s="62" t="s">
        <v>26</v>
      </c>
      <c r="C114" s="43" t="s">
        <v>34</v>
      </c>
      <c r="D114" s="44"/>
      <c r="E114" s="45">
        <f>E113</f>
        <v>123.8</v>
      </c>
      <c r="F114" s="23"/>
      <c r="G114" s="23">
        <f t="shared" ref="G114:G125" si="47">E114*F114</f>
        <v>0</v>
      </c>
      <c r="H114" s="23"/>
      <c r="I114" s="60">
        <f t="shared" ref="I114:I125" si="48">E114*H114</f>
        <v>0</v>
      </c>
      <c r="J114" s="23"/>
      <c r="K114" s="23">
        <f t="shared" ref="K114:K126" si="49">E114*J114</f>
        <v>0</v>
      </c>
      <c r="L114" s="22">
        <f t="shared" ref="L114:L126" si="50">G114+I114+K114</f>
        <v>0</v>
      </c>
    </row>
    <row r="115" spans="1:12" ht="16.2" customHeight="1" outlineLevel="1" x14ac:dyDescent="0.3">
      <c r="A115" s="41"/>
      <c r="B115" s="42" t="s">
        <v>35</v>
      </c>
      <c r="C115" s="43" t="s">
        <v>36</v>
      </c>
      <c r="D115" s="44">
        <v>1.03</v>
      </c>
      <c r="E115" s="45">
        <f>D115*14.27</f>
        <v>14.6981</v>
      </c>
      <c r="F115" s="188">
        <f>735*2.74/1.18</f>
        <v>1706.6949152542375</v>
      </c>
      <c r="G115" s="60">
        <f t="shared" si="47"/>
        <v>25085.172533898309</v>
      </c>
      <c r="H115" s="23"/>
      <c r="I115" s="23">
        <f t="shared" si="48"/>
        <v>0</v>
      </c>
      <c r="J115" s="23"/>
      <c r="K115" s="23">
        <f t="shared" si="49"/>
        <v>0</v>
      </c>
      <c r="L115" s="22">
        <f t="shared" si="50"/>
        <v>25085.172533898309</v>
      </c>
    </row>
    <row r="116" spans="1:12" ht="17.399999999999999" customHeight="1" outlineLevel="1" x14ac:dyDescent="0.3">
      <c r="A116" s="78"/>
      <c r="B116" s="62" t="s">
        <v>45</v>
      </c>
      <c r="C116" s="43" t="s">
        <v>34</v>
      </c>
      <c r="D116" s="44">
        <v>1.02</v>
      </c>
      <c r="E116" s="45">
        <f>D116*E113</f>
        <v>126.276</v>
      </c>
      <c r="F116" s="188">
        <f>213/1.18</f>
        <v>180.5084745762712</v>
      </c>
      <c r="G116" s="60">
        <f t="shared" si="47"/>
        <v>22793.888135593221</v>
      </c>
      <c r="H116" s="23"/>
      <c r="I116" s="23">
        <f t="shared" si="48"/>
        <v>0</v>
      </c>
      <c r="J116" s="23"/>
      <c r="K116" s="23">
        <f t="shared" si="49"/>
        <v>0</v>
      </c>
      <c r="L116" s="22">
        <f t="shared" si="50"/>
        <v>22793.888135593221</v>
      </c>
    </row>
    <row r="117" spans="1:12" ht="16.2" customHeight="1" outlineLevel="1" x14ac:dyDescent="0.3">
      <c r="A117" s="78"/>
      <c r="B117" s="62" t="s">
        <v>38</v>
      </c>
      <c r="C117" s="43" t="s">
        <v>39</v>
      </c>
      <c r="D117" s="44"/>
      <c r="E117" s="45">
        <v>447.11</v>
      </c>
      <c r="F117" s="23"/>
      <c r="G117" s="60">
        <f t="shared" si="47"/>
        <v>0</v>
      </c>
      <c r="H117" s="23"/>
      <c r="I117" s="23">
        <f t="shared" si="48"/>
        <v>0</v>
      </c>
      <c r="J117" s="23"/>
      <c r="K117" s="23">
        <f t="shared" si="49"/>
        <v>0</v>
      </c>
      <c r="L117" s="22">
        <f t="shared" si="50"/>
        <v>0</v>
      </c>
    </row>
    <row r="118" spans="1:12" ht="17.399999999999999" customHeight="1" outlineLevel="1" x14ac:dyDescent="0.3">
      <c r="A118" s="78"/>
      <c r="B118" s="42" t="s">
        <v>40</v>
      </c>
      <c r="C118" s="43" t="s">
        <v>41</v>
      </c>
      <c r="D118" s="44"/>
      <c r="E118" s="45">
        <v>2341</v>
      </c>
      <c r="F118" s="23"/>
      <c r="G118" s="23">
        <f t="shared" si="47"/>
        <v>0</v>
      </c>
      <c r="H118" s="23"/>
      <c r="I118" s="23">
        <f t="shared" si="48"/>
        <v>0</v>
      </c>
      <c r="J118" s="23"/>
      <c r="K118" s="23">
        <f t="shared" si="49"/>
        <v>0</v>
      </c>
      <c r="L118" s="86">
        <f t="shared" si="50"/>
        <v>0</v>
      </c>
    </row>
    <row r="119" spans="1:12" ht="17.399999999999999" customHeight="1" outlineLevel="1" x14ac:dyDescent="0.3">
      <c r="A119" s="78"/>
      <c r="B119" s="62" t="s">
        <v>42</v>
      </c>
      <c r="C119" s="43" t="s">
        <v>34</v>
      </c>
      <c r="D119" s="44"/>
      <c r="E119" s="45">
        <v>0</v>
      </c>
      <c r="F119" s="23"/>
      <c r="G119" s="23">
        <f t="shared" si="47"/>
        <v>0</v>
      </c>
      <c r="H119" s="23"/>
      <c r="I119" s="23">
        <f t="shared" si="48"/>
        <v>0</v>
      </c>
      <c r="J119" s="23"/>
      <c r="K119" s="23">
        <f t="shared" si="49"/>
        <v>0</v>
      </c>
      <c r="L119" s="86">
        <f t="shared" si="50"/>
        <v>0</v>
      </c>
    </row>
    <row r="120" spans="1:12" ht="16.95" customHeight="1" outlineLevel="1" thickBot="1" x14ac:dyDescent="0.35">
      <c r="A120" s="46"/>
      <c r="B120" s="47" t="s">
        <v>28</v>
      </c>
      <c r="C120" s="82" t="s">
        <v>29</v>
      </c>
      <c r="D120" s="49"/>
      <c r="E120" s="50">
        <v>0.03</v>
      </c>
      <c r="F120" s="51"/>
      <c r="G120" s="91">
        <f t="shared" si="47"/>
        <v>0</v>
      </c>
      <c r="H120" s="51"/>
      <c r="I120" s="51">
        <f t="shared" si="48"/>
        <v>0</v>
      </c>
      <c r="J120" s="51"/>
      <c r="K120" s="51">
        <f t="shared" si="49"/>
        <v>0</v>
      </c>
      <c r="L120" s="52">
        <f t="shared" si="50"/>
        <v>0</v>
      </c>
    </row>
    <row r="121" spans="1:12" s="11" customFormat="1" ht="14.4" x14ac:dyDescent="0.3">
      <c r="A121" s="18"/>
      <c r="B121" s="163" t="s">
        <v>14</v>
      </c>
      <c r="C121" s="164"/>
      <c r="D121" s="164" t="s">
        <v>12</v>
      </c>
      <c r="E121" s="160">
        <v>86</v>
      </c>
      <c r="F121" s="165"/>
      <c r="G121" s="165">
        <f t="shared" ref="G121" si="51">E121*F121</f>
        <v>0</v>
      </c>
      <c r="H121" s="165"/>
      <c r="I121" s="165">
        <f t="shared" ref="I121" si="52">E121*H121</f>
        <v>0</v>
      </c>
      <c r="J121" s="165"/>
      <c r="K121" s="165">
        <f>E121*J121</f>
        <v>0</v>
      </c>
      <c r="L121" s="166">
        <f>G121+I121+K121</f>
        <v>0</v>
      </c>
    </row>
    <row r="122" spans="1:12" ht="16.95" customHeight="1" outlineLevel="1" thickBot="1" x14ac:dyDescent="0.35">
      <c r="A122" s="46"/>
      <c r="B122" s="98" t="s">
        <v>57</v>
      </c>
      <c r="C122" s="99" t="s">
        <v>58</v>
      </c>
      <c r="D122" s="100"/>
      <c r="E122" s="101">
        <v>59</v>
      </c>
      <c r="F122" s="102"/>
      <c r="G122" s="91">
        <f t="shared" si="47"/>
        <v>0</v>
      </c>
      <c r="H122" s="102"/>
      <c r="I122" s="102">
        <f t="shared" si="48"/>
        <v>0</v>
      </c>
      <c r="J122" s="102"/>
      <c r="K122" s="102">
        <f t="shared" si="49"/>
        <v>0</v>
      </c>
      <c r="L122" s="103">
        <f t="shared" si="50"/>
        <v>0</v>
      </c>
    </row>
    <row r="123" spans="1:12" ht="16.95" customHeight="1" outlineLevel="1" thickBot="1" x14ac:dyDescent="0.35">
      <c r="A123" s="46"/>
      <c r="B123" s="98" t="s">
        <v>59</v>
      </c>
      <c r="C123" s="99"/>
      <c r="D123" s="100"/>
      <c r="E123" s="101">
        <v>50</v>
      </c>
      <c r="F123" s="102"/>
      <c r="G123" s="91">
        <f t="shared" si="47"/>
        <v>0</v>
      </c>
      <c r="H123" s="102"/>
      <c r="I123" s="102">
        <f t="shared" si="48"/>
        <v>0</v>
      </c>
      <c r="J123" s="102"/>
      <c r="K123" s="102">
        <f t="shared" si="49"/>
        <v>0</v>
      </c>
      <c r="L123" s="103">
        <f t="shared" si="50"/>
        <v>0</v>
      </c>
    </row>
    <row r="124" spans="1:12" ht="16.95" customHeight="1" outlineLevel="1" thickBot="1" x14ac:dyDescent="0.35">
      <c r="A124" s="46"/>
      <c r="B124" s="98" t="s">
        <v>60</v>
      </c>
      <c r="C124" s="99" t="s">
        <v>44</v>
      </c>
      <c r="D124" s="100"/>
      <c r="E124" s="101">
        <v>2500</v>
      </c>
      <c r="F124" s="102"/>
      <c r="G124" s="91">
        <f t="shared" si="47"/>
        <v>0</v>
      </c>
      <c r="H124" s="102"/>
      <c r="I124" s="102">
        <f t="shared" si="48"/>
        <v>0</v>
      </c>
      <c r="J124" s="102"/>
      <c r="K124" s="102">
        <f t="shared" si="49"/>
        <v>0</v>
      </c>
      <c r="L124" s="103">
        <f t="shared" si="50"/>
        <v>0</v>
      </c>
    </row>
    <row r="125" spans="1:12" ht="16.95" customHeight="1" outlineLevel="1" thickBot="1" x14ac:dyDescent="0.35">
      <c r="A125" s="46"/>
      <c r="B125" s="98" t="s">
        <v>72</v>
      </c>
      <c r="C125" s="99" t="s">
        <v>44</v>
      </c>
      <c r="D125" s="100"/>
      <c r="E125" s="104">
        <f>2650+970</f>
        <v>3620</v>
      </c>
      <c r="F125" s="102"/>
      <c r="G125" s="91">
        <f t="shared" si="47"/>
        <v>0</v>
      </c>
      <c r="H125" s="102"/>
      <c r="I125" s="102">
        <f t="shared" si="48"/>
        <v>0</v>
      </c>
      <c r="J125" s="102"/>
      <c r="K125" s="102">
        <f t="shared" si="49"/>
        <v>0</v>
      </c>
      <c r="L125" s="103">
        <f t="shared" si="50"/>
        <v>0</v>
      </c>
    </row>
    <row r="126" spans="1:12" ht="16.95" customHeight="1" outlineLevel="1" x14ac:dyDescent="0.3">
      <c r="A126" s="63"/>
      <c r="B126" s="168" t="s">
        <v>61</v>
      </c>
      <c r="C126" s="169" t="s">
        <v>62</v>
      </c>
      <c r="D126" s="170"/>
      <c r="E126" s="171"/>
      <c r="F126" s="172"/>
      <c r="G126" s="173"/>
      <c r="H126" s="172"/>
      <c r="I126" s="172"/>
      <c r="J126" s="172"/>
      <c r="K126" s="172">
        <f t="shared" si="49"/>
        <v>0</v>
      </c>
      <c r="L126" s="174">
        <f t="shared" si="50"/>
        <v>0</v>
      </c>
    </row>
    <row r="127" spans="1:12" ht="16.95" customHeight="1" outlineLevel="1" x14ac:dyDescent="0.3">
      <c r="A127" s="43"/>
      <c r="B127" s="62" t="s">
        <v>63</v>
      </c>
      <c r="C127" s="175" t="s">
        <v>64</v>
      </c>
      <c r="D127" s="44"/>
      <c r="E127" s="45"/>
      <c r="F127" s="23"/>
      <c r="G127" s="176">
        <f>F127*E127</f>
        <v>0</v>
      </c>
      <c r="H127" s="23"/>
      <c r="I127" s="23"/>
      <c r="J127" s="23"/>
      <c r="K127" s="23"/>
      <c r="L127" s="177"/>
    </row>
    <row r="128" spans="1:12" x14ac:dyDescent="0.3">
      <c r="A128" s="178"/>
      <c r="B128" s="179" t="s">
        <v>73</v>
      </c>
      <c r="C128" s="180" t="s">
        <v>74</v>
      </c>
      <c r="D128" s="181"/>
      <c r="E128" s="182">
        <v>3</v>
      </c>
      <c r="F128" s="183"/>
      <c r="G128" s="184"/>
      <c r="H128" s="185"/>
      <c r="I128" s="186"/>
      <c r="J128" s="185"/>
      <c r="K128" s="185"/>
      <c r="L128" s="187"/>
    </row>
    <row r="129" spans="1:257" ht="16.95" customHeight="1" outlineLevel="1" x14ac:dyDescent="0.3">
      <c r="A129" s="43"/>
      <c r="B129" s="62"/>
      <c r="C129" s="175"/>
      <c r="D129" s="44"/>
      <c r="E129" s="45"/>
      <c r="F129" s="23"/>
      <c r="G129" s="176"/>
      <c r="H129" s="23"/>
      <c r="I129" s="23"/>
      <c r="J129" s="23"/>
      <c r="K129" s="23"/>
      <c r="L129" s="177"/>
    </row>
    <row r="130" spans="1:257" ht="16.95" customHeight="1" outlineLevel="1" thickBot="1" x14ac:dyDescent="0.35">
      <c r="A130" s="46"/>
      <c r="B130" s="105"/>
      <c r="C130" s="106"/>
      <c r="D130" s="107"/>
      <c r="E130" s="108"/>
      <c r="F130" s="109"/>
      <c r="G130" s="110"/>
      <c r="H130" s="109"/>
      <c r="I130" s="109"/>
      <c r="J130" s="109"/>
      <c r="K130" s="109"/>
      <c r="L130" s="112"/>
    </row>
    <row r="131" spans="1:257" ht="16.8" thickBot="1" x14ac:dyDescent="0.35">
      <c r="A131" s="113"/>
      <c r="B131" s="114" t="s">
        <v>65</v>
      </c>
      <c r="C131" s="115"/>
      <c r="D131" s="115"/>
      <c r="E131" s="116"/>
      <c r="F131" s="117"/>
      <c r="G131" s="117">
        <f>SUM(G20:G130)</f>
        <v>1961522.4827033898</v>
      </c>
      <c r="H131" s="68"/>
      <c r="I131" s="117">
        <f>SUM(I11:I130)</f>
        <v>0</v>
      </c>
      <c r="J131" s="117"/>
      <c r="K131" s="117">
        <f>SUM(K11:K130)</f>
        <v>0</v>
      </c>
      <c r="L131" s="117">
        <f>SUM(L11:L130)</f>
        <v>1961522.4827033898</v>
      </c>
    </row>
    <row r="132" spans="1:257" x14ac:dyDescent="0.3">
      <c r="A132" s="118"/>
      <c r="B132" s="119" t="s">
        <v>66</v>
      </c>
      <c r="C132" s="120">
        <v>0</v>
      </c>
      <c r="D132" s="121"/>
      <c r="E132" s="122"/>
      <c r="F132" s="123"/>
      <c r="G132" s="123"/>
      <c r="H132" s="123"/>
      <c r="I132" s="123"/>
      <c r="J132" s="123"/>
      <c r="K132" s="123"/>
      <c r="L132" s="124">
        <f>L131*C132</f>
        <v>0</v>
      </c>
      <c r="M132" s="125"/>
    </row>
    <row r="133" spans="1:257" ht="16.8" thickBot="1" x14ac:dyDescent="0.35">
      <c r="A133" s="126"/>
      <c r="B133" s="127" t="s">
        <v>8</v>
      </c>
      <c r="C133" s="128"/>
      <c r="D133" s="128"/>
      <c r="E133" s="129"/>
      <c r="F133" s="130"/>
      <c r="G133" s="130"/>
      <c r="H133" s="130"/>
      <c r="I133" s="130"/>
      <c r="J133" s="130"/>
      <c r="K133" s="130"/>
      <c r="L133" s="131">
        <f>L132+L131</f>
        <v>1961522.4827033898</v>
      </c>
    </row>
    <row r="134" spans="1:257" x14ac:dyDescent="0.3">
      <c r="A134" s="118"/>
      <c r="B134" s="119" t="s">
        <v>67</v>
      </c>
      <c r="C134" s="120">
        <v>0</v>
      </c>
      <c r="D134" s="121"/>
      <c r="E134" s="122"/>
      <c r="F134" s="123"/>
      <c r="G134" s="123"/>
      <c r="H134" s="123"/>
      <c r="I134" s="123"/>
      <c r="J134" s="123"/>
      <c r="K134" s="123"/>
      <c r="L134" s="124">
        <f>L133*C134</f>
        <v>0</v>
      </c>
    </row>
    <row r="135" spans="1:257" ht="16.8" thickBot="1" x14ac:dyDescent="0.35">
      <c r="A135" s="132"/>
      <c r="B135" s="133" t="s">
        <v>68</v>
      </c>
      <c r="C135" s="134"/>
      <c r="D135" s="134"/>
      <c r="E135" s="135"/>
      <c r="F135" s="136"/>
      <c r="G135" s="136"/>
      <c r="H135" s="136"/>
      <c r="I135" s="136"/>
      <c r="J135" s="136"/>
      <c r="K135" s="136"/>
      <c r="L135" s="137">
        <f>SUM(L133:L134)</f>
        <v>1961522.4827033898</v>
      </c>
      <c r="N135" s="138"/>
    </row>
    <row r="136" spans="1:257" x14ac:dyDescent="0.3">
      <c r="A136" s="139"/>
      <c r="B136" s="140" t="s">
        <v>69</v>
      </c>
      <c r="C136" s="120">
        <v>0</v>
      </c>
      <c r="D136" s="141"/>
      <c r="E136" s="142"/>
      <c r="F136" s="143"/>
      <c r="G136" s="143"/>
      <c r="H136" s="143"/>
      <c r="I136" s="143"/>
      <c r="J136" s="143"/>
      <c r="K136" s="143"/>
      <c r="L136" s="144">
        <f>L135*C136</f>
        <v>0</v>
      </c>
      <c r="N136" s="125"/>
    </row>
    <row r="137" spans="1:257" x14ac:dyDescent="0.3">
      <c r="A137" s="139"/>
      <c r="B137" s="140" t="s">
        <v>8</v>
      </c>
      <c r="C137" s="141"/>
      <c r="D137" s="141"/>
      <c r="E137" s="142"/>
      <c r="F137" s="143"/>
      <c r="G137" s="143"/>
      <c r="H137" s="143"/>
      <c r="I137" s="143"/>
      <c r="J137" s="143"/>
      <c r="K137" s="143"/>
      <c r="L137" s="144">
        <f>L136+L135</f>
        <v>1961522.4827033898</v>
      </c>
      <c r="N137" s="125"/>
    </row>
    <row r="138" spans="1:257" ht="16.8" thickBot="1" x14ac:dyDescent="0.35">
      <c r="A138" s="145"/>
      <c r="B138" s="146" t="s">
        <v>70</v>
      </c>
      <c r="C138" s="147">
        <v>0.18</v>
      </c>
      <c r="D138" s="148"/>
      <c r="E138" s="149"/>
      <c r="F138" s="150"/>
      <c r="G138" s="150"/>
      <c r="H138" s="150"/>
      <c r="I138" s="150"/>
      <c r="J138" s="150"/>
      <c r="K138" s="150"/>
      <c r="L138" s="151">
        <f>L137*C138</f>
        <v>353074.04688661016</v>
      </c>
    </row>
    <row r="139" spans="1:257" ht="16.8" thickBot="1" x14ac:dyDescent="0.35">
      <c r="A139" s="113"/>
      <c r="B139" s="114" t="s">
        <v>71</v>
      </c>
      <c r="C139" s="115"/>
      <c r="D139" s="115"/>
      <c r="E139" s="116"/>
      <c r="F139" s="152"/>
      <c r="G139" s="152"/>
      <c r="H139" s="152"/>
      <c r="I139" s="152"/>
      <c r="J139" s="152"/>
      <c r="K139" s="152"/>
      <c r="L139" s="153">
        <f>L138+L137</f>
        <v>2314596.5295899999</v>
      </c>
    </row>
    <row r="140" spans="1:257" s="10" customFormat="1" x14ac:dyDescent="0.25">
      <c r="A140" s="154"/>
      <c r="B140" s="9"/>
      <c r="C140" s="155"/>
      <c r="D140" s="156"/>
      <c r="E140" s="5"/>
      <c r="F140" s="6"/>
      <c r="G140" s="157"/>
      <c r="H140" s="157"/>
      <c r="I140" s="157"/>
      <c r="J140" s="157"/>
      <c r="K140" s="15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spans="1:257" s="10" customFormat="1" x14ac:dyDescent="0.25">
      <c r="A141" s="154"/>
      <c r="B141" s="9"/>
      <c r="C141" s="155"/>
      <c r="D141" s="156"/>
      <c r="E141" s="5"/>
      <c r="F141" s="6"/>
      <c r="G141" s="157"/>
      <c r="H141" s="157"/>
      <c r="I141" s="157"/>
      <c r="J141" s="157"/>
      <c r="K141" s="15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spans="1:257" s="10" customFormat="1" x14ac:dyDescent="0.3">
      <c r="A142" s="15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</row>
    <row r="143" spans="1:257" s="10" customFormat="1" x14ac:dyDescent="0.3">
      <c r="A143" s="15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</row>
    <row r="144" spans="1:257" s="10" customFormat="1" x14ac:dyDescent="0.3">
      <c r="A144" s="15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</row>
    <row r="145" spans="1:244" s="11" customFormat="1" ht="13.5" customHeight="1" x14ac:dyDescent="0.3"/>
    <row r="146" spans="1:244" s="10" customFormat="1" x14ac:dyDescent="0.3">
      <c r="A146" s="2"/>
      <c r="B146" s="2"/>
      <c r="C146" s="2"/>
      <c r="D146" s="2">
        <f>16.43/7.13</f>
        <v>2.3043478260869565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</row>
    <row r="147" spans="1:244" s="167" customFormat="1" ht="15.6" x14ac:dyDescent="0.3"/>
    <row r="148" spans="1:244" s="167" customFormat="1" ht="15.6" x14ac:dyDescent="0.3"/>
    <row r="149" spans="1:244" s="167" customFormat="1" ht="15.6" x14ac:dyDescent="0.3"/>
    <row r="150" spans="1:244" s="167" customFormat="1" ht="15.6" x14ac:dyDescent="0.3"/>
    <row r="151" spans="1:244" s="167" customFormat="1" ht="15.6" x14ac:dyDescent="0.3"/>
    <row r="152" spans="1:244" s="167" customFormat="1" ht="15.6" x14ac:dyDescent="0.3"/>
    <row r="153" spans="1:244" s="167" customFormat="1" ht="15.6" x14ac:dyDescent="0.3"/>
    <row r="154" spans="1:244" ht="16.95" customHeight="1" outlineLevel="1" x14ac:dyDescent="0.3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244" ht="16.95" customHeight="1" outlineLevel="1" x14ac:dyDescent="0.3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244" ht="16.95" customHeight="1" outlineLevel="1" x14ac:dyDescent="0.3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244" ht="16.95" customHeight="1" outlineLevel="1" x14ac:dyDescent="0.3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244" ht="16.95" customHeight="1" outlineLevel="1" x14ac:dyDescent="0.3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244" ht="16.95" customHeight="1" outlineLevel="1" x14ac:dyDescent="0.3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244" ht="16.95" customHeight="1" outlineLevel="1" x14ac:dyDescent="0.3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244" s="5" customForma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</row>
    <row r="162" spans="1:244" s="5" customForma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</row>
    <row r="163" spans="1:244" s="5" customForma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</row>
    <row r="164" spans="1:244" s="5" customForma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</row>
    <row r="165" spans="1:244" s="5" customForma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</row>
    <row r="166" spans="1:244" s="5" customFormat="1" x14ac:dyDescent="0.3">
      <c r="A166" s="12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</row>
    <row r="167" spans="1:244" s="5" customForma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</row>
    <row r="168" spans="1:244" s="5" customForma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</row>
    <row r="169" spans="1:244" s="5" customForma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</row>
    <row r="170" spans="1:244" s="5" customForma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</row>
    <row r="171" spans="1:244" s="5" customForma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</row>
    <row r="172" spans="1:244" s="5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</row>
    <row r="173" spans="1:244" s="5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</row>
    <row r="174" spans="1:244" s="5" customFormat="1" x14ac:dyDescent="0.3">
      <c r="A174" s="15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</row>
    <row r="175" spans="1:244" s="5" customFormat="1" x14ac:dyDescent="0.3">
      <c r="A175" s="15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</row>
    <row r="176" spans="1:244" s="5" customFormat="1" x14ac:dyDescent="0.3">
      <c r="A176" s="15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</row>
    <row r="177" spans="1:243" s="5" customFormat="1" x14ac:dyDescent="0.3">
      <c r="A177" s="15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</row>
    <row r="178" spans="1:243" s="5" customFormat="1" x14ac:dyDescent="0.3">
      <c r="A178" s="15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</row>
    <row r="179" spans="1:243" s="5" customFormat="1" x14ac:dyDescent="0.3">
      <c r="A179" s="15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</row>
    <row r="180" spans="1:243" s="5" customFormat="1" x14ac:dyDescent="0.3">
      <c r="A180" s="15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</row>
    <row r="181" spans="1:243" s="5" customFormat="1" x14ac:dyDescent="0.3">
      <c r="A181" s="15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</row>
    <row r="182" spans="1:243" s="5" customFormat="1" x14ac:dyDescent="0.3">
      <c r="A182" s="15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</row>
    <row r="183" spans="1:243" s="5" customFormat="1" x14ac:dyDescent="0.3">
      <c r="A183" s="15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</row>
    <row r="184" spans="1:243" s="5" customFormat="1" x14ac:dyDescent="0.3">
      <c r="A184" s="15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</row>
    <row r="185" spans="1:243" s="5" customFormat="1" x14ac:dyDescent="0.3">
      <c r="A185" s="15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</row>
    <row r="186" spans="1:243" s="5" customFormat="1" x14ac:dyDescent="0.3">
      <c r="A186" s="15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</row>
    <row r="187" spans="1:243" s="5" customFormat="1" x14ac:dyDescent="0.3">
      <c r="A187" s="15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</row>
    <row r="188" spans="1:243" s="5" customFormat="1" x14ac:dyDescent="0.3">
      <c r="A188" s="15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</row>
    <row r="189" spans="1:243" s="5" customFormat="1" x14ac:dyDescent="0.3">
      <c r="A189" s="15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</row>
    <row r="190" spans="1:243" s="5" customFormat="1" x14ac:dyDescent="0.3">
      <c r="A190" s="15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</row>
    <row r="191" spans="1:243" s="5" customFormat="1" x14ac:dyDescent="0.3">
      <c r="A191" s="15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</row>
    <row r="192" spans="1:243" s="5" customFormat="1" x14ac:dyDescent="0.3">
      <c r="A192" s="15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</row>
    <row r="193" spans="1:243" s="5" customFormat="1" x14ac:dyDescent="0.3">
      <c r="A193" s="15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</row>
    <row r="194" spans="1:243" s="5" customFormat="1" x14ac:dyDescent="0.3">
      <c r="A194" s="15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</row>
    <row r="195" spans="1:243" s="5" customFormat="1" x14ac:dyDescent="0.3">
      <c r="A195" s="15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</row>
    <row r="196" spans="1:243" s="5" customFormat="1" x14ac:dyDescent="0.3">
      <c r="A196" s="15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</row>
    <row r="197" spans="1:243" s="5" customFormat="1" x14ac:dyDescent="0.3">
      <c r="A197" s="15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</row>
    <row r="198" spans="1:243" s="5" customFormat="1" x14ac:dyDescent="0.3">
      <c r="A198" s="15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</row>
    <row r="199" spans="1:243" s="5" customFormat="1" x14ac:dyDescent="0.3">
      <c r="A199" s="15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</row>
    <row r="200" spans="1:243" s="5" customFormat="1" x14ac:dyDescent="0.3">
      <c r="A200" s="15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</row>
    <row r="201" spans="1:243" s="5" customFormat="1" x14ac:dyDescent="0.3">
      <c r="A201" s="15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</row>
    <row r="202" spans="1:243" s="5" customFormat="1" x14ac:dyDescent="0.3">
      <c r="A202" s="15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</row>
    <row r="203" spans="1:243" s="5" customFormat="1" x14ac:dyDescent="0.3">
      <c r="A203" s="15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</row>
    <row r="204" spans="1:243" s="5" customFormat="1" x14ac:dyDescent="0.3">
      <c r="A204" s="15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</row>
    <row r="205" spans="1:243" s="5" customFormat="1" x14ac:dyDescent="0.3">
      <c r="A205" s="15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</row>
    <row r="206" spans="1:243" s="5" customFormat="1" x14ac:dyDescent="0.3">
      <c r="A206" s="15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</row>
    <row r="207" spans="1:243" s="5" customFormat="1" x14ac:dyDescent="0.3">
      <c r="A207" s="15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</row>
    <row r="208" spans="1:243" s="5" customFormat="1" x14ac:dyDescent="0.3">
      <c r="A208" s="15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</row>
    <row r="209" spans="1:243" s="5" customFormat="1" x14ac:dyDescent="0.3">
      <c r="A209" s="15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</row>
    <row r="210" spans="1:243" s="5" customFormat="1" x14ac:dyDescent="0.3">
      <c r="A210" s="15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</row>
    <row r="211" spans="1:243" s="5" customFormat="1" x14ac:dyDescent="0.3">
      <c r="A211" s="15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</row>
    <row r="212" spans="1:243" s="5" customFormat="1" x14ac:dyDescent="0.3">
      <c r="A212" s="15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</row>
    <row r="213" spans="1:243" s="5" customFormat="1" x14ac:dyDescent="0.3">
      <c r="A213" s="15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</row>
    <row r="214" spans="1:243" s="5" customFormat="1" x14ac:dyDescent="0.3">
      <c r="A214" s="15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</row>
    <row r="215" spans="1:243" s="5" customFormat="1" x14ac:dyDescent="0.3">
      <c r="A215" s="15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</row>
    <row r="216" spans="1:243" s="5" customFormat="1" x14ac:dyDescent="0.3">
      <c r="A216" s="15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</row>
    <row r="217" spans="1:243" s="5" customFormat="1" x14ac:dyDescent="0.3">
      <c r="A217" s="15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</row>
    <row r="218" spans="1:243" s="5" customFormat="1" x14ac:dyDescent="0.3">
      <c r="A218" s="15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</row>
    <row r="219" spans="1:243" s="5" customFormat="1" x14ac:dyDescent="0.3">
      <c r="A219" s="15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</row>
    <row r="220" spans="1:243" s="5" customFormat="1" x14ac:dyDescent="0.3">
      <c r="A220" s="15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</row>
    <row r="221" spans="1:243" s="5" customFormat="1" x14ac:dyDescent="0.3">
      <c r="A221" s="15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</row>
    <row r="222" spans="1:243" s="5" customFormat="1" x14ac:dyDescent="0.3">
      <c r="A222" s="15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</row>
    <row r="223" spans="1:243" s="5" customFormat="1" x14ac:dyDescent="0.3">
      <c r="A223" s="15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</row>
    <row r="224" spans="1:243" s="5" customFormat="1" x14ac:dyDescent="0.3">
      <c r="A224" s="15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</row>
    <row r="225" spans="1:243" s="5" customFormat="1" x14ac:dyDescent="0.3">
      <c r="A225" s="15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</row>
    <row r="226" spans="1:243" s="5" customFormat="1" x14ac:dyDescent="0.3">
      <c r="A226" s="15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</row>
    <row r="227" spans="1:243" s="5" customFormat="1" x14ac:dyDescent="0.3">
      <c r="A227" s="15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</row>
    <row r="228" spans="1:243" s="5" customFormat="1" x14ac:dyDescent="0.3">
      <c r="A228" s="15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</row>
    <row r="229" spans="1:243" s="5" customFormat="1" x14ac:dyDescent="0.3">
      <c r="A229" s="15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</row>
    <row r="230" spans="1:243" s="5" customFormat="1" x14ac:dyDescent="0.3">
      <c r="A230" s="15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</row>
    <row r="231" spans="1:243" s="5" customFormat="1" x14ac:dyDescent="0.3">
      <c r="A231" s="15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</row>
    <row r="232" spans="1:243" s="5" customFormat="1" x14ac:dyDescent="0.3">
      <c r="A232" s="15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</row>
    <row r="233" spans="1:243" s="5" customFormat="1" x14ac:dyDescent="0.3">
      <c r="A233" s="15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</row>
    <row r="234" spans="1:243" s="5" customFormat="1" x14ac:dyDescent="0.3">
      <c r="A234" s="15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</row>
    <row r="235" spans="1:243" s="5" customFormat="1" x14ac:dyDescent="0.3">
      <c r="A235" s="15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</row>
    <row r="236" spans="1:243" s="5" customFormat="1" x14ac:dyDescent="0.3">
      <c r="A236" s="15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</row>
    <row r="237" spans="1:243" s="5" customFormat="1" x14ac:dyDescent="0.3">
      <c r="A237" s="15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</row>
    <row r="238" spans="1:243" s="5" customFormat="1" x14ac:dyDescent="0.3">
      <c r="A238" s="15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</row>
    <row r="239" spans="1:243" s="5" customFormat="1" x14ac:dyDescent="0.3">
      <c r="A239" s="15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</row>
    <row r="240" spans="1:243" s="5" customFormat="1" x14ac:dyDescent="0.3">
      <c r="A240" s="15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</row>
    <row r="241" spans="1:243" s="5" customFormat="1" x14ac:dyDescent="0.3">
      <c r="A241" s="15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</row>
    <row r="242" spans="1:243" s="5" customFormat="1" x14ac:dyDescent="0.3">
      <c r="A242" s="15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</row>
    <row r="243" spans="1:243" s="5" customFormat="1" x14ac:dyDescent="0.3">
      <c r="A243" s="15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</row>
    <row r="244" spans="1:243" s="5" customFormat="1" x14ac:dyDescent="0.3">
      <c r="A244" s="15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</row>
    <row r="245" spans="1:243" s="5" customFormat="1" x14ac:dyDescent="0.3">
      <c r="A245" s="15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</row>
    <row r="246" spans="1:243" s="5" customFormat="1" x14ac:dyDescent="0.3">
      <c r="A246" s="15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</row>
    <row r="247" spans="1:243" s="5" customFormat="1" x14ac:dyDescent="0.3">
      <c r="A247" s="15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</row>
    <row r="248" spans="1:243" s="5" customFormat="1" x14ac:dyDescent="0.3">
      <c r="A248" s="15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</row>
    <row r="249" spans="1:243" s="5" customFormat="1" x14ac:dyDescent="0.3">
      <c r="A249" s="15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</row>
    <row r="250" spans="1:243" s="5" customFormat="1" x14ac:dyDescent="0.3">
      <c r="A250" s="15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</row>
    <row r="251" spans="1:243" s="5" customFormat="1" x14ac:dyDescent="0.3">
      <c r="A251" s="15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</row>
    <row r="252" spans="1:243" s="5" customFormat="1" x14ac:dyDescent="0.3">
      <c r="A252" s="15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</row>
    <row r="253" spans="1:243" s="5" customFormat="1" x14ac:dyDescent="0.3">
      <c r="A253" s="15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</row>
    <row r="254" spans="1:243" s="5" customFormat="1" x14ac:dyDescent="0.3">
      <c r="A254" s="15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</row>
    <row r="255" spans="1:243" s="5" customFormat="1" x14ac:dyDescent="0.3">
      <c r="A255" s="15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</row>
    <row r="256" spans="1:243" s="5" customFormat="1" x14ac:dyDescent="0.3">
      <c r="A256" s="15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</row>
    <row r="257" spans="1:257" s="5" customFormat="1" x14ac:dyDescent="0.3">
      <c r="A257" s="15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</row>
    <row r="258" spans="1:257" s="5" customFormat="1" x14ac:dyDescent="0.3">
      <c r="A258" s="15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</row>
    <row r="259" spans="1:257" s="5" customFormat="1" x14ac:dyDescent="0.3">
      <c r="A259" s="15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</row>
    <row r="260" spans="1:257" s="5" customFormat="1" x14ac:dyDescent="0.3">
      <c r="A260" s="15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</row>
    <row r="261" spans="1:257" s="5" customFormat="1" x14ac:dyDescent="0.3">
      <c r="A261" s="15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</row>
    <row r="262" spans="1:257" s="5" customFormat="1" x14ac:dyDescent="0.3">
      <c r="A262" s="15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</row>
    <row r="263" spans="1:257" s="5" customFormat="1" x14ac:dyDescent="0.3">
      <c r="A263" s="15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</row>
    <row r="264" spans="1:257" s="5" customFormat="1" x14ac:dyDescent="0.3">
      <c r="A264" s="154"/>
      <c r="B264" s="9"/>
      <c r="C264" s="155"/>
      <c r="D264" s="156"/>
      <c r="F264" s="6"/>
      <c r="G264" s="7"/>
      <c r="H264" s="8"/>
      <c r="I264" s="9"/>
      <c r="J264" s="8"/>
      <c r="K264" s="8"/>
      <c r="L264" s="1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</row>
    <row r="265" spans="1:257" s="5" customFormat="1" x14ac:dyDescent="0.3">
      <c r="A265" s="154"/>
      <c r="B265" s="9"/>
      <c r="C265" s="155"/>
      <c r="D265" s="156"/>
      <c r="F265" s="6"/>
      <c r="G265" s="7"/>
      <c r="H265" s="8"/>
      <c r="I265" s="9"/>
      <c r="J265" s="8"/>
      <c r="K265" s="8"/>
      <c r="L265" s="1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</row>
    <row r="266" spans="1:257" s="5" customFormat="1" x14ac:dyDescent="0.3">
      <c r="A266" s="154"/>
      <c r="B266" s="9"/>
      <c r="C266" s="155"/>
      <c r="D266" s="156"/>
      <c r="F266" s="6"/>
      <c r="G266" s="7"/>
      <c r="H266" s="8"/>
      <c r="I266" s="9"/>
      <c r="J266" s="8"/>
      <c r="K266" s="8"/>
      <c r="L266" s="1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</row>
    <row r="267" spans="1:257" s="5" customFormat="1" x14ac:dyDescent="0.3">
      <c r="A267" s="154"/>
      <c r="B267" s="9"/>
      <c r="C267" s="155"/>
      <c r="D267" s="156"/>
      <c r="F267" s="6"/>
      <c r="G267" s="7"/>
      <c r="H267" s="8"/>
      <c r="I267" s="9"/>
      <c r="J267" s="8"/>
      <c r="K267" s="8"/>
      <c r="L267" s="1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</row>
    <row r="268" spans="1:257" s="5" customFormat="1" x14ac:dyDescent="0.3">
      <c r="A268" s="154"/>
      <c r="B268" s="9"/>
      <c r="C268" s="155"/>
      <c r="D268" s="156"/>
      <c r="F268" s="6"/>
      <c r="G268" s="7"/>
      <c r="H268" s="8"/>
      <c r="I268" s="9"/>
      <c r="J268" s="8"/>
      <c r="K268" s="8"/>
      <c r="L268" s="1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</row>
    <row r="269" spans="1:257" s="5" customFormat="1" x14ac:dyDescent="0.3">
      <c r="A269" s="154"/>
      <c r="B269" s="9"/>
      <c r="C269" s="155"/>
      <c r="D269" s="156"/>
      <c r="F269" s="6"/>
      <c r="G269" s="7"/>
      <c r="H269" s="8"/>
      <c r="I269" s="9"/>
      <c r="J269" s="8"/>
      <c r="K269" s="8"/>
      <c r="L269" s="1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</row>
    <row r="270" spans="1:257" s="5" customFormat="1" x14ac:dyDescent="0.3">
      <c r="A270" s="154"/>
      <c r="B270" s="9"/>
      <c r="C270" s="155"/>
      <c r="D270" s="156"/>
      <c r="F270" s="6"/>
      <c r="G270" s="7"/>
      <c r="H270" s="8"/>
      <c r="I270" s="9"/>
      <c r="J270" s="8"/>
      <c r="K270" s="8"/>
      <c r="L270" s="1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</row>
    <row r="271" spans="1:257" s="5" customFormat="1" x14ac:dyDescent="0.3">
      <c r="A271" s="154"/>
      <c r="B271" s="9"/>
      <c r="C271" s="155"/>
      <c r="D271" s="156"/>
      <c r="F271" s="6"/>
      <c r="G271" s="7"/>
      <c r="H271" s="8"/>
      <c r="I271" s="9"/>
      <c r="J271" s="8"/>
      <c r="K271" s="8"/>
      <c r="L271" s="1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</row>
    <row r="272" spans="1:257" s="5" customFormat="1" x14ac:dyDescent="0.3">
      <c r="A272" s="154"/>
      <c r="B272" s="9"/>
      <c r="C272" s="155"/>
      <c r="D272" s="156"/>
      <c r="F272" s="6"/>
      <c r="G272" s="7"/>
      <c r="H272" s="8"/>
      <c r="I272" s="9"/>
      <c r="J272" s="8"/>
      <c r="K272" s="8"/>
      <c r="L272" s="1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</row>
    <row r="273" spans="1:257" s="5" customFormat="1" x14ac:dyDescent="0.3">
      <c r="A273" s="154"/>
      <c r="B273" s="9"/>
      <c r="C273" s="155"/>
      <c r="D273" s="156"/>
      <c r="F273" s="6"/>
      <c r="G273" s="7"/>
      <c r="H273" s="8"/>
      <c r="I273" s="9"/>
      <c r="J273" s="8"/>
      <c r="K273" s="8"/>
      <c r="L273" s="1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</row>
    <row r="274" spans="1:257" s="5" customFormat="1" x14ac:dyDescent="0.3">
      <c r="A274" s="154"/>
      <c r="B274" s="9"/>
      <c r="C274" s="155"/>
      <c r="D274" s="156"/>
      <c r="F274" s="6"/>
      <c r="G274" s="7"/>
      <c r="H274" s="8"/>
      <c r="I274" s="9"/>
      <c r="J274" s="8"/>
      <c r="K274" s="8"/>
      <c r="L274" s="1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</row>
    <row r="275" spans="1:257" s="5" customFormat="1" x14ac:dyDescent="0.3">
      <c r="A275" s="154"/>
      <c r="B275" s="9"/>
      <c r="C275" s="155"/>
      <c r="D275" s="156"/>
      <c r="F275" s="6"/>
      <c r="G275" s="7"/>
      <c r="H275" s="8"/>
      <c r="I275" s="9"/>
      <c r="J275" s="8"/>
      <c r="K275" s="8"/>
      <c r="L275" s="1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</row>
    <row r="276" spans="1:257" s="5" customFormat="1" x14ac:dyDescent="0.3">
      <c r="A276" s="154"/>
      <c r="B276" s="9"/>
      <c r="C276" s="155"/>
      <c r="D276" s="156"/>
      <c r="F276" s="6"/>
      <c r="G276" s="7"/>
      <c r="H276" s="8"/>
      <c r="I276" s="9"/>
      <c r="J276" s="8"/>
      <c r="K276" s="8"/>
      <c r="L276" s="1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</row>
    <row r="277" spans="1:257" s="5" customFormat="1" x14ac:dyDescent="0.3">
      <c r="A277" s="154"/>
      <c r="B277" s="9"/>
      <c r="C277" s="155"/>
      <c r="D277" s="156"/>
      <c r="F277" s="6"/>
      <c r="G277" s="7"/>
      <c r="H277" s="8"/>
      <c r="I277" s="9"/>
      <c r="J277" s="8"/>
      <c r="K277" s="8"/>
      <c r="L277" s="1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</row>
    <row r="278" spans="1:257" s="5" customFormat="1" x14ac:dyDescent="0.3">
      <c r="A278" s="154"/>
      <c r="B278" s="9"/>
      <c r="C278" s="155"/>
      <c r="D278" s="156"/>
      <c r="F278" s="6"/>
      <c r="G278" s="7"/>
      <c r="H278" s="8"/>
      <c r="I278" s="9"/>
      <c r="J278" s="8"/>
      <c r="K278" s="8"/>
      <c r="L278" s="1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</row>
    <row r="279" spans="1:257" s="5" customFormat="1" x14ac:dyDescent="0.3">
      <c r="A279" s="154"/>
      <c r="B279" s="9"/>
      <c r="C279" s="155"/>
      <c r="D279" s="156"/>
      <c r="F279" s="6"/>
      <c r="G279" s="7"/>
      <c r="H279" s="8"/>
      <c r="I279" s="9"/>
      <c r="J279" s="8"/>
      <c r="K279" s="8"/>
      <c r="L279" s="1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</row>
    <row r="280" spans="1:257" s="5" customFormat="1" x14ac:dyDescent="0.3">
      <c r="A280" s="154"/>
      <c r="B280" s="9"/>
      <c r="C280" s="155"/>
      <c r="D280" s="156"/>
      <c r="F280" s="6"/>
      <c r="G280" s="7"/>
      <c r="H280" s="8"/>
      <c r="I280" s="9"/>
      <c r="J280" s="8"/>
      <c r="K280" s="8"/>
      <c r="L280" s="1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</row>
    <row r="281" spans="1:257" s="5" customFormat="1" x14ac:dyDescent="0.3">
      <c r="A281" s="154"/>
      <c r="B281" s="9"/>
      <c r="C281" s="155"/>
      <c r="D281" s="156"/>
      <c r="F281" s="6"/>
      <c r="G281" s="7"/>
      <c r="H281" s="8"/>
      <c r="I281" s="9"/>
      <c r="J281" s="8"/>
      <c r="K281" s="8"/>
      <c r="L281" s="1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</row>
    <row r="282" spans="1:257" s="5" customFormat="1" x14ac:dyDescent="0.3">
      <c r="A282" s="154"/>
      <c r="B282" s="9"/>
      <c r="C282" s="155"/>
      <c r="D282" s="156"/>
      <c r="F282" s="6"/>
      <c r="G282" s="7"/>
      <c r="H282" s="8"/>
      <c r="I282" s="9"/>
      <c r="J282" s="8"/>
      <c r="K282" s="8"/>
      <c r="L282" s="1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</row>
    <row r="283" spans="1:257" s="5" customFormat="1" x14ac:dyDescent="0.3">
      <c r="A283" s="154"/>
      <c r="B283" s="9"/>
      <c r="C283" s="155"/>
      <c r="D283" s="156"/>
      <c r="F283" s="6"/>
      <c r="G283" s="7"/>
      <c r="H283" s="8"/>
      <c r="I283" s="9"/>
      <c r="J283" s="8"/>
      <c r="K283" s="8"/>
      <c r="L283" s="1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</row>
    <row r="284" spans="1:257" s="5" customFormat="1" x14ac:dyDescent="0.3">
      <c r="A284" s="154"/>
      <c r="B284" s="9"/>
      <c r="C284" s="155"/>
      <c r="D284" s="156"/>
      <c r="F284" s="6"/>
      <c r="G284" s="7"/>
      <c r="H284" s="8"/>
      <c r="I284" s="9"/>
      <c r="J284" s="8"/>
      <c r="K284" s="8"/>
      <c r="L284" s="1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</row>
    <row r="285" spans="1:257" s="5" customFormat="1" x14ac:dyDescent="0.3">
      <c r="A285" s="154"/>
      <c r="B285" s="9"/>
      <c r="C285" s="155"/>
      <c r="D285" s="156"/>
      <c r="F285" s="6"/>
      <c r="G285" s="7"/>
      <c r="H285" s="8"/>
      <c r="I285" s="9"/>
      <c r="J285" s="8"/>
      <c r="K285" s="8"/>
      <c r="L285" s="1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</row>
    <row r="286" spans="1:257" s="5" customFormat="1" x14ac:dyDescent="0.3">
      <c r="A286" s="154"/>
      <c r="B286" s="9"/>
      <c r="C286" s="155"/>
      <c r="D286" s="156"/>
      <c r="F286" s="6"/>
      <c r="G286" s="7"/>
      <c r="H286" s="8"/>
      <c r="I286" s="9"/>
      <c r="J286" s="8"/>
      <c r="K286" s="8"/>
      <c r="L286" s="1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</row>
    <row r="287" spans="1:257" s="5" customFormat="1" x14ac:dyDescent="0.3">
      <c r="A287" s="154"/>
      <c r="B287" s="9"/>
      <c r="C287" s="155"/>
      <c r="D287" s="156"/>
      <c r="F287" s="6"/>
      <c r="G287" s="7"/>
      <c r="H287" s="8"/>
      <c r="I287" s="9"/>
      <c r="J287" s="8"/>
      <c r="K287" s="8"/>
      <c r="L287" s="1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</row>
    <row r="288" spans="1:257" s="5" customFormat="1" x14ac:dyDescent="0.3">
      <c r="A288" s="154"/>
      <c r="B288" s="9"/>
      <c r="C288" s="155"/>
      <c r="D288" s="156"/>
      <c r="F288" s="6"/>
      <c r="G288" s="7"/>
      <c r="H288" s="8"/>
      <c r="I288" s="9"/>
      <c r="J288" s="8"/>
      <c r="K288" s="8"/>
      <c r="L288" s="1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</row>
    <row r="289" spans="1:257" s="5" customFormat="1" x14ac:dyDescent="0.3">
      <c r="A289" s="154"/>
      <c r="B289" s="9"/>
      <c r="C289" s="155"/>
      <c r="D289" s="156"/>
      <c r="F289" s="6"/>
      <c r="G289" s="7"/>
      <c r="H289" s="8"/>
      <c r="I289" s="9"/>
      <c r="J289" s="8"/>
      <c r="K289" s="8"/>
      <c r="L289" s="1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</row>
    <row r="290" spans="1:257" s="5" customFormat="1" x14ac:dyDescent="0.3">
      <c r="A290" s="154"/>
      <c r="B290" s="9"/>
      <c r="C290" s="155"/>
      <c r="D290" s="156"/>
      <c r="F290" s="6"/>
      <c r="G290" s="7"/>
      <c r="H290" s="8"/>
      <c r="I290" s="9"/>
      <c r="J290" s="8"/>
      <c r="K290" s="8"/>
      <c r="L290" s="1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</row>
    <row r="291" spans="1:257" s="5" customFormat="1" x14ac:dyDescent="0.3">
      <c r="A291" s="154"/>
      <c r="B291" s="9"/>
      <c r="C291" s="155"/>
      <c r="D291" s="156"/>
      <c r="F291" s="6"/>
      <c r="G291" s="7"/>
      <c r="H291" s="8"/>
      <c r="I291" s="9"/>
      <c r="J291" s="8"/>
      <c r="K291" s="8"/>
      <c r="L291" s="1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</row>
    <row r="292" spans="1:257" s="5" customFormat="1" x14ac:dyDescent="0.3">
      <c r="A292" s="154"/>
      <c r="B292" s="9"/>
      <c r="C292" s="155"/>
      <c r="D292" s="156"/>
      <c r="F292" s="6"/>
      <c r="G292" s="7"/>
      <c r="H292" s="8"/>
      <c r="I292" s="9"/>
      <c r="J292" s="8"/>
      <c r="K292" s="8"/>
      <c r="L292" s="1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</row>
    <row r="293" spans="1:257" s="5" customFormat="1" x14ac:dyDescent="0.3">
      <c r="A293" s="154"/>
      <c r="B293" s="9"/>
      <c r="C293" s="155"/>
      <c r="D293" s="156"/>
      <c r="F293" s="6"/>
      <c r="G293" s="7"/>
      <c r="H293" s="8"/>
      <c r="I293" s="9"/>
      <c r="J293" s="8"/>
      <c r="K293" s="8"/>
      <c r="L293" s="1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</row>
    <row r="294" spans="1:257" s="5" customFormat="1" x14ac:dyDescent="0.3">
      <c r="A294" s="154"/>
      <c r="B294" s="9"/>
      <c r="C294" s="155"/>
      <c r="D294" s="156"/>
      <c r="F294" s="6"/>
      <c r="G294" s="7"/>
      <c r="H294" s="8"/>
      <c r="I294" s="9"/>
      <c r="J294" s="8"/>
      <c r="K294" s="8"/>
      <c r="L294" s="1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</row>
    <row r="295" spans="1:257" s="5" customFormat="1" x14ac:dyDescent="0.3">
      <c r="A295" s="154"/>
      <c r="B295" s="9"/>
      <c r="C295" s="155"/>
      <c r="D295" s="156"/>
      <c r="F295" s="6"/>
      <c r="G295" s="7"/>
      <c r="H295" s="8"/>
      <c r="I295" s="9"/>
      <c r="J295" s="8"/>
      <c r="K295" s="8"/>
      <c r="L295" s="1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</row>
    <row r="296" spans="1:257" s="5" customFormat="1" x14ac:dyDescent="0.3">
      <c r="A296" s="154"/>
      <c r="B296" s="9"/>
      <c r="C296" s="155"/>
      <c r="D296" s="156"/>
      <c r="F296" s="6"/>
      <c r="G296" s="7"/>
      <c r="H296" s="8"/>
      <c r="I296" s="9"/>
      <c r="J296" s="8"/>
      <c r="K296" s="8"/>
      <c r="L296" s="1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</row>
    <row r="297" spans="1:257" s="5" customFormat="1" x14ac:dyDescent="0.3">
      <c r="A297" s="154"/>
      <c r="B297" s="9"/>
      <c r="C297" s="155"/>
      <c r="D297" s="156"/>
      <c r="F297" s="6"/>
      <c r="G297" s="7"/>
      <c r="H297" s="8"/>
      <c r="I297" s="9"/>
      <c r="J297" s="8"/>
      <c r="K297" s="8"/>
      <c r="L297" s="1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</row>
    <row r="298" spans="1:257" s="5" customFormat="1" x14ac:dyDescent="0.3">
      <c r="A298" s="154"/>
      <c r="B298" s="9"/>
      <c r="C298" s="155"/>
      <c r="D298" s="156"/>
      <c r="F298" s="6"/>
      <c r="G298" s="7"/>
      <c r="H298" s="8"/>
      <c r="I298" s="9"/>
      <c r="J298" s="8"/>
      <c r="K298" s="8"/>
      <c r="L298" s="1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</row>
    <row r="299" spans="1:257" s="5" customFormat="1" x14ac:dyDescent="0.3">
      <c r="A299" s="154"/>
      <c r="B299" s="9"/>
      <c r="C299" s="155"/>
      <c r="D299" s="156"/>
      <c r="F299" s="6"/>
      <c r="G299" s="7"/>
      <c r="H299" s="8"/>
      <c r="I299" s="9"/>
      <c r="J299" s="8"/>
      <c r="K299" s="8"/>
      <c r="L299" s="1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</row>
    <row r="300" spans="1:257" s="5" customFormat="1" x14ac:dyDescent="0.3">
      <c r="A300" s="154"/>
      <c r="B300" s="9"/>
      <c r="C300" s="155"/>
      <c r="D300" s="156"/>
      <c r="F300" s="6"/>
      <c r="G300" s="7"/>
      <c r="H300" s="8"/>
      <c r="I300" s="9"/>
      <c r="J300" s="8"/>
      <c r="K300" s="8"/>
      <c r="L300" s="1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</row>
    <row r="301" spans="1:257" s="5" customFormat="1" x14ac:dyDescent="0.3">
      <c r="A301" s="154"/>
      <c r="B301" s="9"/>
      <c r="C301" s="155"/>
      <c r="D301" s="156"/>
      <c r="F301" s="6"/>
      <c r="G301" s="7"/>
      <c r="H301" s="8"/>
      <c r="I301" s="9"/>
      <c r="J301" s="8"/>
      <c r="K301" s="8"/>
      <c r="L301" s="1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</row>
    <row r="302" spans="1:257" s="5" customFormat="1" x14ac:dyDescent="0.3">
      <c r="A302" s="154"/>
      <c r="B302" s="9"/>
      <c r="C302" s="155"/>
      <c r="D302" s="156"/>
      <c r="F302" s="6"/>
      <c r="G302" s="7"/>
      <c r="H302" s="8"/>
      <c r="I302" s="9"/>
      <c r="J302" s="8"/>
      <c r="K302" s="8"/>
      <c r="L302" s="1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</row>
    <row r="303" spans="1:257" s="5" customFormat="1" x14ac:dyDescent="0.3">
      <c r="A303" s="154"/>
      <c r="B303" s="9"/>
      <c r="C303" s="155"/>
      <c r="D303" s="156"/>
      <c r="F303" s="6"/>
      <c r="G303" s="7"/>
      <c r="H303" s="8"/>
      <c r="I303" s="9"/>
      <c r="J303" s="8"/>
      <c r="K303" s="8"/>
      <c r="L303" s="1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</row>
    <row r="304" spans="1:257" s="5" customFormat="1" x14ac:dyDescent="0.3">
      <c r="A304" s="154"/>
      <c r="B304" s="9"/>
      <c r="C304" s="155"/>
      <c r="D304" s="156"/>
      <c r="F304" s="6"/>
      <c r="G304" s="7"/>
      <c r="H304" s="8"/>
      <c r="I304" s="9"/>
      <c r="J304" s="8"/>
      <c r="K304" s="8"/>
      <c r="L304" s="1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</row>
    <row r="305" spans="1:257" s="5" customFormat="1" x14ac:dyDescent="0.3">
      <c r="A305" s="154"/>
      <c r="B305" s="9"/>
      <c r="C305" s="155"/>
      <c r="D305" s="156"/>
      <c r="F305" s="6"/>
      <c r="G305" s="7"/>
      <c r="H305" s="8"/>
      <c r="I305" s="9"/>
      <c r="J305" s="8"/>
      <c r="K305" s="8"/>
      <c r="L305" s="1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</row>
    <row r="306" spans="1:257" s="5" customFormat="1" x14ac:dyDescent="0.3">
      <c r="A306" s="154"/>
      <c r="B306" s="9"/>
      <c r="C306" s="155"/>
      <c r="D306" s="156"/>
      <c r="F306" s="6"/>
      <c r="G306" s="7"/>
      <c r="H306" s="8"/>
      <c r="I306" s="9"/>
      <c r="J306" s="8"/>
      <c r="K306" s="8"/>
      <c r="L306" s="1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</row>
    <row r="307" spans="1:257" s="5" customFormat="1" x14ac:dyDescent="0.3">
      <c r="A307" s="154"/>
      <c r="B307" s="9"/>
      <c r="C307" s="155"/>
      <c r="D307" s="156"/>
      <c r="F307" s="6"/>
      <c r="G307" s="7"/>
      <c r="H307" s="8"/>
      <c r="I307" s="9"/>
      <c r="J307" s="8"/>
      <c r="K307" s="8"/>
      <c r="L307" s="1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</row>
    <row r="308" spans="1:257" s="5" customFormat="1" x14ac:dyDescent="0.3">
      <c r="A308" s="154"/>
      <c r="B308" s="9"/>
      <c r="C308" s="155"/>
      <c r="D308" s="156"/>
      <c r="F308" s="6"/>
      <c r="G308" s="7"/>
      <c r="H308" s="8"/>
      <c r="I308" s="9"/>
      <c r="J308" s="8"/>
      <c r="K308" s="8"/>
      <c r="L308" s="1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</row>
    <row r="309" spans="1:257" s="5" customFormat="1" x14ac:dyDescent="0.3">
      <c r="A309" s="154"/>
      <c r="B309" s="9"/>
      <c r="C309" s="155"/>
      <c r="D309" s="156"/>
      <c r="F309" s="6"/>
      <c r="G309" s="7"/>
      <c r="H309" s="8"/>
      <c r="I309" s="9"/>
      <c r="J309" s="8"/>
      <c r="K309" s="8"/>
      <c r="L309" s="1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</row>
    <row r="310" spans="1:257" s="5" customFormat="1" x14ac:dyDescent="0.3">
      <c r="A310" s="154"/>
      <c r="B310" s="9"/>
      <c r="C310" s="155"/>
      <c r="D310" s="156"/>
      <c r="F310" s="6"/>
      <c r="G310" s="7"/>
      <c r="H310" s="8"/>
      <c r="I310" s="9"/>
      <c r="J310" s="8"/>
      <c r="K310" s="8"/>
      <c r="L310" s="1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</row>
    <row r="311" spans="1:257" s="5" customFormat="1" x14ac:dyDescent="0.3">
      <c r="A311" s="154"/>
      <c r="B311" s="9"/>
      <c r="C311" s="155"/>
      <c r="D311" s="156"/>
      <c r="F311" s="6"/>
      <c r="G311" s="7"/>
      <c r="H311" s="8"/>
      <c r="I311" s="9"/>
      <c r="J311" s="8"/>
      <c r="K311" s="8"/>
      <c r="L311" s="1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</row>
    <row r="312" spans="1:257" s="5" customFormat="1" x14ac:dyDescent="0.3">
      <c r="A312" s="154"/>
      <c r="B312" s="9"/>
      <c r="C312" s="155"/>
      <c r="D312" s="156"/>
      <c r="F312" s="6"/>
      <c r="G312" s="7"/>
      <c r="H312" s="8"/>
      <c r="I312" s="9"/>
      <c r="J312" s="8"/>
      <c r="K312" s="8"/>
      <c r="L312" s="1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</row>
    <row r="313" spans="1:257" s="5" customFormat="1" x14ac:dyDescent="0.3">
      <c r="A313" s="154"/>
      <c r="B313" s="9"/>
      <c r="C313" s="155"/>
      <c r="D313" s="156"/>
      <c r="F313" s="6"/>
      <c r="G313" s="7"/>
      <c r="H313" s="8"/>
      <c r="I313" s="9"/>
      <c r="J313" s="8"/>
      <c r="K313" s="8"/>
      <c r="L313" s="1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</row>
    <row r="314" spans="1:257" s="5" customFormat="1" x14ac:dyDescent="0.3">
      <c r="A314" s="154"/>
      <c r="B314" s="9"/>
      <c r="C314" s="155"/>
      <c r="D314" s="156"/>
      <c r="F314" s="6"/>
      <c r="G314" s="7"/>
      <c r="H314" s="8"/>
      <c r="I314" s="9"/>
      <c r="J314" s="8"/>
      <c r="K314" s="8"/>
      <c r="L314" s="1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</row>
    <row r="315" spans="1:257" s="5" customFormat="1" x14ac:dyDescent="0.3">
      <c r="A315" s="154"/>
      <c r="B315" s="9"/>
      <c r="C315" s="155"/>
      <c r="D315" s="156"/>
      <c r="F315" s="6"/>
      <c r="G315" s="7"/>
      <c r="H315" s="8"/>
      <c r="I315" s="9"/>
      <c r="J315" s="8"/>
      <c r="K315" s="8"/>
      <c r="L315" s="1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</row>
    <row r="316" spans="1:257" s="5" customFormat="1" x14ac:dyDescent="0.3">
      <c r="A316" s="154"/>
      <c r="B316" s="9"/>
      <c r="C316" s="155"/>
      <c r="D316" s="156"/>
      <c r="F316" s="6"/>
      <c r="G316" s="7"/>
      <c r="H316" s="8"/>
      <c r="I316" s="9"/>
      <c r="J316" s="8"/>
      <c r="K316" s="8"/>
      <c r="L316" s="1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</row>
    <row r="317" spans="1:257" s="5" customFormat="1" x14ac:dyDescent="0.3">
      <c r="A317" s="154"/>
      <c r="B317" s="9"/>
      <c r="C317" s="155"/>
      <c r="D317" s="156"/>
      <c r="F317" s="6"/>
      <c r="G317" s="7"/>
      <c r="H317" s="8"/>
      <c r="I317" s="9"/>
      <c r="J317" s="8"/>
      <c r="K317" s="8"/>
      <c r="L317" s="1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</row>
    <row r="318" spans="1:257" s="5" customFormat="1" x14ac:dyDescent="0.3">
      <c r="A318" s="154"/>
      <c r="B318" s="9"/>
      <c r="C318" s="155"/>
      <c r="D318" s="156"/>
      <c r="F318" s="6"/>
      <c r="G318" s="7"/>
      <c r="H318" s="8"/>
      <c r="I318" s="9"/>
      <c r="J318" s="8"/>
      <c r="K318" s="8"/>
      <c r="L318" s="1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</row>
    <row r="319" spans="1:257" s="5" customFormat="1" x14ac:dyDescent="0.3">
      <c r="A319" s="154"/>
      <c r="B319" s="9"/>
      <c r="C319" s="155"/>
      <c r="D319" s="156"/>
      <c r="F319" s="6"/>
      <c r="G319" s="7"/>
      <c r="H319" s="8"/>
      <c r="I319" s="9"/>
      <c r="J319" s="8"/>
      <c r="K319" s="8"/>
      <c r="L319" s="1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</row>
    <row r="320" spans="1:257" s="5" customFormat="1" x14ac:dyDescent="0.3">
      <c r="A320" s="154"/>
      <c r="B320" s="9"/>
      <c r="C320" s="155"/>
      <c r="D320" s="156"/>
      <c r="F320" s="6"/>
      <c r="G320" s="7"/>
      <c r="H320" s="8"/>
      <c r="I320" s="9"/>
      <c r="J320" s="8"/>
      <c r="K320" s="8"/>
      <c r="L320" s="1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</row>
    <row r="321" spans="1:257" s="5" customFormat="1" x14ac:dyDescent="0.3">
      <c r="A321" s="154"/>
      <c r="B321" s="9"/>
      <c r="C321" s="155"/>
      <c r="D321" s="156"/>
      <c r="F321" s="6"/>
      <c r="G321" s="7"/>
      <c r="H321" s="8"/>
      <c r="I321" s="9"/>
      <c r="J321" s="8"/>
      <c r="K321" s="8"/>
      <c r="L321" s="1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</row>
    <row r="322" spans="1:257" s="5" customFormat="1" x14ac:dyDescent="0.3">
      <c r="A322" s="154"/>
      <c r="B322" s="9"/>
      <c r="C322" s="155"/>
      <c r="D322" s="156"/>
      <c r="F322" s="6"/>
      <c r="G322" s="7"/>
      <c r="H322" s="8"/>
      <c r="I322" s="9"/>
      <c r="J322" s="8"/>
      <c r="K322" s="8"/>
      <c r="L322" s="1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</row>
    <row r="323" spans="1:257" s="5" customFormat="1" x14ac:dyDescent="0.3">
      <c r="A323" s="154"/>
      <c r="B323" s="9"/>
      <c r="C323" s="155"/>
      <c r="D323" s="156"/>
      <c r="F323" s="6"/>
      <c r="G323" s="7"/>
      <c r="H323" s="8"/>
      <c r="I323" s="9"/>
      <c r="J323" s="8"/>
      <c r="K323" s="8"/>
      <c r="L323" s="1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</row>
    <row r="324" spans="1:257" s="5" customFormat="1" x14ac:dyDescent="0.3">
      <c r="A324" s="154"/>
      <c r="B324" s="9"/>
      <c r="C324" s="155"/>
      <c r="D324" s="156"/>
      <c r="F324" s="6"/>
      <c r="G324" s="7"/>
      <c r="H324" s="8"/>
      <c r="I324" s="9"/>
      <c r="J324" s="8"/>
      <c r="K324" s="8"/>
      <c r="L324" s="1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</row>
    <row r="325" spans="1:257" s="5" customFormat="1" x14ac:dyDescent="0.3">
      <c r="A325" s="154"/>
      <c r="B325" s="9"/>
      <c r="C325" s="155"/>
      <c r="D325" s="156"/>
      <c r="F325" s="6"/>
      <c r="G325" s="7"/>
      <c r="H325" s="8"/>
      <c r="I325" s="9"/>
      <c r="J325" s="8"/>
      <c r="K325" s="8"/>
      <c r="L325" s="1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</row>
    <row r="326" spans="1:257" s="5" customFormat="1" x14ac:dyDescent="0.3">
      <c r="A326" s="154"/>
      <c r="B326" s="9"/>
      <c r="C326" s="155"/>
      <c r="D326" s="156"/>
      <c r="F326" s="6"/>
      <c r="G326" s="7"/>
      <c r="H326" s="8"/>
      <c r="I326" s="9"/>
      <c r="J326" s="8"/>
      <c r="K326" s="8"/>
      <c r="L326" s="1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</row>
    <row r="327" spans="1:257" s="5" customFormat="1" x14ac:dyDescent="0.3">
      <c r="A327" s="154"/>
      <c r="B327" s="9"/>
      <c r="C327" s="155"/>
      <c r="D327" s="156"/>
      <c r="F327" s="6"/>
      <c r="G327" s="7"/>
      <c r="H327" s="8"/>
      <c r="I327" s="9"/>
      <c r="J327" s="8"/>
      <c r="K327" s="8"/>
      <c r="L327" s="1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</row>
    <row r="328" spans="1:257" s="5" customFormat="1" x14ac:dyDescent="0.3">
      <c r="A328" s="154"/>
      <c r="B328" s="9"/>
      <c r="C328" s="155"/>
      <c r="D328" s="156"/>
      <c r="F328" s="6"/>
      <c r="G328" s="7"/>
      <c r="H328" s="8"/>
      <c r="I328" s="9"/>
      <c r="J328" s="8"/>
      <c r="K328" s="8"/>
      <c r="L328" s="1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</row>
    <row r="329" spans="1:257" s="5" customFormat="1" x14ac:dyDescent="0.3">
      <c r="A329" s="154"/>
      <c r="B329" s="9"/>
      <c r="C329" s="155"/>
      <c r="D329" s="156"/>
      <c r="F329" s="6"/>
      <c r="G329" s="7"/>
      <c r="H329" s="8"/>
      <c r="I329" s="9"/>
      <c r="J329" s="8"/>
      <c r="K329" s="8"/>
      <c r="L329" s="1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</row>
    <row r="330" spans="1:257" s="5" customFormat="1" x14ac:dyDescent="0.3">
      <c r="A330" s="154"/>
      <c r="B330" s="9"/>
      <c r="C330" s="155"/>
      <c r="D330" s="156"/>
      <c r="F330" s="6"/>
      <c r="G330" s="7"/>
      <c r="H330" s="8"/>
      <c r="I330" s="9"/>
      <c r="J330" s="8"/>
      <c r="K330" s="8"/>
      <c r="L330" s="1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</row>
    <row r="331" spans="1:257" s="5" customFormat="1" x14ac:dyDescent="0.3">
      <c r="A331" s="154"/>
      <c r="B331" s="9"/>
      <c r="C331" s="155"/>
      <c r="D331" s="156"/>
      <c r="F331" s="6"/>
      <c r="G331" s="7"/>
      <c r="H331" s="8"/>
      <c r="I331" s="9"/>
      <c r="J331" s="8"/>
      <c r="K331" s="8"/>
      <c r="L331" s="1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</row>
    <row r="332" spans="1:257" s="5" customFormat="1" x14ac:dyDescent="0.3">
      <c r="A332" s="154"/>
      <c r="B332" s="9"/>
      <c r="C332" s="155"/>
      <c r="D332" s="156"/>
      <c r="F332" s="6"/>
      <c r="G332" s="7"/>
      <c r="H332" s="8"/>
      <c r="I332" s="9"/>
      <c r="J332" s="8"/>
      <c r="K332" s="8"/>
      <c r="L332" s="1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</row>
    <row r="333" spans="1:257" s="5" customFormat="1" x14ac:dyDescent="0.3">
      <c r="A333" s="154"/>
      <c r="B333" s="9"/>
      <c r="C333" s="155"/>
      <c r="D333" s="156"/>
      <c r="F333" s="6"/>
      <c r="G333" s="7"/>
      <c r="H333" s="8"/>
      <c r="I333" s="9"/>
      <c r="J333" s="8"/>
      <c r="K333" s="8"/>
      <c r="L333" s="1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</row>
    <row r="334" spans="1:257" s="5" customFormat="1" x14ac:dyDescent="0.3">
      <c r="A334" s="154"/>
      <c r="B334" s="9"/>
      <c r="C334" s="155"/>
      <c r="D334" s="156"/>
      <c r="F334" s="6"/>
      <c r="G334" s="7"/>
      <c r="H334" s="8"/>
      <c r="I334" s="9"/>
      <c r="J334" s="8"/>
      <c r="K334" s="8"/>
      <c r="L334" s="1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</row>
    <row r="335" spans="1:257" s="5" customFormat="1" x14ac:dyDescent="0.3">
      <c r="A335" s="154"/>
      <c r="B335" s="9"/>
      <c r="C335" s="155"/>
      <c r="D335" s="156"/>
      <c r="F335" s="6"/>
      <c r="G335" s="7"/>
      <c r="H335" s="8"/>
      <c r="I335" s="9"/>
      <c r="J335" s="8"/>
      <c r="K335" s="8"/>
      <c r="L335" s="1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</row>
    <row r="336" spans="1:257" s="5" customFormat="1" x14ac:dyDescent="0.3">
      <c r="A336" s="154"/>
      <c r="B336" s="9"/>
      <c r="C336" s="155"/>
      <c r="D336" s="156"/>
      <c r="F336" s="6"/>
      <c r="G336" s="7"/>
      <c r="H336" s="8"/>
      <c r="I336" s="9"/>
      <c r="J336" s="8"/>
      <c r="K336" s="8"/>
      <c r="L336" s="1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</row>
    <row r="337" spans="1:257" s="5" customFormat="1" x14ac:dyDescent="0.3">
      <c r="A337" s="154"/>
      <c r="B337" s="9"/>
      <c r="C337" s="155"/>
      <c r="D337" s="156"/>
      <c r="F337" s="6"/>
      <c r="G337" s="7"/>
      <c r="H337" s="8"/>
      <c r="I337" s="9"/>
      <c r="J337" s="8"/>
      <c r="K337" s="8"/>
      <c r="L337" s="1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</row>
    <row r="338" spans="1:257" s="5" customFormat="1" x14ac:dyDescent="0.3">
      <c r="A338" s="154"/>
      <c r="B338" s="9"/>
      <c r="C338" s="155"/>
      <c r="D338" s="156"/>
      <c r="F338" s="6"/>
      <c r="G338" s="7"/>
      <c r="H338" s="8"/>
      <c r="I338" s="9"/>
      <c r="J338" s="8"/>
      <c r="K338" s="8"/>
      <c r="L338" s="1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</row>
    <row r="339" spans="1:257" s="5" customFormat="1" x14ac:dyDescent="0.3">
      <c r="A339" s="154"/>
      <c r="B339" s="9"/>
      <c r="C339" s="155"/>
      <c r="D339" s="156"/>
      <c r="F339" s="6"/>
      <c r="G339" s="7"/>
      <c r="H339" s="8"/>
      <c r="I339" s="9"/>
      <c r="J339" s="8"/>
      <c r="K339" s="8"/>
      <c r="L339" s="1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</row>
    <row r="340" spans="1:257" s="5" customFormat="1" x14ac:dyDescent="0.3">
      <c r="A340" s="154"/>
      <c r="B340" s="9"/>
      <c r="C340" s="155"/>
      <c r="D340" s="156"/>
      <c r="F340" s="6"/>
      <c r="G340" s="7"/>
      <c r="H340" s="8"/>
      <c r="I340" s="9"/>
      <c r="J340" s="8"/>
      <c r="K340" s="8"/>
      <c r="L340" s="1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</row>
    <row r="341" spans="1:257" s="5" customFormat="1" x14ac:dyDescent="0.3">
      <c r="A341" s="154"/>
      <c r="B341" s="9"/>
      <c r="C341" s="155"/>
      <c r="D341" s="156"/>
      <c r="F341" s="6"/>
      <c r="G341" s="7"/>
      <c r="H341" s="8"/>
      <c r="I341" s="9"/>
      <c r="J341" s="8"/>
      <c r="K341" s="8"/>
      <c r="L341" s="1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</row>
    <row r="342" spans="1:257" s="5" customFormat="1" x14ac:dyDescent="0.3">
      <c r="A342" s="154"/>
      <c r="B342" s="9"/>
      <c r="C342" s="155"/>
      <c r="D342" s="156"/>
      <c r="F342" s="6"/>
      <c r="G342" s="7"/>
      <c r="H342" s="8"/>
      <c r="I342" s="9"/>
      <c r="J342" s="8"/>
      <c r="K342" s="8"/>
      <c r="L342" s="1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</row>
    <row r="343" spans="1:257" s="5" customFormat="1" x14ac:dyDescent="0.3">
      <c r="A343" s="154"/>
      <c r="B343" s="9"/>
      <c r="C343" s="155"/>
      <c r="D343" s="156"/>
      <c r="F343" s="6"/>
      <c r="G343" s="7"/>
      <c r="H343" s="8"/>
      <c r="I343" s="9"/>
      <c r="J343" s="8"/>
      <c r="K343" s="8"/>
      <c r="L343" s="1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</row>
    <row r="344" spans="1:257" s="5" customFormat="1" x14ac:dyDescent="0.3">
      <c r="A344" s="154"/>
      <c r="B344" s="9"/>
      <c r="C344" s="155"/>
      <c r="D344" s="156"/>
      <c r="F344" s="6"/>
      <c r="G344" s="7"/>
      <c r="H344" s="8"/>
      <c r="I344" s="9"/>
      <c r="J344" s="8"/>
      <c r="K344" s="8"/>
      <c r="L344" s="1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</row>
    <row r="345" spans="1:257" s="5" customFormat="1" x14ac:dyDescent="0.3">
      <c r="A345" s="154"/>
      <c r="B345" s="9"/>
      <c r="C345" s="155"/>
      <c r="D345" s="156"/>
      <c r="F345" s="6"/>
      <c r="G345" s="7"/>
      <c r="H345" s="8"/>
      <c r="I345" s="9"/>
      <c r="J345" s="8"/>
      <c r="K345" s="8"/>
      <c r="L345" s="1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</row>
    <row r="346" spans="1:257" s="5" customFormat="1" x14ac:dyDescent="0.3">
      <c r="A346" s="154"/>
      <c r="B346" s="9"/>
      <c r="C346" s="155"/>
      <c r="D346" s="156"/>
      <c r="F346" s="6"/>
      <c r="G346" s="7"/>
      <c r="H346" s="8"/>
      <c r="I346" s="9"/>
      <c r="J346" s="8"/>
      <c r="K346" s="8"/>
      <c r="L346" s="1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</row>
    <row r="347" spans="1:257" s="5" customFormat="1" x14ac:dyDescent="0.3">
      <c r="A347" s="154"/>
      <c r="B347" s="9"/>
      <c r="C347" s="155"/>
      <c r="D347" s="156"/>
      <c r="F347" s="6"/>
      <c r="G347" s="7"/>
      <c r="H347" s="8"/>
      <c r="I347" s="9"/>
      <c r="J347" s="8"/>
      <c r="K347" s="8"/>
      <c r="L347" s="1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</row>
    <row r="348" spans="1:257" s="5" customFormat="1" x14ac:dyDescent="0.3">
      <c r="A348" s="154"/>
      <c r="B348" s="9"/>
      <c r="C348" s="155"/>
      <c r="D348" s="156"/>
      <c r="F348" s="6"/>
      <c r="G348" s="7"/>
      <c r="H348" s="8"/>
      <c r="I348" s="9"/>
      <c r="J348" s="8"/>
      <c r="K348" s="8"/>
      <c r="L348" s="1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</row>
    <row r="349" spans="1:257" s="5" customFormat="1" x14ac:dyDescent="0.3">
      <c r="A349" s="154"/>
      <c r="B349" s="9"/>
      <c r="C349" s="155"/>
      <c r="D349" s="156"/>
      <c r="F349" s="6"/>
      <c r="G349" s="7"/>
      <c r="H349" s="8"/>
      <c r="I349" s="9"/>
      <c r="J349" s="8"/>
      <c r="K349" s="8"/>
      <c r="L349" s="1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</row>
    <row r="350" spans="1:257" s="5" customFormat="1" x14ac:dyDescent="0.3">
      <c r="A350" s="154"/>
      <c r="B350" s="9"/>
      <c r="C350" s="155"/>
      <c r="D350" s="156"/>
      <c r="F350" s="6"/>
      <c r="G350" s="7"/>
      <c r="H350" s="8"/>
      <c r="I350" s="9"/>
      <c r="J350" s="8"/>
      <c r="K350" s="8"/>
      <c r="L350" s="1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</row>
    <row r="351" spans="1:257" s="5" customFormat="1" x14ac:dyDescent="0.3">
      <c r="A351" s="154"/>
      <c r="B351" s="9"/>
      <c r="C351" s="155"/>
      <c r="D351" s="156"/>
      <c r="F351" s="6"/>
      <c r="G351" s="7"/>
      <c r="H351" s="8"/>
      <c r="I351" s="9"/>
      <c r="J351" s="8"/>
      <c r="K351" s="8"/>
      <c r="L351" s="1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</row>
    <row r="352" spans="1:257" s="5" customFormat="1" x14ac:dyDescent="0.3">
      <c r="A352" s="154"/>
      <c r="B352" s="9"/>
      <c r="C352" s="155"/>
      <c r="D352" s="156"/>
      <c r="F352" s="6"/>
      <c r="G352" s="7"/>
      <c r="H352" s="8"/>
      <c r="I352" s="9"/>
      <c r="J352" s="8"/>
      <c r="K352" s="8"/>
      <c r="L352" s="1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</row>
    <row r="353" spans="1:257" s="5" customFormat="1" x14ac:dyDescent="0.3">
      <c r="A353" s="154"/>
      <c r="B353" s="9"/>
      <c r="C353" s="155"/>
      <c r="D353" s="156"/>
      <c r="F353" s="6"/>
      <c r="G353" s="7"/>
      <c r="H353" s="8"/>
      <c r="I353" s="9"/>
      <c r="J353" s="8"/>
      <c r="K353" s="8"/>
      <c r="L353" s="1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</row>
    <row r="354" spans="1:257" s="5" customFormat="1" x14ac:dyDescent="0.3">
      <c r="A354" s="154"/>
      <c r="B354" s="9"/>
      <c r="C354" s="155"/>
      <c r="D354" s="156"/>
      <c r="F354" s="6"/>
      <c r="G354" s="7"/>
      <c r="H354" s="8"/>
      <c r="I354" s="9"/>
      <c r="J354" s="8"/>
      <c r="K354" s="8"/>
      <c r="L354" s="1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</row>
    <row r="355" spans="1:257" s="5" customFormat="1" x14ac:dyDescent="0.3">
      <c r="A355" s="154"/>
      <c r="B355" s="9"/>
      <c r="C355" s="155"/>
      <c r="D355" s="156"/>
      <c r="F355" s="6"/>
      <c r="G355" s="7"/>
      <c r="H355" s="8"/>
      <c r="I355" s="9"/>
      <c r="J355" s="8"/>
      <c r="K355" s="8"/>
      <c r="L355" s="1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</row>
    <row r="356" spans="1:257" s="5" customFormat="1" x14ac:dyDescent="0.3">
      <c r="A356" s="154"/>
      <c r="B356" s="9"/>
      <c r="C356" s="155"/>
      <c r="D356" s="156"/>
      <c r="F356" s="6"/>
      <c r="G356" s="7"/>
      <c r="H356" s="8"/>
      <c r="I356" s="9"/>
      <c r="J356" s="8"/>
      <c r="K356" s="8"/>
      <c r="L356" s="1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</row>
    <row r="357" spans="1:257" s="5" customFormat="1" x14ac:dyDescent="0.3">
      <c r="A357" s="154"/>
      <c r="B357" s="9"/>
      <c r="C357" s="155"/>
      <c r="D357" s="156"/>
      <c r="F357" s="6"/>
      <c r="G357" s="7"/>
      <c r="H357" s="8"/>
      <c r="I357" s="9"/>
      <c r="J357" s="8"/>
      <c r="K357" s="8"/>
      <c r="L357" s="1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</row>
    <row r="358" spans="1:257" s="5" customFormat="1" x14ac:dyDescent="0.3">
      <c r="A358" s="154"/>
      <c r="B358" s="9"/>
      <c r="C358" s="155"/>
      <c r="D358" s="156"/>
      <c r="F358" s="6"/>
      <c r="G358" s="7"/>
      <c r="H358" s="8"/>
      <c r="I358" s="9"/>
      <c r="J358" s="8"/>
      <c r="K358" s="8"/>
      <c r="L358" s="1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</row>
    <row r="359" spans="1:257" s="5" customFormat="1" x14ac:dyDescent="0.3">
      <c r="A359" s="154"/>
      <c r="B359" s="9"/>
      <c r="C359" s="155"/>
      <c r="D359" s="156"/>
      <c r="F359" s="6"/>
      <c r="G359" s="7"/>
      <c r="H359" s="8"/>
      <c r="I359" s="9"/>
      <c r="J359" s="8"/>
      <c r="K359" s="8"/>
      <c r="L359" s="1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</row>
    <row r="360" spans="1:257" s="5" customFormat="1" x14ac:dyDescent="0.3">
      <c r="A360" s="154"/>
      <c r="B360" s="9"/>
      <c r="C360" s="155"/>
      <c r="D360" s="156"/>
      <c r="F360" s="6"/>
      <c r="G360" s="7"/>
      <c r="H360" s="8"/>
      <c r="I360" s="9"/>
      <c r="J360" s="8"/>
      <c r="K360" s="8"/>
      <c r="L360" s="1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</row>
    <row r="361" spans="1:257" s="5" customFormat="1" x14ac:dyDescent="0.3">
      <c r="A361" s="154"/>
      <c r="B361" s="9"/>
      <c r="C361" s="155"/>
      <c r="D361" s="156"/>
      <c r="F361" s="6"/>
      <c r="G361" s="7"/>
      <c r="H361" s="8"/>
      <c r="I361" s="9"/>
      <c r="J361" s="8"/>
      <c r="K361" s="8"/>
      <c r="L361" s="1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</row>
    <row r="362" spans="1:257" s="5" customFormat="1" x14ac:dyDescent="0.3">
      <c r="A362" s="154"/>
      <c r="B362" s="9"/>
      <c r="C362" s="155"/>
      <c r="D362" s="156"/>
      <c r="F362" s="6"/>
      <c r="G362" s="7"/>
      <c r="H362" s="8"/>
      <c r="I362" s="9"/>
      <c r="J362" s="8"/>
      <c r="K362" s="8"/>
      <c r="L362" s="1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</row>
    <row r="363" spans="1:257" s="5" customFormat="1" x14ac:dyDescent="0.3">
      <c r="A363" s="154"/>
      <c r="B363" s="9"/>
      <c r="C363" s="155"/>
      <c r="D363" s="156"/>
      <c r="F363" s="6"/>
      <c r="G363" s="7"/>
      <c r="H363" s="8"/>
      <c r="I363" s="9"/>
      <c r="J363" s="8"/>
      <c r="K363" s="8"/>
      <c r="L363" s="1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</row>
    <row r="364" spans="1:257" s="5" customFormat="1" x14ac:dyDescent="0.3">
      <c r="A364" s="154"/>
      <c r="B364" s="9"/>
      <c r="C364" s="155"/>
      <c r="D364" s="156"/>
      <c r="F364" s="6"/>
      <c r="G364" s="7"/>
      <c r="H364" s="8"/>
      <c r="I364" s="9"/>
      <c r="J364" s="8"/>
      <c r="K364" s="8"/>
      <c r="L364" s="1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</row>
    <row r="365" spans="1:257" s="5" customFormat="1" x14ac:dyDescent="0.3">
      <c r="A365" s="154"/>
      <c r="B365" s="9"/>
      <c r="C365" s="155"/>
      <c r="D365" s="156"/>
      <c r="F365" s="6"/>
      <c r="G365" s="7"/>
      <c r="H365" s="8"/>
      <c r="I365" s="9"/>
      <c r="J365" s="8"/>
      <c r="K365" s="8"/>
      <c r="L365" s="1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</row>
    <row r="366" spans="1:257" s="5" customFormat="1" x14ac:dyDescent="0.3">
      <c r="A366" s="154"/>
      <c r="B366" s="9"/>
      <c r="C366" s="155"/>
      <c r="D366" s="156"/>
      <c r="F366" s="6"/>
      <c r="G366" s="7"/>
      <c r="H366" s="8"/>
      <c r="I366" s="9"/>
      <c r="J366" s="8"/>
      <c r="K366" s="8"/>
      <c r="L366" s="1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</row>
    <row r="367" spans="1:257" s="5" customFormat="1" x14ac:dyDescent="0.3">
      <c r="A367" s="154"/>
      <c r="B367" s="9"/>
      <c r="C367" s="155"/>
      <c r="D367" s="156"/>
      <c r="F367" s="6"/>
      <c r="G367" s="7"/>
      <c r="H367" s="8"/>
      <c r="I367" s="9"/>
      <c r="J367" s="8"/>
      <c r="K367" s="8"/>
      <c r="L367" s="1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</row>
    <row r="368" spans="1:257" s="5" customFormat="1" x14ac:dyDescent="0.3">
      <c r="A368" s="154"/>
      <c r="B368" s="9"/>
      <c r="C368" s="155"/>
      <c r="D368" s="156"/>
      <c r="F368" s="6"/>
      <c r="G368" s="7"/>
      <c r="H368" s="8"/>
      <c r="I368" s="9"/>
      <c r="J368" s="8"/>
      <c r="K368" s="8"/>
      <c r="L368" s="1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</row>
    <row r="369" spans="1:257" s="5" customFormat="1" x14ac:dyDescent="0.3">
      <c r="A369" s="154"/>
      <c r="B369" s="9"/>
      <c r="C369" s="155"/>
      <c r="D369" s="156"/>
      <c r="F369" s="6"/>
      <c r="G369" s="7"/>
      <c r="H369" s="8"/>
      <c r="I369" s="9"/>
      <c r="J369" s="8"/>
      <c r="K369" s="8"/>
      <c r="L369" s="1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</row>
    <row r="370" spans="1:257" s="5" customFormat="1" x14ac:dyDescent="0.3">
      <c r="A370" s="154"/>
      <c r="B370" s="9"/>
      <c r="C370" s="155"/>
      <c r="D370" s="156"/>
      <c r="F370" s="6"/>
      <c r="G370" s="7"/>
      <c r="H370" s="8"/>
      <c r="I370" s="9"/>
      <c r="J370" s="8"/>
      <c r="K370" s="8"/>
      <c r="L370" s="1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</row>
    <row r="371" spans="1:257" s="5" customFormat="1" x14ac:dyDescent="0.3">
      <c r="A371" s="154"/>
      <c r="B371" s="9"/>
      <c r="C371" s="155"/>
      <c r="D371" s="156"/>
      <c r="F371" s="6"/>
      <c r="G371" s="7"/>
      <c r="H371" s="8"/>
      <c r="I371" s="9"/>
      <c r="J371" s="8"/>
      <c r="K371" s="8"/>
      <c r="L371" s="1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</row>
    <row r="372" spans="1:257" s="5" customFormat="1" x14ac:dyDescent="0.3">
      <c r="A372" s="154"/>
      <c r="B372" s="9"/>
      <c r="C372" s="155"/>
      <c r="D372" s="156"/>
      <c r="F372" s="6"/>
      <c r="G372" s="7"/>
      <c r="H372" s="8"/>
      <c r="I372" s="9"/>
      <c r="J372" s="8"/>
      <c r="K372" s="8"/>
      <c r="L372" s="1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</row>
    <row r="373" spans="1:257" s="5" customFormat="1" x14ac:dyDescent="0.3">
      <c r="A373" s="154"/>
      <c r="B373" s="9"/>
      <c r="C373" s="155"/>
      <c r="D373" s="156"/>
      <c r="F373" s="6"/>
      <c r="G373" s="7"/>
      <c r="H373" s="8"/>
      <c r="I373" s="9"/>
      <c r="J373" s="8"/>
      <c r="K373" s="8"/>
      <c r="L373" s="1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</row>
    <row r="374" spans="1:257" s="5" customFormat="1" x14ac:dyDescent="0.3">
      <c r="A374" s="154"/>
      <c r="B374" s="9"/>
      <c r="C374" s="155"/>
      <c r="D374" s="156"/>
      <c r="F374" s="6"/>
      <c r="G374" s="7"/>
      <c r="H374" s="8"/>
      <c r="I374" s="9"/>
      <c r="J374" s="8"/>
      <c r="K374" s="8"/>
      <c r="L374" s="1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</row>
    <row r="375" spans="1:257" s="5" customFormat="1" x14ac:dyDescent="0.3">
      <c r="A375" s="154"/>
      <c r="B375" s="9"/>
      <c r="C375" s="155"/>
      <c r="D375" s="156"/>
      <c r="F375" s="6"/>
      <c r="G375" s="7"/>
      <c r="H375" s="8"/>
      <c r="I375" s="9"/>
      <c r="J375" s="8"/>
      <c r="K375" s="8"/>
      <c r="L375" s="1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</row>
    <row r="376" spans="1:257" s="5" customFormat="1" x14ac:dyDescent="0.3">
      <c r="A376" s="154"/>
      <c r="B376" s="9"/>
      <c r="C376" s="155"/>
      <c r="D376" s="156"/>
      <c r="F376" s="6"/>
      <c r="G376" s="7"/>
      <c r="H376" s="8"/>
      <c r="I376" s="9"/>
      <c r="J376" s="8"/>
      <c r="K376" s="8"/>
      <c r="L376" s="1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</row>
    <row r="377" spans="1:257" s="5" customFormat="1" x14ac:dyDescent="0.3">
      <c r="A377" s="154"/>
      <c r="B377" s="9"/>
      <c r="C377" s="155"/>
      <c r="D377" s="156"/>
      <c r="F377" s="6"/>
      <c r="G377" s="7"/>
      <c r="H377" s="8"/>
      <c r="I377" s="9"/>
      <c r="J377" s="8"/>
      <c r="K377" s="8"/>
      <c r="L377" s="1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</row>
    <row r="378" spans="1:257" s="5" customFormat="1" x14ac:dyDescent="0.3">
      <c r="A378" s="154"/>
      <c r="B378" s="9"/>
      <c r="C378" s="155"/>
      <c r="D378" s="156"/>
      <c r="F378" s="6"/>
      <c r="G378" s="7"/>
      <c r="H378" s="8"/>
      <c r="I378" s="9"/>
      <c r="J378" s="8"/>
      <c r="K378" s="8"/>
      <c r="L378" s="1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</row>
    <row r="379" spans="1:257" s="5" customFormat="1" x14ac:dyDescent="0.3">
      <c r="A379" s="154"/>
      <c r="B379" s="9"/>
      <c r="C379" s="155"/>
      <c r="D379" s="156"/>
      <c r="F379" s="6"/>
      <c r="G379" s="7"/>
      <c r="H379" s="8"/>
      <c r="I379" s="9"/>
      <c r="J379" s="8"/>
      <c r="K379" s="8"/>
      <c r="L379" s="1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</row>
    <row r="380" spans="1:257" s="5" customFormat="1" x14ac:dyDescent="0.3">
      <c r="A380" s="154"/>
      <c r="B380" s="9"/>
      <c r="C380" s="155"/>
      <c r="D380" s="156"/>
      <c r="F380" s="6"/>
      <c r="G380" s="7"/>
      <c r="H380" s="8"/>
      <c r="I380" s="9"/>
      <c r="J380" s="8"/>
      <c r="K380" s="8"/>
      <c r="L380" s="1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</row>
    <row r="381" spans="1:257" s="5" customFormat="1" x14ac:dyDescent="0.3">
      <c r="A381" s="154"/>
      <c r="B381" s="9"/>
      <c r="C381" s="155"/>
      <c r="D381" s="156"/>
      <c r="F381" s="6"/>
      <c r="G381" s="7"/>
      <c r="H381" s="8"/>
      <c r="I381" s="9"/>
      <c r="J381" s="8"/>
      <c r="K381" s="8"/>
      <c r="L381" s="1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</row>
    <row r="382" spans="1:257" s="5" customFormat="1" x14ac:dyDescent="0.3">
      <c r="A382" s="154"/>
      <c r="B382" s="9"/>
      <c r="C382" s="155"/>
      <c r="D382" s="156"/>
      <c r="F382" s="6"/>
      <c r="G382" s="7"/>
      <c r="H382" s="8"/>
      <c r="I382" s="9"/>
      <c r="J382" s="8"/>
      <c r="K382" s="8"/>
      <c r="L382" s="1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</row>
    <row r="383" spans="1:257" s="5" customFormat="1" x14ac:dyDescent="0.3">
      <c r="A383" s="154"/>
      <c r="B383" s="9"/>
      <c r="C383" s="155"/>
      <c r="D383" s="156"/>
      <c r="F383" s="6"/>
      <c r="G383" s="7"/>
      <c r="H383" s="8"/>
      <c r="I383" s="9"/>
      <c r="J383" s="8"/>
      <c r="K383" s="8"/>
      <c r="L383" s="1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</row>
    <row r="384" spans="1:257" s="5" customFormat="1" x14ac:dyDescent="0.3">
      <c r="A384" s="154"/>
      <c r="B384" s="9"/>
      <c r="C384" s="155"/>
      <c r="D384" s="156"/>
      <c r="F384" s="6"/>
      <c r="G384" s="7"/>
      <c r="H384" s="8"/>
      <c r="I384" s="9"/>
      <c r="J384" s="8"/>
      <c r="K384" s="8"/>
      <c r="L384" s="1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</row>
    <row r="385" spans="1:257" s="5" customFormat="1" x14ac:dyDescent="0.3">
      <c r="A385" s="154"/>
      <c r="B385" s="9"/>
      <c r="C385" s="155"/>
      <c r="D385" s="156"/>
      <c r="F385" s="6"/>
      <c r="G385" s="7"/>
      <c r="H385" s="8"/>
      <c r="I385" s="9"/>
      <c r="J385" s="8"/>
      <c r="K385" s="8"/>
      <c r="L385" s="1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</row>
    <row r="386" spans="1:257" s="5" customFormat="1" x14ac:dyDescent="0.3">
      <c r="A386" s="154"/>
      <c r="B386" s="9"/>
      <c r="C386" s="155"/>
      <c r="D386" s="156"/>
      <c r="F386" s="6"/>
      <c r="G386" s="7"/>
      <c r="H386" s="8"/>
      <c r="I386" s="9"/>
      <c r="J386" s="8"/>
      <c r="K386" s="8"/>
      <c r="L386" s="1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</row>
    <row r="387" spans="1:257" s="5" customFormat="1" x14ac:dyDescent="0.3">
      <c r="A387" s="154"/>
      <c r="B387" s="9"/>
      <c r="C387" s="155"/>
      <c r="D387" s="156"/>
      <c r="F387" s="6"/>
      <c r="G387" s="7"/>
      <c r="H387" s="8"/>
      <c r="I387" s="9"/>
      <c r="J387" s="8"/>
      <c r="K387" s="8"/>
      <c r="L387" s="1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</row>
    <row r="388" spans="1:257" s="5" customFormat="1" x14ac:dyDescent="0.3">
      <c r="A388" s="154"/>
      <c r="B388" s="9"/>
      <c r="C388" s="155"/>
      <c r="D388" s="156"/>
      <c r="F388" s="6"/>
      <c r="G388" s="7"/>
      <c r="H388" s="8"/>
      <c r="I388" s="9"/>
      <c r="J388" s="8"/>
      <c r="K388" s="8"/>
      <c r="L388" s="1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</row>
    <row r="389" spans="1:257" s="5" customFormat="1" x14ac:dyDescent="0.3">
      <c r="A389" s="154"/>
      <c r="B389" s="9"/>
      <c r="C389" s="155"/>
      <c r="D389" s="156"/>
      <c r="F389" s="6"/>
      <c r="G389" s="7"/>
      <c r="H389" s="8"/>
      <c r="I389" s="9"/>
      <c r="J389" s="8"/>
      <c r="K389" s="8"/>
      <c r="L389" s="1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</row>
    <row r="390" spans="1:257" s="5" customFormat="1" x14ac:dyDescent="0.3">
      <c r="A390" s="154"/>
      <c r="B390" s="9"/>
      <c r="C390" s="155"/>
      <c r="D390" s="156"/>
      <c r="F390" s="6"/>
      <c r="G390" s="7"/>
      <c r="H390" s="8"/>
      <c r="I390" s="9"/>
      <c r="J390" s="8"/>
      <c r="K390" s="8"/>
      <c r="L390" s="1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</row>
    <row r="391" spans="1:257" s="5" customFormat="1" x14ac:dyDescent="0.3">
      <c r="A391" s="154"/>
      <c r="B391" s="9"/>
      <c r="C391" s="155"/>
      <c r="D391" s="156"/>
      <c r="F391" s="6"/>
      <c r="G391" s="7"/>
      <c r="H391" s="8"/>
      <c r="I391" s="9"/>
      <c r="J391" s="8"/>
      <c r="K391" s="8"/>
      <c r="L391" s="1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</row>
    <row r="392" spans="1:257" s="5" customFormat="1" x14ac:dyDescent="0.3">
      <c r="A392" s="154"/>
      <c r="B392" s="9"/>
      <c r="C392" s="155"/>
      <c r="D392" s="156"/>
      <c r="F392" s="6"/>
      <c r="G392" s="7"/>
      <c r="H392" s="8"/>
      <c r="I392" s="9"/>
      <c r="J392" s="8"/>
      <c r="K392" s="8"/>
      <c r="L392" s="1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</row>
    <row r="393" spans="1:257" s="5" customFormat="1" x14ac:dyDescent="0.3">
      <c r="A393" s="154"/>
      <c r="B393" s="9"/>
      <c r="C393" s="155"/>
      <c r="D393" s="156"/>
      <c r="F393" s="6"/>
      <c r="G393" s="7"/>
      <c r="H393" s="8"/>
      <c r="I393" s="9"/>
      <c r="J393" s="8"/>
      <c r="K393" s="8"/>
      <c r="L393" s="1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</row>
    <row r="394" spans="1:257" s="5" customFormat="1" x14ac:dyDescent="0.3">
      <c r="A394" s="154"/>
      <c r="B394" s="9"/>
      <c r="C394" s="155"/>
      <c r="D394" s="156"/>
      <c r="F394" s="6"/>
      <c r="G394" s="7"/>
      <c r="H394" s="8"/>
      <c r="I394" s="9"/>
      <c r="J394" s="8"/>
      <c r="K394" s="8"/>
      <c r="L394" s="1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</row>
  </sheetData>
  <autoFilter ref="A10:L139"/>
  <mergeCells count="11">
    <mergeCell ref="I3:K3"/>
    <mergeCell ref="F8:G8"/>
    <mergeCell ref="H8:I8"/>
    <mergeCell ref="J8:K8"/>
    <mergeCell ref="L8:L9"/>
    <mergeCell ref="E8:E9"/>
    <mergeCell ref="A4:B4"/>
    <mergeCell ref="A8:A9"/>
    <mergeCell ref="B8:B9"/>
    <mergeCell ref="C8:C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&amp;L&amp;12შპს "ელთ დეველოპმენტი"&amp;C&amp;12შუალედური გადახდის სერტიფიკატი #22&amp;R&amp;12შპს ალფა-ტექს ქონსთრაქშენი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ბოლო</vt:lpstr>
      <vt:lpstr>ბოლო!Print_Area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latitude01</cp:lastModifiedBy>
  <dcterms:created xsi:type="dcterms:W3CDTF">2026-04-20T09:24:50Z</dcterms:created>
  <dcterms:modified xsi:type="dcterms:W3CDTF">2026-04-29T09:23:18Z</dcterms:modified>
</cp:coreProperties>
</file>