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932/"/>
    </mc:Choice>
  </mc:AlternateContent>
  <xr:revisionPtr revIDLastSave="138" documentId="13_ncr:1_{DA6ED56B-67D7-47F8-8CFA-C822FCF78E79}" xr6:coauthVersionLast="47" xr6:coauthVersionMax="47" xr10:uidLastSave="{02DEA770-9182-4E9C-9761-3635E0657187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L54" i="1"/>
  <c r="K51" i="1"/>
  <c r="K50" i="1"/>
  <c r="K49" i="1"/>
  <c r="K48" i="1"/>
  <c r="K47" i="1"/>
  <c r="K46" i="1"/>
  <c r="K45" i="1"/>
  <c r="K44" i="1"/>
  <c r="K43" i="1"/>
  <c r="K41" i="1"/>
  <c r="K40" i="1"/>
  <c r="K39" i="1"/>
  <c r="K37" i="1"/>
  <c r="K34" i="1"/>
  <c r="K33" i="1"/>
  <c r="K32" i="1"/>
  <c r="K31" i="1"/>
  <c r="K30" i="1"/>
  <c r="K29" i="1"/>
  <c r="K28" i="1"/>
  <c r="K27" i="1"/>
  <c r="K26" i="1"/>
  <c r="K25" i="1"/>
  <c r="K24" i="1"/>
  <c r="K5" i="1"/>
  <c r="K4" i="1"/>
  <c r="K3" i="1"/>
  <c r="K2" i="1"/>
  <c r="K23" i="1"/>
</calcChain>
</file>

<file path=xl/sharedStrings.xml><?xml version="1.0" encoding="utf-8"?>
<sst xmlns="http://schemas.openxmlformats.org/spreadsheetml/2006/main" count="153" uniqueCount="95">
  <si>
    <t>Supplier</t>
  </si>
  <si>
    <t xml:space="preserve">Delivery Terms </t>
  </si>
  <si>
    <t xml:space="preserve">Loading Address </t>
  </si>
  <si>
    <t xml:space="preserve">Place of Unloading </t>
  </si>
  <si>
    <t>Length (cm.)</t>
  </si>
  <si>
    <t>Width (cm.)</t>
  </si>
  <si>
    <t>Height (cm.)</t>
  </si>
  <si>
    <t>Volume</t>
  </si>
  <si>
    <t>Weight (kg.)</t>
  </si>
  <si>
    <t>Stackable</t>
  </si>
  <si>
    <t xml:space="preserve">Comment </t>
  </si>
  <si>
    <t>არა</t>
  </si>
  <si>
    <t>Belt Conveyor Spare Parts</t>
  </si>
  <si>
    <t>EXW</t>
  </si>
  <si>
    <t>FOB</t>
  </si>
  <si>
    <t>SBL00007267</t>
  </si>
  <si>
    <t>SBL00007660</t>
  </si>
  <si>
    <t>SBL00007682</t>
  </si>
  <si>
    <t>SBL00007879</t>
  </si>
  <si>
    <t>SBL00007972</t>
  </si>
  <si>
    <t>SBL00007967</t>
  </si>
  <si>
    <t>SBL00008131</t>
  </si>
  <si>
    <t>SBL00006955</t>
  </si>
  <si>
    <t>Zestaponi/Chiatura</t>
  </si>
  <si>
    <t>Cargo</t>
  </si>
  <si>
    <t>Order N</t>
  </si>
  <si>
    <t>Quantity of Packages</t>
  </si>
  <si>
    <t>SBL00008015</t>
  </si>
  <si>
    <t>Qingdao</t>
  </si>
  <si>
    <t>Zestaponi</t>
  </si>
  <si>
    <t>Chiatura</t>
  </si>
  <si>
    <t>SBL00008312</t>
  </si>
  <si>
    <t>ZFZ - GEARBOXES</t>
  </si>
  <si>
    <t>CHIA - FUEL &amp; OIL DISPENSING</t>
  </si>
  <si>
    <t xml:space="preserve"> ქანჩგასაღებები</t>
  </si>
  <si>
    <t xml:space="preserve"> წიდამზიდის კბილანაზე </t>
  </si>
  <si>
    <t xml:space="preserve"> დომკრატებზე </t>
  </si>
  <si>
    <t xml:space="preserve">Doosan &amp; Hyundai Spare Parts </t>
  </si>
  <si>
    <t>სპეც. შედუღების აპარატები</t>
  </si>
  <si>
    <t>ავტოსერვისის აპარატურა</t>
  </si>
  <si>
    <t xml:space="preserve"> Jinzhong, Shanxi Province</t>
  </si>
  <si>
    <t xml:space="preserve"> ხვრელის გამხსნელი მანქანის ცვლადი ნაწილები</t>
  </si>
  <si>
    <t>Tianjin</t>
  </si>
  <si>
    <t>SBL00008239</t>
  </si>
  <si>
    <t>Rollers for Feeder</t>
  </si>
  <si>
    <t>SBL00007966</t>
  </si>
  <si>
    <t>SBL00008139</t>
  </si>
  <si>
    <t>yes
(but  prohibited to damage the package by stacking/pressing.)</t>
  </si>
  <si>
    <t>Approximately 330 meters east of the intersection of Linglongshan North Road and Ruili Street, Qingzhou City, Weifang City, Shandong Province</t>
  </si>
  <si>
    <t>Electrical Air Heater</t>
  </si>
  <si>
    <t>FCA</t>
  </si>
  <si>
    <t>SBL00007783</t>
  </si>
  <si>
    <t>SBL00007784</t>
  </si>
  <si>
    <t>Air oxygen compressor</t>
  </si>
  <si>
    <t>Repair kit for air oxygen compressor</t>
  </si>
  <si>
    <t>SBL00007825</t>
  </si>
  <si>
    <t>SBL00007806</t>
  </si>
  <si>
    <t>No</t>
  </si>
  <si>
    <t>Qingdao (will be delivered to agent's Qingdao warehouse)</t>
  </si>
  <si>
    <t>Zestaoinni</t>
  </si>
  <si>
    <t xml:space="preserve"> Frequency Inverter</t>
  </si>
  <si>
    <t>Yes</t>
  </si>
  <si>
    <t>Qingdao  (will be delivered to agent's Qingdao warehouse)</t>
  </si>
  <si>
    <t>SBL00007717</t>
  </si>
  <si>
    <t>Rubber Hose</t>
  </si>
  <si>
    <t>SBL00008383</t>
    <phoneticPr fontId="0" type="noConversion"/>
  </si>
  <si>
    <t>SBL00008140</t>
    <phoneticPr fontId="0" type="noConversion"/>
  </si>
  <si>
    <t>SBL00008836</t>
    <phoneticPr fontId="0" type="noConversion"/>
  </si>
  <si>
    <t>SBL00008016</t>
    <phoneticPr fontId="0" type="noConversion"/>
  </si>
  <si>
    <t>SBL00007925</t>
    <phoneticPr fontId="0" type="noConversion"/>
  </si>
  <si>
    <t>SBL00008135</t>
    <phoneticPr fontId="0" type="noConversion"/>
  </si>
  <si>
    <t>SBL00008259</t>
    <phoneticPr fontId="0" type="noConversion"/>
  </si>
  <si>
    <t>SBL00008364</t>
    <phoneticPr fontId="0" type="noConversion"/>
  </si>
  <si>
    <t>Spring</t>
    <phoneticPr fontId="0" type="noConversion"/>
  </si>
  <si>
    <t>Electric motor YX3-355M-6 160kW</t>
    <phoneticPr fontId="0" type="noConversion"/>
  </si>
  <si>
    <t xml:space="preserve">Electric motor 225S/M-02 45kw </t>
    <phoneticPr fontId="0" type="noConversion"/>
  </si>
  <si>
    <t>Electric motor BN71A4 0.25kw</t>
    <phoneticPr fontId="0" type="noConversion"/>
  </si>
  <si>
    <t>Electric motor YZR 280M-10 45kw</t>
    <phoneticPr fontId="0" type="noConversion"/>
  </si>
  <si>
    <t xml:space="preserve">Gearmotor KA77-Y5.5-4P-25.62-M1-III </t>
    <phoneticPr fontId="0" type="noConversion"/>
  </si>
  <si>
    <t>Roller support</t>
    <phoneticPr fontId="0" type="noConversion"/>
  </si>
  <si>
    <t>Belt conveyor</t>
    <phoneticPr fontId="0" type="noConversion"/>
  </si>
  <si>
    <t>Connector</t>
    <phoneticPr fontId="0" type="noConversion"/>
  </si>
  <si>
    <t>Capacitor</t>
    <phoneticPr fontId="0" type="noConversion"/>
  </si>
  <si>
    <t xml:space="preserve">Bronze rods БрO5Ц5С5  Ф190х1200mm </t>
    <phoneticPr fontId="0" type="noConversion"/>
  </si>
  <si>
    <t>Fastener</t>
    <phoneticPr fontId="0" type="noConversion"/>
  </si>
  <si>
    <t>Mat</t>
    <phoneticPr fontId="0" type="noConversion"/>
  </si>
  <si>
    <t>D00018650 Triple-Eccentric Butterfly Valve Manual DN80 PN10
D00018651 Triple-Eccentric Butterfly Valve Manual DN100 PN10
D00018652 Triple-Eccentric Butterfly Valve Manual DN150 PN10</t>
  </si>
  <si>
    <t>D00010943 Gate Valve DN100 25Pn 5个
30103 gate valve 80mm 7个
16875 Gate Valve DN150 16Pn 10个
20148 Gate Valve DN50 16Pn 2个 to Chiatura</t>
  </si>
  <si>
    <t>Supplier N1</t>
  </si>
  <si>
    <t>Supplier N2</t>
  </si>
  <si>
    <t>Supplier N3</t>
  </si>
  <si>
    <t>Supplier N4</t>
  </si>
  <si>
    <t>Supplier N5</t>
  </si>
  <si>
    <t>Supplier N6</t>
  </si>
  <si>
    <t>Supplier 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</si>
</sst>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Normal" xfId="0" builtinId="0"/>
    <cellStyle name="Normal_Sheet1" xfId="1" xr:uid="{9F71D035-C9F5-4998-942C-5CEDBD310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74704</xdr:colOff>
      <xdr:row>1</xdr:row>
      <xdr:rowOff>55066</xdr:rowOff>
    </xdr:from>
    <xdr:to>
      <xdr:col>13</xdr:col>
      <xdr:colOff>1577010</xdr:colOff>
      <xdr:row>2</xdr:row>
      <xdr:rowOff>485587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44B318-C129-D9F7-2DCC-927A591C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5175" y="540654"/>
          <a:ext cx="1502306" cy="878757"/>
        </a:xfrm>
        <a:prstGeom prst="rect">
          <a:avLst/>
        </a:prstGeom>
      </xdr:spPr>
    </xdr:pic>
    <xdr:clientData/>
  </xdr:twoCellAnchor>
  <xdr:twoCellAnchor editAs="oneCell">
    <xdr:from>
      <xdr:col>13</xdr:col>
      <xdr:colOff>1430112</xdr:colOff>
      <xdr:row>2</xdr:row>
      <xdr:rowOff>423465</xdr:rowOff>
    </xdr:from>
    <xdr:to>
      <xdr:col>13</xdr:col>
      <xdr:colOff>2749176</xdr:colOff>
      <xdr:row>4</xdr:row>
      <xdr:rowOff>393230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510369A-8260-A374-E306-8B10EF370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0583" y="2253759"/>
          <a:ext cx="1319064" cy="1097823"/>
        </a:xfrm>
        <a:prstGeom prst="rect">
          <a:avLst/>
        </a:prstGeom>
      </xdr:spPr>
    </xdr:pic>
    <xdr:clientData/>
  </xdr:twoCellAnchor>
  <xdr:twoCellAnchor editAs="oneCell">
    <xdr:from>
      <xdr:col>13</xdr:col>
      <xdr:colOff>74704</xdr:colOff>
      <xdr:row>3</xdr:row>
      <xdr:rowOff>128932</xdr:rowOff>
    </xdr:from>
    <xdr:to>
      <xdr:col>13</xdr:col>
      <xdr:colOff>1342143</xdr:colOff>
      <xdr:row>4</xdr:row>
      <xdr:rowOff>410883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2255890-D8B9-30D6-1DD2-0D260CB4C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5175" y="2556873"/>
          <a:ext cx="1267439" cy="812362"/>
        </a:xfrm>
        <a:prstGeom prst="rect">
          <a:avLst/>
        </a:prstGeom>
      </xdr:spPr>
    </xdr:pic>
    <xdr:clientData/>
  </xdr:twoCellAnchor>
  <xdr:twoCellAnchor editAs="oneCell">
    <xdr:from>
      <xdr:col>13</xdr:col>
      <xdr:colOff>67237</xdr:colOff>
      <xdr:row>7</xdr:row>
      <xdr:rowOff>37353</xdr:rowOff>
    </xdr:from>
    <xdr:to>
      <xdr:col>13</xdr:col>
      <xdr:colOff>913281</xdr:colOff>
      <xdr:row>8</xdr:row>
      <xdr:rowOff>373529</xdr:rowOff>
    </xdr:to>
    <xdr:pic>
      <xdr:nvPicPr>
        <xdr:cNvPr id="10" name="图片 3">
          <a:extLst>
            <a:ext uri="{FF2B5EF4-FFF2-40B4-BE49-F238E27FC236}">
              <a16:creationId xmlns:a16="http://schemas.microsoft.com/office/drawing/2014/main" id="{325AE278-03DC-4827-8B00-2AF73A3F1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413" y="5819588"/>
          <a:ext cx="846044" cy="1128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67236</xdr:colOff>
      <xdr:row>6</xdr:row>
      <xdr:rowOff>52295</xdr:rowOff>
    </xdr:from>
    <xdr:to>
      <xdr:col>13</xdr:col>
      <xdr:colOff>782968</xdr:colOff>
      <xdr:row>6</xdr:row>
      <xdr:rowOff>986117</xdr:rowOff>
    </xdr:to>
    <xdr:pic>
      <xdr:nvPicPr>
        <xdr:cNvPr id="11" name="图片 4">
          <a:extLst>
            <a:ext uri="{FF2B5EF4-FFF2-40B4-BE49-F238E27FC236}">
              <a16:creationId xmlns:a16="http://schemas.microsoft.com/office/drawing/2014/main" id="{BB1D3B7B-BAA6-4636-8066-4ED5E59B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412" y="5042648"/>
          <a:ext cx="715732" cy="933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59765</xdr:colOff>
      <xdr:row>11</xdr:row>
      <xdr:rowOff>22412</xdr:rowOff>
    </xdr:from>
    <xdr:to>
      <xdr:col>13</xdr:col>
      <xdr:colOff>918883</xdr:colOff>
      <xdr:row>13</xdr:row>
      <xdr:rowOff>365569</xdr:rowOff>
    </xdr:to>
    <xdr:pic>
      <xdr:nvPicPr>
        <xdr:cNvPr id="13" name="图片 2">
          <a:extLst>
            <a:ext uri="{FF2B5EF4-FFF2-40B4-BE49-F238E27FC236}">
              <a16:creationId xmlns:a16="http://schemas.microsoft.com/office/drawing/2014/main" id="{E7523EE5-C982-4D7B-AAE6-C374ABD1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3941" y="8105588"/>
          <a:ext cx="859118" cy="1135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52294</xdr:colOff>
      <xdr:row>9</xdr:row>
      <xdr:rowOff>22413</xdr:rowOff>
    </xdr:from>
    <xdr:to>
      <xdr:col>13</xdr:col>
      <xdr:colOff>664883</xdr:colOff>
      <xdr:row>9</xdr:row>
      <xdr:rowOff>507583</xdr:rowOff>
    </xdr:to>
    <xdr:pic>
      <xdr:nvPicPr>
        <xdr:cNvPr id="14" name="图片 3">
          <a:extLst>
            <a:ext uri="{FF2B5EF4-FFF2-40B4-BE49-F238E27FC236}">
              <a16:creationId xmlns:a16="http://schemas.microsoft.com/office/drawing/2014/main" id="{75B861FD-A24A-4A85-8E00-02C5BBACE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6470" y="7268884"/>
          <a:ext cx="612589" cy="485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59766</xdr:colOff>
      <xdr:row>10</xdr:row>
      <xdr:rowOff>29882</xdr:rowOff>
    </xdr:from>
    <xdr:to>
      <xdr:col>13</xdr:col>
      <xdr:colOff>1183968</xdr:colOff>
      <xdr:row>10</xdr:row>
      <xdr:rowOff>642471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94B6D064-D500-455E-AF4D-32AD738A6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3942" y="7806764"/>
          <a:ext cx="1124202" cy="61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52295</xdr:colOff>
      <xdr:row>5</xdr:row>
      <xdr:rowOff>22412</xdr:rowOff>
    </xdr:from>
    <xdr:to>
      <xdr:col>13</xdr:col>
      <xdr:colOff>1276617</xdr:colOff>
      <xdr:row>5</xdr:row>
      <xdr:rowOff>739588</xdr:rowOff>
    </xdr:to>
    <xdr:pic>
      <xdr:nvPicPr>
        <xdr:cNvPr id="16" name="图片 2">
          <a:extLst>
            <a:ext uri="{FF2B5EF4-FFF2-40B4-BE49-F238E27FC236}">
              <a16:creationId xmlns:a16="http://schemas.microsoft.com/office/drawing/2014/main" id="{33631D32-306D-419C-9C12-B6C39C37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6471" y="4220883"/>
          <a:ext cx="1224322" cy="71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82177</xdr:colOff>
      <xdr:row>14</xdr:row>
      <xdr:rowOff>22413</xdr:rowOff>
    </xdr:from>
    <xdr:to>
      <xdr:col>13</xdr:col>
      <xdr:colOff>636868</xdr:colOff>
      <xdr:row>14</xdr:row>
      <xdr:rowOff>762001</xdr:rowOff>
    </xdr:to>
    <xdr:pic>
      <xdr:nvPicPr>
        <xdr:cNvPr id="17" name="图片 3">
          <a:extLst>
            <a:ext uri="{FF2B5EF4-FFF2-40B4-BE49-F238E27FC236}">
              <a16:creationId xmlns:a16="http://schemas.microsoft.com/office/drawing/2014/main" id="{E88CFC6E-CD53-43F8-9B13-63AB59C3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6353" y="9666942"/>
          <a:ext cx="554691" cy="73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59765</xdr:colOff>
      <xdr:row>15</xdr:row>
      <xdr:rowOff>7471</xdr:rowOff>
    </xdr:from>
    <xdr:to>
      <xdr:col>13</xdr:col>
      <xdr:colOff>814294</xdr:colOff>
      <xdr:row>15</xdr:row>
      <xdr:rowOff>762000</xdr:rowOff>
    </xdr:to>
    <xdr:pic>
      <xdr:nvPicPr>
        <xdr:cNvPr id="18" name="图片 1">
          <a:extLst>
            <a:ext uri="{FF2B5EF4-FFF2-40B4-BE49-F238E27FC236}">
              <a16:creationId xmlns:a16="http://schemas.microsoft.com/office/drawing/2014/main" id="{A571D90A-C7C7-4166-938F-2EEEA4A9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3941" y="10443883"/>
          <a:ext cx="754529" cy="75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59766</xdr:colOff>
      <xdr:row>16</xdr:row>
      <xdr:rowOff>29885</xdr:rowOff>
    </xdr:from>
    <xdr:to>
      <xdr:col>13</xdr:col>
      <xdr:colOff>1095684</xdr:colOff>
      <xdr:row>16</xdr:row>
      <xdr:rowOff>612589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E2E007-74F0-DA4C-A977-70374ACFF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3942" y="11258179"/>
          <a:ext cx="1035918" cy="582704"/>
        </a:xfrm>
        <a:prstGeom prst="rect">
          <a:avLst/>
        </a:prstGeom>
      </xdr:spPr>
    </xdr:pic>
    <xdr:clientData/>
  </xdr:twoCellAnchor>
  <xdr:twoCellAnchor editAs="oneCell">
    <xdr:from>
      <xdr:col>13</xdr:col>
      <xdr:colOff>52882</xdr:colOff>
      <xdr:row>17</xdr:row>
      <xdr:rowOff>37944</xdr:rowOff>
    </xdr:from>
    <xdr:to>
      <xdr:col>13</xdr:col>
      <xdr:colOff>1083235</xdr:colOff>
      <xdr:row>17</xdr:row>
      <xdr:rowOff>617518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0EEB07C-AF4D-F838-0760-CF5EFF681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53" y="10220356"/>
          <a:ext cx="1030353" cy="579574"/>
        </a:xfrm>
        <a:prstGeom prst="rect">
          <a:avLst/>
        </a:prstGeom>
      </xdr:spPr>
    </xdr:pic>
    <xdr:clientData/>
  </xdr:twoCellAnchor>
  <xdr:twoCellAnchor editAs="oneCell">
    <xdr:from>
      <xdr:col>13</xdr:col>
      <xdr:colOff>60943</xdr:colOff>
      <xdr:row>18</xdr:row>
      <xdr:rowOff>31062</xdr:rowOff>
    </xdr:from>
    <xdr:to>
      <xdr:col>13</xdr:col>
      <xdr:colOff>1108049</xdr:colOff>
      <xdr:row>18</xdr:row>
      <xdr:rowOff>620059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84F9F7B-A597-C31D-9251-8DCEAB07A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119" y="12529356"/>
          <a:ext cx="1047106" cy="588997"/>
        </a:xfrm>
        <a:prstGeom prst="rect">
          <a:avLst/>
        </a:prstGeom>
      </xdr:spPr>
    </xdr:pic>
    <xdr:clientData/>
  </xdr:twoCellAnchor>
  <xdr:twoCellAnchor editAs="oneCell">
    <xdr:from>
      <xdr:col>13</xdr:col>
      <xdr:colOff>69001</xdr:colOff>
      <xdr:row>19</xdr:row>
      <xdr:rowOff>16709</xdr:rowOff>
    </xdr:from>
    <xdr:to>
      <xdr:col>13</xdr:col>
      <xdr:colOff>1128343</xdr:colOff>
      <xdr:row>19</xdr:row>
      <xdr:rowOff>612589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0317E90-6657-0F39-62CE-D06F20DF0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3177" y="13150003"/>
          <a:ext cx="1059342" cy="595880"/>
        </a:xfrm>
        <a:prstGeom prst="rect">
          <a:avLst/>
        </a:prstGeom>
      </xdr:spPr>
    </xdr:pic>
    <xdr:clientData/>
  </xdr:twoCellAnchor>
  <xdr:twoCellAnchor editAs="oneCell">
    <xdr:from>
      <xdr:col>13</xdr:col>
      <xdr:colOff>69591</xdr:colOff>
      <xdr:row>20</xdr:row>
      <xdr:rowOff>39709</xdr:rowOff>
    </xdr:from>
    <xdr:to>
      <xdr:col>13</xdr:col>
      <xdr:colOff>1083237</xdr:colOff>
      <xdr:row>20</xdr:row>
      <xdr:rowOff>609885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1398C95-2404-6A4F-9FA7-C9A7937FB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3767" y="13808003"/>
          <a:ext cx="1013646" cy="570176"/>
        </a:xfrm>
        <a:prstGeom prst="rect">
          <a:avLst/>
        </a:prstGeom>
      </xdr:spPr>
    </xdr:pic>
    <xdr:clientData/>
  </xdr:twoCellAnchor>
  <xdr:twoCellAnchor editAs="oneCell">
    <xdr:from>
      <xdr:col>13</xdr:col>
      <xdr:colOff>70176</xdr:colOff>
      <xdr:row>21</xdr:row>
      <xdr:rowOff>32827</xdr:rowOff>
    </xdr:from>
    <xdr:to>
      <xdr:col>13</xdr:col>
      <xdr:colOff>1100864</xdr:colOff>
      <xdr:row>21</xdr:row>
      <xdr:rowOff>612589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9135E02-4A54-45E4-8C6E-7ABFD1787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4352" y="14436121"/>
          <a:ext cx="1030688" cy="579762"/>
        </a:xfrm>
        <a:prstGeom prst="rect">
          <a:avLst/>
        </a:prstGeom>
      </xdr:spPr>
    </xdr:pic>
    <xdr:clientData/>
  </xdr:twoCellAnchor>
  <xdr:twoCellAnchor editAs="oneCell">
    <xdr:from>
      <xdr:col>13</xdr:col>
      <xdr:colOff>44824</xdr:colOff>
      <xdr:row>23</xdr:row>
      <xdr:rowOff>29884</xdr:rowOff>
    </xdr:from>
    <xdr:to>
      <xdr:col>13</xdr:col>
      <xdr:colOff>493058</xdr:colOff>
      <xdr:row>23</xdr:row>
      <xdr:rowOff>558984</xdr:rowOff>
    </xdr:to>
    <xdr:pic>
      <xdr:nvPicPr>
        <xdr:cNvPr id="26" name="图片 3">
          <a:extLst>
            <a:ext uri="{FF2B5EF4-FFF2-40B4-BE49-F238E27FC236}">
              <a16:creationId xmlns:a16="http://schemas.microsoft.com/office/drawing/2014/main" id="{C8D45A2C-54EF-4537-8774-F40F08242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085295" y="14104472"/>
          <a:ext cx="448234" cy="529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52293</xdr:colOff>
      <xdr:row>24</xdr:row>
      <xdr:rowOff>37353</xdr:rowOff>
    </xdr:from>
    <xdr:to>
      <xdr:col>13</xdr:col>
      <xdr:colOff>403410</xdr:colOff>
      <xdr:row>24</xdr:row>
      <xdr:rowOff>515471</xdr:rowOff>
    </xdr:to>
    <xdr:pic>
      <xdr:nvPicPr>
        <xdr:cNvPr id="27" name="图片 4">
          <a:extLst>
            <a:ext uri="{FF2B5EF4-FFF2-40B4-BE49-F238E27FC236}">
              <a16:creationId xmlns:a16="http://schemas.microsoft.com/office/drawing/2014/main" id="{B5620746-47E1-4473-B1BB-F36223C08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092764" y="14694647"/>
          <a:ext cx="351117" cy="478118"/>
        </a:xfrm>
        <a:prstGeom prst="rect">
          <a:avLst/>
        </a:prstGeom>
      </xdr:spPr>
    </xdr:pic>
    <xdr:clientData/>
  </xdr:twoCellAnchor>
  <xdr:twoCellAnchor editAs="oneCell">
    <xdr:from>
      <xdr:col>13</xdr:col>
      <xdr:colOff>59763</xdr:colOff>
      <xdr:row>25</xdr:row>
      <xdr:rowOff>29882</xdr:rowOff>
    </xdr:from>
    <xdr:to>
      <xdr:col>13</xdr:col>
      <xdr:colOff>395940</xdr:colOff>
      <xdr:row>25</xdr:row>
      <xdr:rowOff>545603</xdr:rowOff>
    </xdr:to>
    <xdr:pic>
      <xdr:nvPicPr>
        <xdr:cNvPr id="28" name="图片 5">
          <a:extLst>
            <a:ext uri="{FF2B5EF4-FFF2-40B4-BE49-F238E27FC236}">
              <a16:creationId xmlns:a16="http://schemas.microsoft.com/office/drawing/2014/main" id="{3FDBA4BD-1D93-4FE4-A567-66357D698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100234" y="15254941"/>
          <a:ext cx="336177" cy="515721"/>
        </a:xfrm>
        <a:prstGeom prst="rect">
          <a:avLst/>
        </a:prstGeom>
      </xdr:spPr>
    </xdr:pic>
    <xdr:clientData/>
  </xdr:twoCellAnchor>
  <xdr:twoCellAnchor editAs="oneCell">
    <xdr:from>
      <xdr:col>13</xdr:col>
      <xdr:colOff>52292</xdr:colOff>
      <xdr:row>26</xdr:row>
      <xdr:rowOff>14940</xdr:rowOff>
    </xdr:from>
    <xdr:to>
      <xdr:col>13</xdr:col>
      <xdr:colOff>683456</xdr:colOff>
      <xdr:row>26</xdr:row>
      <xdr:rowOff>709705</xdr:rowOff>
    </xdr:to>
    <xdr:pic>
      <xdr:nvPicPr>
        <xdr:cNvPr id="29" name="图片 7">
          <a:extLst>
            <a:ext uri="{FF2B5EF4-FFF2-40B4-BE49-F238E27FC236}">
              <a16:creationId xmlns:a16="http://schemas.microsoft.com/office/drawing/2014/main" id="{C01120A7-48A8-488C-A18F-8924DD720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2763" y="15815234"/>
          <a:ext cx="631164" cy="694765"/>
        </a:xfrm>
        <a:prstGeom prst="rect">
          <a:avLst/>
        </a:prstGeom>
      </xdr:spPr>
    </xdr:pic>
    <xdr:clientData/>
  </xdr:twoCellAnchor>
  <xdr:twoCellAnchor editAs="oneCell">
    <xdr:from>
      <xdr:col>13</xdr:col>
      <xdr:colOff>44822</xdr:colOff>
      <xdr:row>27</xdr:row>
      <xdr:rowOff>14942</xdr:rowOff>
    </xdr:from>
    <xdr:to>
      <xdr:col>13</xdr:col>
      <xdr:colOff>388469</xdr:colOff>
      <xdr:row>27</xdr:row>
      <xdr:rowOff>470220</xdr:rowOff>
    </xdr:to>
    <xdr:pic>
      <xdr:nvPicPr>
        <xdr:cNvPr id="30" name="图片 1">
          <a:extLst>
            <a:ext uri="{FF2B5EF4-FFF2-40B4-BE49-F238E27FC236}">
              <a16:creationId xmlns:a16="http://schemas.microsoft.com/office/drawing/2014/main" id="{D81BAA36-B40F-44CD-BE71-FC613A95B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085293" y="16532413"/>
          <a:ext cx="343647" cy="455278"/>
        </a:xfrm>
        <a:prstGeom prst="rect">
          <a:avLst/>
        </a:prstGeom>
      </xdr:spPr>
    </xdr:pic>
    <xdr:clientData/>
  </xdr:twoCellAnchor>
  <xdr:twoCellAnchor editAs="oneCell">
    <xdr:from>
      <xdr:col>13</xdr:col>
      <xdr:colOff>14943</xdr:colOff>
      <xdr:row>28</xdr:row>
      <xdr:rowOff>14942</xdr:rowOff>
    </xdr:from>
    <xdr:to>
      <xdr:col>13</xdr:col>
      <xdr:colOff>419446</xdr:colOff>
      <xdr:row>28</xdr:row>
      <xdr:rowOff>366060</xdr:rowOff>
    </xdr:to>
    <xdr:pic>
      <xdr:nvPicPr>
        <xdr:cNvPr id="31" name="图片 2">
          <a:extLst>
            <a:ext uri="{FF2B5EF4-FFF2-40B4-BE49-F238E27FC236}">
              <a16:creationId xmlns:a16="http://schemas.microsoft.com/office/drawing/2014/main" id="{961C0E8E-0C4B-4AA7-AE11-21CC3AF8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055414" y="17047883"/>
          <a:ext cx="404503" cy="351118"/>
        </a:xfrm>
        <a:prstGeom prst="rect">
          <a:avLst/>
        </a:prstGeom>
      </xdr:spPr>
    </xdr:pic>
    <xdr:clientData/>
  </xdr:twoCellAnchor>
  <xdr:twoCellAnchor editAs="oneCell">
    <xdr:from>
      <xdr:col>13</xdr:col>
      <xdr:colOff>44823</xdr:colOff>
      <xdr:row>29</xdr:row>
      <xdr:rowOff>22413</xdr:rowOff>
    </xdr:from>
    <xdr:to>
      <xdr:col>13</xdr:col>
      <xdr:colOff>195894</xdr:colOff>
      <xdr:row>29</xdr:row>
      <xdr:rowOff>231588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A562AEAA-0E5F-4384-8D1F-6E72C461E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85294" y="17436354"/>
          <a:ext cx="151071" cy="209175"/>
        </a:xfrm>
        <a:prstGeom prst="rect">
          <a:avLst/>
        </a:prstGeom>
      </xdr:spPr>
    </xdr:pic>
    <xdr:clientData/>
  </xdr:twoCellAnchor>
  <xdr:twoCellAnchor editAs="oneCell">
    <xdr:from>
      <xdr:col>13</xdr:col>
      <xdr:colOff>37354</xdr:colOff>
      <xdr:row>30</xdr:row>
      <xdr:rowOff>1</xdr:rowOff>
    </xdr:from>
    <xdr:to>
      <xdr:col>13</xdr:col>
      <xdr:colOff>353248</xdr:colOff>
      <xdr:row>30</xdr:row>
      <xdr:rowOff>239059</xdr:rowOff>
    </xdr:to>
    <xdr:pic>
      <xdr:nvPicPr>
        <xdr:cNvPr id="33" name="图片 10">
          <a:extLst>
            <a:ext uri="{FF2B5EF4-FFF2-40B4-BE49-F238E27FC236}">
              <a16:creationId xmlns:a16="http://schemas.microsoft.com/office/drawing/2014/main" id="{C1BE985F-033C-4030-BDD6-C779F018D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77825" y="17667942"/>
          <a:ext cx="315894" cy="239058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31</xdr:row>
      <xdr:rowOff>1</xdr:rowOff>
    </xdr:from>
    <xdr:to>
      <xdr:col>13</xdr:col>
      <xdr:colOff>537883</xdr:colOff>
      <xdr:row>31</xdr:row>
      <xdr:rowOff>317755</xdr:rowOff>
    </xdr:to>
    <xdr:pic>
      <xdr:nvPicPr>
        <xdr:cNvPr id="34" name="图片 6">
          <a:extLst>
            <a:ext uri="{FF2B5EF4-FFF2-40B4-BE49-F238E27FC236}">
              <a16:creationId xmlns:a16="http://schemas.microsoft.com/office/drawing/2014/main" id="{E8616D3C-3A16-4FA8-A498-E056BB5B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40472" y="17921942"/>
          <a:ext cx="537882" cy="317754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32</xdr:row>
      <xdr:rowOff>0</xdr:rowOff>
    </xdr:from>
    <xdr:to>
      <xdr:col>13</xdr:col>
      <xdr:colOff>560295</xdr:colOff>
      <xdr:row>32</xdr:row>
      <xdr:rowOff>330325</xdr:rowOff>
    </xdr:to>
    <xdr:pic>
      <xdr:nvPicPr>
        <xdr:cNvPr id="35" name="图片 11">
          <a:extLst>
            <a:ext uri="{FF2B5EF4-FFF2-40B4-BE49-F238E27FC236}">
              <a16:creationId xmlns:a16="http://schemas.microsoft.com/office/drawing/2014/main" id="{B789C4DA-DB8A-4B07-B593-3C6A2EC6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40472" y="18265588"/>
          <a:ext cx="560294" cy="330325"/>
        </a:xfrm>
        <a:prstGeom prst="rect">
          <a:avLst/>
        </a:prstGeom>
      </xdr:spPr>
    </xdr:pic>
    <xdr:clientData/>
  </xdr:twoCellAnchor>
  <xdr:twoCellAnchor editAs="oneCell">
    <xdr:from>
      <xdr:col>13</xdr:col>
      <xdr:colOff>44825</xdr:colOff>
      <xdr:row>33</xdr:row>
      <xdr:rowOff>22412</xdr:rowOff>
    </xdr:from>
    <xdr:to>
      <xdr:col>13</xdr:col>
      <xdr:colOff>410883</xdr:colOff>
      <xdr:row>33</xdr:row>
      <xdr:rowOff>314761</xdr:rowOff>
    </xdr:to>
    <xdr:pic>
      <xdr:nvPicPr>
        <xdr:cNvPr id="36" name="图片 12">
          <a:extLst>
            <a:ext uri="{FF2B5EF4-FFF2-40B4-BE49-F238E27FC236}">
              <a16:creationId xmlns:a16="http://schemas.microsoft.com/office/drawing/2014/main" id="{3A93057F-636F-4121-AC16-292A5EAF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085296" y="18631647"/>
          <a:ext cx="366058" cy="292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zoomScale="85" zoomScaleNormal="85" workbookViewId="0">
      <pane ySplit="1" topLeftCell="A47" activePane="bottomLeft" state="frozen"/>
      <selection pane="bottomLeft" activeCell="C27" sqref="C27"/>
    </sheetView>
  </sheetViews>
  <sheetFormatPr defaultRowHeight="14.5"/>
  <cols>
    <col min="1" max="1" width="18.54296875" style="12" customWidth="1"/>
    <col min="2" max="2" width="7.7265625" customWidth="1"/>
    <col min="3" max="3" width="11.08984375" customWidth="1"/>
    <col min="4" max="4" width="10.6328125" customWidth="1"/>
    <col min="5" max="5" width="14.6328125" customWidth="1"/>
    <col min="6" max="6" width="17.26953125" style="15" customWidth="1"/>
    <col min="10" max="10" width="11.1796875" customWidth="1"/>
    <col min="14" max="14" width="40.08984375" customWidth="1"/>
  </cols>
  <sheetData>
    <row r="1" spans="1:14" ht="3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25</v>
      </c>
      <c r="F1" s="2" t="s">
        <v>24</v>
      </c>
      <c r="G1" s="2" t="s">
        <v>4</v>
      </c>
      <c r="H1" s="2" t="s">
        <v>5</v>
      </c>
      <c r="I1" s="2" t="s">
        <v>6</v>
      </c>
      <c r="J1" s="2" t="s">
        <v>26</v>
      </c>
      <c r="K1" s="2" t="s">
        <v>7</v>
      </c>
      <c r="L1" s="2" t="s">
        <v>8</v>
      </c>
      <c r="M1" s="2" t="s">
        <v>9</v>
      </c>
      <c r="N1" s="2" t="s">
        <v>10</v>
      </c>
    </row>
    <row r="2" spans="1:14" ht="35.5" customHeight="1">
      <c r="A2" s="32" t="s">
        <v>88</v>
      </c>
      <c r="B2" s="32" t="s">
        <v>14</v>
      </c>
      <c r="C2" s="32" t="s">
        <v>42</v>
      </c>
      <c r="D2" s="32" t="s">
        <v>23</v>
      </c>
      <c r="E2" s="32" t="s">
        <v>27</v>
      </c>
      <c r="F2" s="32" t="s">
        <v>12</v>
      </c>
      <c r="G2" s="4">
        <v>110</v>
      </c>
      <c r="H2" s="4">
        <v>110</v>
      </c>
      <c r="I2" s="4">
        <v>110</v>
      </c>
      <c r="J2" s="4">
        <v>1</v>
      </c>
      <c r="K2" s="5">
        <f>1.1*1.1*1.1</f>
        <v>1.3310000000000004</v>
      </c>
      <c r="L2" s="4">
        <v>500</v>
      </c>
      <c r="M2" s="3"/>
      <c r="N2" s="32"/>
    </row>
    <row r="3" spans="1:14" ht="47" customHeight="1">
      <c r="A3" s="33"/>
      <c r="B3" s="33"/>
      <c r="C3" s="33"/>
      <c r="D3" s="33"/>
      <c r="E3" s="33"/>
      <c r="F3" s="33"/>
      <c r="G3" s="4">
        <v>120</v>
      </c>
      <c r="H3" s="4">
        <v>90</v>
      </c>
      <c r="I3" s="4">
        <v>90</v>
      </c>
      <c r="J3" s="4">
        <v>3</v>
      </c>
      <c r="K3" s="5">
        <f>1.2*0.9*0.9*3</f>
        <v>2.9160000000000004</v>
      </c>
      <c r="L3" s="4">
        <v>1800</v>
      </c>
      <c r="M3" s="3"/>
      <c r="N3" s="33"/>
    </row>
    <row r="4" spans="1:14" ht="41.5" customHeight="1">
      <c r="A4" s="33"/>
      <c r="B4" s="33"/>
      <c r="C4" s="33"/>
      <c r="D4" s="33"/>
      <c r="E4" s="33"/>
      <c r="F4" s="33"/>
      <c r="G4" s="6">
        <v>110</v>
      </c>
      <c r="H4" s="6">
        <v>110</v>
      </c>
      <c r="I4" s="6">
        <v>110</v>
      </c>
      <c r="J4" s="6">
        <v>1</v>
      </c>
      <c r="K4" s="6">
        <f>1.1*1.1*1.1*1</f>
        <v>1.3310000000000004</v>
      </c>
      <c r="L4" s="6">
        <v>1200</v>
      </c>
      <c r="M4" s="6"/>
      <c r="N4" s="33"/>
    </row>
    <row r="5" spans="1:14" ht="36" customHeight="1">
      <c r="A5" s="34"/>
      <c r="B5" s="34"/>
      <c r="C5" s="34"/>
      <c r="D5" s="34"/>
      <c r="E5" s="34"/>
      <c r="F5" s="34"/>
      <c r="G5" s="3">
        <v>110</v>
      </c>
      <c r="H5" s="3">
        <v>110</v>
      </c>
      <c r="I5" s="3">
        <v>110</v>
      </c>
      <c r="J5" s="3">
        <v>1</v>
      </c>
      <c r="K5" s="7">
        <f>1.1*1.1*1.1*1</f>
        <v>1.3310000000000004</v>
      </c>
      <c r="L5" s="8">
        <v>820</v>
      </c>
      <c r="M5" s="3" t="s">
        <v>11</v>
      </c>
      <c r="N5" s="34"/>
    </row>
    <row r="6" spans="1:14" ht="62.5" customHeight="1">
      <c r="A6" s="36" t="s">
        <v>89</v>
      </c>
      <c r="B6" s="32" t="s">
        <v>14</v>
      </c>
      <c r="C6" s="32" t="s">
        <v>28</v>
      </c>
      <c r="D6" s="3" t="s">
        <v>29</v>
      </c>
      <c r="E6" s="3" t="s">
        <v>15</v>
      </c>
      <c r="F6" s="3" t="s">
        <v>35</v>
      </c>
      <c r="G6" s="4">
        <v>210</v>
      </c>
      <c r="H6" s="4">
        <v>135</v>
      </c>
      <c r="I6" s="4">
        <v>42</v>
      </c>
      <c r="J6" s="4">
        <v>2</v>
      </c>
      <c r="K6" s="5">
        <v>2.38</v>
      </c>
      <c r="L6" s="8">
        <v>1820</v>
      </c>
      <c r="M6" s="3" t="s">
        <v>11</v>
      </c>
      <c r="N6" s="3"/>
    </row>
    <row r="7" spans="1:14" ht="80.5" customHeight="1">
      <c r="A7" s="36"/>
      <c r="B7" s="33"/>
      <c r="C7" s="33"/>
      <c r="D7" s="3" t="s">
        <v>30</v>
      </c>
      <c r="E7" s="3" t="s">
        <v>16</v>
      </c>
      <c r="F7" s="3" t="s">
        <v>34</v>
      </c>
      <c r="G7" s="4">
        <v>120</v>
      </c>
      <c r="H7" s="4">
        <v>100</v>
      </c>
      <c r="I7" s="4">
        <v>125</v>
      </c>
      <c r="J7" s="4">
        <v>1</v>
      </c>
      <c r="K7" s="7">
        <v>1.5</v>
      </c>
      <c r="L7" s="4">
        <v>838</v>
      </c>
      <c r="M7" s="3" t="s">
        <v>11</v>
      </c>
      <c r="N7" s="3"/>
    </row>
    <row r="8" spans="1:14" ht="62.5" customHeight="1">
      <c r="A8" s="36"/>
      <c r="B8" s="33"/>
      <c r="C8" s="33"/>
      <c r="D8" s="3" t="s">
        <v>30</v>
      </c>
      <c r="E8" s="3" t="s">
        <v>17</v>
      </c>
      <c r="F8" s="3" t="s">
        <v>36</v>
      </c>
      <c r="G8" s="37">
        <v>120</v>
      </c>
      <c r="H8" s="37">
        <v>80</v>
      </c>
      <c r="I8" s="37">
        <v>50</v>
      </c>
      <c r="J8" s="37">
        <v>1</v>
      </c>
      <c r="K8" s="38">
        <v>0.48</v>
      </c>
      <c r="L8" s="37">
        <v>362</v>
      </c>
      <c r="M8" s="32" t="s">
        <v>11</v>
      </c>
      <c r="N8" s="32"/>
    </row>
    <row r="9" spans="1:14" ht="34.5" customHeight="1">
      <c r="A9" s="36"/>
      <c r="B9" s="33"/>
      <c r="C9" s="33"/>
      <c r="D9" s="3" t="s">
        <v>30</v>
      </c>
      <c r="E9" s="3" t="s">
        <v>31</v>
      </c>
      <c r="F9" s="3" t="s">
        <v>39</v>
      </c>
      <c r="G9" s="37"/>
      <c r="H9" s="37"/>
      <c r="I9" s="37"/>
      <c r="J9" s="37"/>
      <c r="K9" s="38"/>
      <c r="L9" s="37"/>
      <c r="M9" s="34"/>
      <c r="N9" s="34"/>
    </row>
    <row r="10" spans="1:14" ht="42" customHeight="1">
      <c r="A10" s="36"/>
      <c r="B10" s="33"/>
      <c r="C10" s="33"/>
      <c r="D10" s="32" t="s">
        <v>30</v>
      </c>
      <c r="E10" s="32" t="s">
        <v>18</v>
      </c>
      <c r="F10" s="32" t="s">
        <v>33</v>
      </c>
      <c r="G10" s="4">
        <v>55</v>
      </c>
      <c r="H10" s="4">
        <v>45</v>
      </c>
      <c r="I10" s="4">
        <v>40</v>
      </c>
      <c r="J10" s="4">
        <v>1</v>
      </c>
      <c r="K10" s="7">
        <v>0.1</v>
      </c>
      <c r="L10" s="4">
        <v>26</v>
      </c>
      <c r="M10" s="3" t="s">
        <v>11</v>
      </c>
      <c r="N10" s="3"/>
    </row>
    <row r="11" spans="1:14" ht="53" customHeight="1">
      <c r="A11" s="36"/>
      <c r="B11" s="33"/>
      <c r="C11" s="33"/>
      <c r="D11" s="34"/>
      <c r="E11" s="34"/>
      <c r="F11" s="34"/>
      <c r="G11" s="4">
        <v>135</v>
      </c>
      <c r="H11" s="4">
        <v>70</v>
      </c>
      <c r="I11" s="4">
        <v>90</v>
      </c>
      <c r="J11" s="4">
        <v>1</v>
      </c>
      <c r="K11" s="5">
        <v>0.85</v>
      </c>
      <c r="L11" s="4">
        <v>140</v>
      </c>
      <c r="M11" s="3" t="s">
        <v>11</v>
      </c>
      <c r="N11" s="3"/>
    </row>
    <row r="12" spans="1:14" ht="30.5" customHeight="1">
      <c r="A12" s="36"/>
      <c r="B12" s="33"/>
      <c r="C12" s="33"/>
      <c r="D12" s="32" t="s">
        <v>29</v>
      </c>
      <c r="E12" s="32" t="s">
        <v>19</v>
      </c>
      <c r="F12" s="32" t="s">
        <v>32</v>
      </c>
      <c r="G12" s="4">
        <v>73</v>
      </c>
      <c r="H12" s="4">
        <v>65</v>
      </c>
      <c r="I12" s="4">
        <v>33</v>
      </c>
      <c r="J12" s="4">
        <v>1</v>
      </c>
      <c r="K12" s="5">
        <v>0.16</v>
      </c>
      <c r="L12" s="4">
        <v>148</v>
      </c>
      <c r="M12" s="3" t="s">
        <v>11</v>
      </c>
      <c r="N12" s="36"/>
    </row>
    <row r="13" spans="1:14" ht="32" customHeight="1">
      <c r="A13" s="36"/>
      <c r="B13" s="33"/>
      <c r="C13" s="33"/>
      <c r="D13" s="33"/>
      <c r="E13" s="33"/>
      <c r="F13" s="33"/>
      <c r="G13" s="4">
        <v>48</v>
      </c>
      <c r="H13" s="4">
        <v>28</v>
      </c>
      <c r="I13" s="4">
        <v>25</v>
      </c>
      <c r="J13" s="4">
        <v>1</v>
      </c>
      <c r="K13" s="5">
        <v>0.03</v>
      </c>
      <c r="L13" s="4">
        <v>43</v>
      </c>
      <c r="M13" s="3" t="s">
        <v>11</v>
      </c>
      <c r="N13" s="36"/>
    </row>
    <row r="14" spans="1:14" ht="31.5" customHeight="1">
      <c r="A14" s="36"/>
      <c r="B14" s="33"/>
      <c r="C14" s="33"/>
      <c r="D14" s="34"/>
      <c r="E14" s="34"/>
      <c r="F14" s="34"/>
      <c r="G14" s="4">
        <v>72</v>
      </c>
      <c r="H14" s="4">
        <v>32</v>
      </c>
      <c r="I14" s="4">
        <v>33</v>
      </c>
      <c r="J14" s="4">
        <v>1</v>
      </c>
      <c r="K14" s="5">
        <v>0.08</v>
      </c>
      <c r="L14" s="4">
        <v>104</v>
      </c>
      <c r="M14" s="3" t="s">
        <v>11</v>
      </c>
      <c r="N14" s="36"/>
    </row>
    <row r="15" spans="1:14" ht="62.5" customHeight="1">
      <c r="A15" s="36"/>
      <c r="B15" s="33"/>
      <c r="C15" s="33"/>
      <c r="D15" s="3" t="s">
        <v>30</v>
      </c>
      <c r="E15" s="3" t="s">
        <v>20</v>
      </c>
      <c r="F15" s="3" t="s">
        <v>37</v>
      </c>
      <c r="G15" s="4">
        <v>100</v>
      </c>
      <c r="H15" s="4">
        <v>100</v>
      </c>
      <c r="I15" s="4">
        <v>220</v>
      </c>
      <c r="J15" s="4">
        <v>1</v>
      </c>
      <c r="K15" s="7">
        <v>2.2000000000000002</v>
      </c>
      <c r="L15" s="4">
        <v>860</v>
      </c>
      <c r="M15" s="3" t="s">
        <v>11</v>
      </c>
      <c r="N15" s="3"/>
    </row>
    <row r="16" spans="1:14" ht="62.5" customHeight="1">
      <c r="A16" s="32"/>
      <c r="B16" s="34"/>
      <c r="C16" s="34"/>
      <c r="D16" s="3" t="s">
        <v>30</v>
      </c>
      <c r="E16" s="3" t="s">
        <v>21</v>
      </c>
      <c r="F16" s="3" t="s">
        <v>38</v>
      </c>
      <c r="G16" s="4">
        <v>85</v>
      </c>
      <c r="H16" s="4">
        <v>43</v>
      </c>
      <c r="I16" s="4">
        <v>102</v>
      </c>
      <c r="J16" s="4">
        <v>2</v>
      </c>
      <c r="K16" s="5">
        <v>0.75</v>
      </c>
      <c r="L16" s="4">
        <v>140</v>
      </c>
      <c r="M16" s="3" t="s">
        <v>11</v>
      </c>
      <c r="N16" s="3"/>
    </row>
    <row r="17" spans="1:14" ht="50" customHeight="1">
      <c r="A17" s="36" t="s">
        <v>90</v>
      </c>
      <c r="B17" s="36" t="s">
        <v>13</v>
      </c>
      <c r="C17" s="36" t="s">
        <v>40</v>
      </c>
      <c r="D17" s="36" t="s">
        <v>29</v>
      </c>
      <c r="E17" s="36" t="s">
        <v>22</v>
      </c>
      <c r="F17" s="32" t="s">
        <v>41</v>
      </c>
      <c r="G17" s="4">
        <v>158</v>
      </c>
      <c r="H17" s="4">
        <v>82</v>
      </c>
      <c r="I17" s="4">
        <v>107</v>
      </c>
      <c r="J17" s="4">
        <v>1</v>
      </c>
      <c r="K17" s="5">
        <v>1.39</v>
      </c>
      <c r="L17" s="4">
        <v>560</v>
      </c>
      <c r="M17" s="3" t="s">
        <v>61</v>
      </c>
      <c r="N17" s="3"/>
    </row>
    <row r="18" spans="1:14" ht="50" customHeight="1">
      <c r="A18" s="36"/>
      <c r="B18" s="36"/>
      <c r="C18" s="36"/>
      <c r="D18" s="36"/>
      <c r="E18" s="36"/>
      <c r="F18" s="33"/>
      <c r="G18" s="4">
        <v>119</v>
      </c>
      <c r="H18" s="4">
        <v>111</v>
      </c>
      <c r="I18" s="4">
        <v>67</v>
      </c>
      <c r="J18" s="4">
        <v>1</v>
      </c>
      <c r="K18" s="5">
        <v>0.89</v>
      </c>
      <c r="L18" s="4">
        <v>983</v>
      </c>
      <c r="M18" s="3" t="s">
        <v>61</v>
      </c>
      <c r="N18" s="3"/>
    </row>
    <row r="19" spans="1:14" ht="50" customHeight="1">
      <c r="A19" s="36"/>
      <c r="B19" s="36"/>
      <c r="C19" s="36"/>
      <c r="D19" s="36"/>
      <c r="E19" s="36"/>
      <c r="F19" s="33"/>
      <c r="G19" s="4">
        <v>164</v>
      </c>
      <c r="H19" s="4">
        <v>74</v>
      </c>
      <c r="I19" s="4">
        <v>80</v>
      </c>
      <c r="J19" s="4">
        <v>1</v>
      </c>
      <c r="K19" s="5">
        <v>0.97</v>
      </c>
      <c r="L19" s="4">
        <v>296</v>
      </c>
      <c r="M19" s="3" t="s">
        <v>61</v>
      </c>
      <c r="N19" s="3"/>
    </row>
    <row r="20" spans="1:14" ht="50" customHeight="1">
      <c r="A20" s="36"/>
      <c r="B20" s="36"/>
      <c r="C20" s="36"/>
      <c r="D20" s="36"/>
      <c r="E20" s="36"/>
      <c r="F20" s="33"/>
      <c r="G20" s="4">
        <v>188</v>
      </c>
      <c r="H20" s="4">
        <v>97</v>
      </c>
      <c r="I20" s="4">
        <v>92</v>
      </c>
      <c r="J20" s="4">
        <v>1</v>
      </c>
      <c r="K20" s="5">
        <v>1.68</v>
      </c>
      <c r="L20" s="4">
        <v>802</v>
      </c>
      <c r="M20" s="3" t="s">
        <v>61</v>
      </c>
      <c r="N20" s="3"/>
    </row>
    <row r="21" spans="1:14" ht="50" customHeight="1">
      <c r="A21" s="36"/>
      <c r="B21" s="36"/>
      <c r="C21" s="36"/>
      <c r="D21" s="36"/>
      <c r="E21" s="36"/>
      <c r="F21" s="33"/>
      <c r="G21" s="4">
        <v>168</v>
      </c>
      <c r="H21" s="4">
        <v>67</v>
      </c>
      <c r="I21" s="4">
        <v>58</v>
      </c>
      <c r="J21" s="4">
        <v>1</v>
      </c>
      <c r="K21" s="5">
        <v>0.65</v>
      </c>
      <c r="L21" s="4">
        <v>471</v>
      </c>
      <c r="M21" s="3" t="s">
        <v>61</v>
      </c>
      <c r="N21" s="3"/>
    </row>
    <row r="22" spans="1:14" ht="50" customHeight="1">
      <c r="A22" s="36"/>
      <c r="B22" s="36"/>
      <c r="C22" s="36"/>
      <c r="D22" s="36"/>
      <c r="E22" s="36"/>
      <c r="F22" s="34"/>
      <c r="G22" s="4">
        <v>156</v>
      </c>
      <c r="H22" s="4">
        <v>100</v>
      </c>
      <c r="I22" s="4">
        <v>100</v>
      </c>
      <c r="J22" s="4">
        <v>1</v>
      </c>
      <c r="K22" s="5">
        <v>1.56</v>
      </c>
      <c r="L22" s="4">
        <v>804</v>
      </c>
      <c r="M22" s="3" t="s">
        <v>61</v>
      </c>
      <c r="N22" s="3"/>
    </row>
    <row r="23" spans="1:14" ht="56.5" customHeight="1">
      <c r="A23" s="11" t="s">
        <v>91</v>
      </c>
      <c r="B23" s="9" t="s">
        <v>14</v>
      </c>
      <c r="C23" s="9" t="s">
        <v>28</v>
      </c>
      <c r="D23" s="9" t="s">
        <v>30</v>
      </c>
      <c r="E23" s="9" t="s">
        <v>43</v>
      </c>
      <c r="F23" s="14" t="s">
        <v>44</v>
      </c>
      <c r="G23" s="4">
        <v>107</v>
      </c>
      <c r="H23" s="4">
        <v>86</v>
      </c>
      <c r="I23" s="4">
        <v>118</v>
      </c>
      <c r="J23" s="4">
        <v>1</v>
      </c>
      <c r="K23" s="10">
        <f>1.07*0.86*1.18</f>
        <v>1.085836</v>
      </c>
      <c r="L23" s="4">
        <v>1160</v>
      </c>
      <c r="M23" s="9"/>
      <c r="N23" s="9"/>
    </row>
    <row r="24" spans="1:14" s="13" customFormat="1" ht="45" customHeight="1">
      <c r="A24" s="28" t="s">
        <v>92</v>
      </c>
      <c r="B24" s="27" t="s">
        <v>14</v>
      </c>
      <c r="C24" s="27" t="s">
        <v>28</v>
      </c>
      <c r="D24" s="27" t="s">
        <v>30</v>
      </c>
      <c r="E24" s="27" t="s">
        <v>45</v>
      </c>
      <c r="F24" s="35" t="s">
        <v>37</v>
      </c>
      <c r="G24" s="4">
        <v>96</v>
      </c>
      <c r="H24" s="4">
        <v>76</v>
      </c>
      <c r="I24" s="4">
        <v>55</v>
      </c>
      <c r="J24" s="4">
        <v>1</v>
      </c>
      <c r="K24" s="10">
        <f>0.96*0.76*0.55</f>
        <v>0.40128000000000003</v>
      </c>
      <c r="L24" s="4">
        <v>825</v>
      </c>
      <c r="M24" s="11" t="s">
        <v>47</v>
      </c>
      <c r="N24" s="9"/>
    </row>
    <row r="25" spans="1:14" s="13" customFormat="1" ht="45" customHeight="1">
      <c r="A25" s="28"/>
      <c r="B25" s="27"/>
      <c r="C25" s="27"/>
      <c r="D25" s="27"/>
      <c r="E25" s="27"/>
      <c r="F25" s="35"/>
      <c r="G25" s="4">
        <v>205</v>
      </c>
      <c r="H25" s="4">
        <v>46</v>
      </c>
      <c r="I25" s="4">
        <v>43</v>
      </c>
      <c r="J25" s="4">
        <v>1</v>
      </c>
      <c r="K25" s="10">
        <f>2.05*0.46*0.43</f>
        <v>0.40548999999999996</v>
      </c>
      <c r="L25" s="4">
        <v>240</v>
      </c>
      <c r="M25" s="11" t="s">
        <v>47</v>
      </c>
      <c r="N25" s="9"/>
    </row>
    <row r="26" spans="1:14" s="13" customFormat="1" ht="45" customHeight="1">
      <c r="A26" s="28"/>
      <c r="B26" s="27"/>
      <c r="C26" s="27"/>
      <c r="D26" s="27"/>
      <c r="E26" s="27"/>
      <c r="F26" s="35"/>
      <c r="G26" s="4">
        <v>205</v>
      </c>
      <c r="H26" s="4">
        <v>46</v>
      </c>
      <c r="I26" s="4">
        <v>49</v>
      </c>
      <c r="J26" s="4">
        <v>1</v>
      </c>
      <c r="K26" s="10">
        <f>2.05*0.46*0.49</f>
        <v>0.46206999999999998</v>
      </c>
      <c r="L26" s="4">
        <v>246</v>
      </c>
      <c r="M26" s="11" t="s">
        <v>47</v>
      </c>
      <c r="N26" s="9"/>
    </row>
    <row r="27" spans="1:14" s="13" customFormat="1" ht="56.5" customHeight="1">
      <c r="A27" s="28"/>
      <c r="B27" s="9" t="s">
        <v>13</v>
      </c>
      <c r="C27" s="11" t="s">
        <v>48</v>
      </c>
      <c r="D27" s="9" t="s">
        <v>30</v>
      </c>
      <c r="E27" s="9" t="s">
        <v>46</v>
      </c>
      <c r="F27" s="14" t="s">
        <v>49</v>
      </c>
      <c r="G27" s="4">
        <v>100</v>
      </c>
      <c r="H27" s="4">
        <v>72</v>
      </c>
      <c r="I27" s="4">
        <v>58</v>
      </c>
      <c r="J27" s="4">
        <v>4</v>
      </c>
      <c r="K27" s="10">
        <f>1*0.72*0.58*4</f>
        <v>1.6703999999999999</v>
      </c>
      <c r="L27" s="4">
        <v>204</v>
      </c>
      <c r="M27" s="11" t="s">
        <v>47</v>
      </c>
      <c r="N27" s="9"/>
    </row>
    <row r="28" spans="1:14" s="13" customFormat="1" ht="40.5" customHeight="1">
      <c r="A28" s="28"/>
      <c r="B28" s="27" t="s">
        <v>50</v>
      </c>
      <c r="C28" s="28" t="s">
        <v>58</v>
      </c>
      <c r="D28" s="9" t="s">
        <v>29</v>
      </c>
      <c r="E28" s="9" t="s">
        <v>51</v>
      </c>
      <c r="F28" s="14" t="s">
        <v>53</v>
      </c>
      <c r="G28" s="4">
        <v>152</v>
      </c>
      <c r="H28" s="4">
        <v>112</v>
      </c>
      <c r="I28" s="4">
        <v>124</v>
      </c>
      <c r="J28" s="4">
        <v>1</v>
      </c>
      <c r="K28" s="10">
        <f>1.52*1.12*1.24</f>
        <v>2.110976</v>
      </c>
      <c r="L28" s="4">
        <v>470</v>
      </c>
      <c r="M28" s="11" t="s">
        <v>47</v>
      </c>
      <c r="N28" s="9"/>
    </row>
    <row r="29" spans="1:14" s="13" customFormat="1" ht="30" customHeight="1">
      <c r="A29" s="28"/>
      <c r="B29" s="27"/>
      <c r="C29" s="28"/>
      <c r="D29" s="9" t="s">
        <v>29</v>
      </c>
      <c r="E29" s="9" t="s">
        <v>52</v>
      </c>
      <c r="F29" s="14" t="s">
        <v>54</v>
      </c>
      <c r="G29" s="4">
        <v>47</v>
      </c>
      <c r="H29" s="4">
        <v>24</v>
      </c>
      <c r="I29" s="4">
        <v>16</v>
      </c>
      <c r="J29" s="4">
        <v>2</v>
      </c>
      <c r="K29" s="10">
        <f>0.47*0.24*0.16*2</f>
        <v>3.6095999999999996E-2</v>
      </c>
      <c r="L29" s="4">
        <v>8</v>
      </c>
      <c r="M29" s="11" t="s">
        <v>47</v>
      </c>
      <c r="N29" s="9"/>
    </row>
    <row r="30" spans="1:14" s="13" customFormat="1" ht="20" customHeight="1">
      <c r="A30" s="28"/>
      <c r="B30" s="27"/>
      <c r="C30" s="28"/>
      <c r="D30" s="29" t="s">
        <v>59</v>
      </c>
      <c r="E30" s="27" t="s">
        <v>55</v>
      </c>
      <c r="F30" s="24" t="s">
        <v>60</v>
      </c>
      <c r="G30" s="4">
        <v>50</v>
      </c>
      <c r="H30" s="4">
        <v>25</v>
      </c>
      <c r="I30" s="4">
        <v>26</v>
      </c>
      <c r="J30" s="4">
        <v>1</v>
      </c>
      <c r="K30" s="10">
        <f>0.5*0.25*0.26</f>
        <v>3.2500000000000001E-2</v>
      </c>
      <c r="L30" s="4">
        <v>25</v>
      </c>
      <c r="M30" s="11" t="s">
        <v>57</v>
      </c>
      <c r="N30" s="9"/>
    </row>
    <row r="31" spans="1:14" s="13" customFormat="1" ht="20" customHeight="1">
      <c r="A31" s="28"/>
      <c r="B31" s="27"/>
      <c r="C31" s="28"/>
      <c r="D31" s="30"/>
      <c r="E31" s="27"/>
      <c r="F31" s="26"/>
      <c r="G31" s="4">
        <v>55</v>
      </c>
      <c r="H31" s="4">
        <v>31</v>
      </c>
      <c r="I31" s="4">
        <v>34</v>
      </c>
      <c r="J31" s="4">
        <v>3</v>
      </c>
      <c r="K31" s="10">
        <f>0.55*0.31*0.34*3</f>
        <v>0.17391000000000001</v>
      </c>
      <c r="L31" s="4">
        <v>133</v>
      </c>
      <c r="M31" s="11" t="s">
        <v>57</v>
      </c>
      <c r="N31" s="9"/>
    </row>
    <row r="32" spans="1:14" s="13" customFormat="1" ht="27" customHeight="1">
      <c r="A32" s="28"/>
      <c r="B32" s="27"/>
      <c r="C32" s="28"/>
      <c r="D32" s="29" t="s">
        <v>29</v>
      </c>
      <c r="E32" s="27" t="s">
        <v>56</v>
      </c>
      <c r="F32" s="24" t="s">
        <v>60</v>
      </c>
      <c r="G32" s="4">
        <v>33</v>
      </c>
      <c r="H32" s="4">
        <v>93</v>
      </c>
      <c r="I32" s="4">
        <v>29</v>
      </c>
      <c r="J32" s="4">
        <v>1</v>
      </c>
      <c r="K32" s="10">
        <f>0.33*0.93*0.29</f>
        <v>8.9000999999999997E-2</v>
      </c>
      <c r="L32" s="4">
        <v>60</v>
      </c>
      <c r="M32" s="11" t="s">
        <v>57</v>
      </c>
      <c r="N32" s="9"/>
    </row>
    <row r="33" spans="1:14" s="13" customFormat="1" ht="27" customHeight="1">
      <c r="A33" s="28"/>
      <c r="B33" s="27"/>
      <c r="C33" s="28"/>
      <c r="D33" s="31"/>
      <c r="E33" s="27"/>
      <c r="F33" s="25"/>
      <c r="G33" s="4">
        <v>33</v>
      </c>
      <c r="H33" s="4">
        <v>93</v>
      </c>
      <c r="I33" s="4">
        <v>29</v>
      </c>
      <c r="J33" s="4">
        <v>1</v>
      </c>
      <c r="K33" s="10">
        <f>0.33*0.93*0.29</f>
        <v>8.9000999999999997E-2</v>
      </c>
      <c r="L33" s="4">
        <v>58</v>
      </c>
      <c r="M33" s="9" t="s">
        <v>57</v>
      </c>
      <c r="N33" s="9"/>
    </row>
    <row r="34" spans="1:14" s="13" customFormat="1" ht="26.5" customHeight="1">
      <c r="A34" s="28"/>
      <c r="B34" s="27"/>
      <c r="C34" s="28"/>
      <c r="D34" s="30"/>
      <c r="E34" s="27"/>
      <c r="F34" s="26"/>
      <c r="G34" s="9">
        <v>17</v>
      </c>
      <c r="H34" s="9">
        <v>17</v>
      </c>
      <c r="I34" s="9">
        <v>24</v>
      </c>
      <c r="J34" s="9">
        <v>1</v>
      </c>
      <c r="K34" s="9">
        <f>0.17*0.17*0.24</f>
        <v>6.9360000000000012E-3</v>
      </c>
      <c r="L34" s="9">
        <v>8</v>
      </c>
      <c r="M34" s="9" t="s">
        <v>57</v>
      </c>
      <c r="N34" s="9"/>
    </row>
    <row r="35" spans="1:14" s="13" customFormat="1" ht="34.5" customHeight="1">
      <c r="A35" s="28" t="s">
        <v>93</v>
      </c>
      <c r="B35" s="29" t="s">
        <v>50</v>
      </c>
      <c r="C35" s="39" t="s">
        <v>62</v>
      </c>
      <c r="D35" s="29" t="s">
        <v>30</v>
      </c>
      <c r="E35" s="29" t="s">
        <v>63</v>
      </c>
      <c r="F35" s="24" t="s">
        <v>64</v>
      </c>
      <c r="G35" s="9"/>
      <c r="H35" s="9"/>
      <c r="I35" s="9"/>
      <c r="J35" s="9">
        <v>1</v>
      </c>
      <c r="K35" s="9">
        <v>0.34</v>
      </c>
      <c r="L35" s="9">
        <v>120</v>
      </c>
      <c r="M35" s="9" t="s">
        <v>57</v>
      </c>
      <c r="N35" s="9"/>
    </row>
    <row r="36" spans="1:14" s="13" customFormat="1" ht="34.5" customHeight="1">
      <c r="A36" s="28"/>
      <c r="B36" s="30"/>
      <c r="C36" s="41"/>
      <c r="D36" s="30"/>
      <c r="E36" s="30"/>
      <c r="F36" s="26"/>
      <c r="G36" s="9"/>
      <c r="H36" s="9"/>
      <c r="I36" s="9"/>
      <c r="J36" s="9">
        <v>1</v>
      </c>
      <c r="K36" s="9">
        <v>0.4</v>
      </c>
      <c r="L36" s="9">
        <v>190</v>
      </c>
      <c r="M36" s="9" t="s">
        <v>57</v>
      </c>
      <c r="N36" s="9"/>
    </row>
    <row r="37" spans="1:14" s="13" customFormat="1" ht="26.5" customHeight="1">
      <c r="A37" s="39" t="s">
        <v>94</v>
      </c>
      <c r="B37" s="29" t="s">
        <v>50</v>
      </c>
      <c r="C37" s="39" t="s">
        <v>62</v>
      </c>
      <c r="D37" s="9"/>
      <c r="E37" s="20" t="s">
        <v>65</v>
      </c>
      <c r="F37" s="23" t="s">
        <v>86</v>
      </c>
      <c r="G37" s="17">
        <v>50</v>
      </c>
      <c r="H37" s="17">
        <v>50</v>
      </c>
      <c r="I37" s="17">
        <v>50</v>
      </c>
      <c r="J37" s="17">
        <v>1</v>
      </c>
      <c r="K37" s="10">
        <f>0.5*0.5*0.5</f>
        <v>0.125</v>
      </c>
      <c r="L37" s="17">
        <v>95</v>
      </c>
      <c r="M37" s="9"/>
      <c r="N37" s="9"/>
    </row>
    <row r="38" spans="1:14" s="13" customFormat="1" ht="26.5" customHeight="1">
      <c r="A38" s="40"/>
      <c r="B38" s="31"/>
      <c r="C38" s="40"/>
      <c r="D38" s="9"/>
      <c r="E38" s="20" t="s">
        <v>65</v>
      </c>
      <c r="F38" s="23" t="s">
        <v>87</v>
      </c>
      <c r="G38" s="17"/>
      <c r="H38" s="17"/>
      <c r="I38" s="17"/>
      <c r="J38" s="17">
        <v>24</v>
      </c>
      <c r="K38" s="10">
        <v>2</v>
      </c>
      <c r="L38" s="17">
        <v>700</v>
      </c>
      <c r="M38" s="9"/>
      <c r="N38" s="9"/>
    </row>
    <row r="39" spans="1:14" s="13" customFormat="1" ht="26.5" customHeight="1">
      <c r="A39" s="40"/>
      <c r="B39" s="31"/>
      <c r="C39" s="40"/>
      <c r="D39" s="9"/>
      <c r="E39" s="21" t="s">
        <v>66</v>
      </c>
      <c r="F39" s="22" t="s">
        <v>73</v>
      </c>
      <c r="G39" s="17">
        <v>100</v>
      </c>
      <c r="H39" s="17">
        <v>100</v>
      </c>
      <c r="I39" s="17">
        <v>85</v>
      </c>
      <c r="J39" s="17">
        <v>1</v>
      </c>
      <c r="K39" s="10">
        <f>1*1*0.85</f>
        <v>0.85</v>
      </c>
      <c r="L39" s="17">
        <v>1000</v>
      </c>
      <c r="M39" s="9"/>
      <c r="N39" s="9"/>
    </row>
    <row r="40" spans="1:14" s="13" customFormat="1" ht="26.5" customHeight="1">
      <c r="A40" s="40"/>
      <c r="B40" s="31"/>
      <c r="C40" s="40"/>
      <c r="D40" s="9"/>
      <c r="E40" s="22" t="s">
        <v>67</v>
      </c>
      <c r="F40" s="23" t="s">
        <v>74</v>
      </c>
      <c r="G40" s="17">
        <v>165</v>
      </c>
      <c r="H40" s="17">
        <v>85</v>
      </c>
      <c r="I40" s="17">
        <v>115</v>
      </c>
      <c r="J40" s="17">
        <v>1</v>
      </c>
      <c r="K40" s="10">
        <f>1.65*0.85*1.15</f>
        <v>1.6128749999999996</v>
      </c>
      <c r="L40" s="17">
        <v>1680</v>
      </c>
      <c r="M40" s="9"/>
      <c r="N40" s="9"/>
    </row>
    <row r="41" spans="1:14" s="13" customFormat="1" ht="26.5" customHeight="1">
      <c r="A41" s="40"/>
      <c r="B41" s="31"/>
      <c r="C41" s="40"/>
      <c r="D41" s="9"/>
      <c r="E41" s="22" t="s">
        <v>67</v>
      </c>
      <c r="F41" s="23" t="s">
        <v>75</v>
      </c>
      <c r="G41" s="17">
        <v>95</v>
      </c>
      <c r="H41" s="17">
        <v>63</v>
      </c>
      <c r="I41" s="17">
        <v>80</v>
      </c>
      <c r="J41" s="17">
        <v>1</v>
      </c>
      <c r="K41" s="10">
        <f>0.95*0.63*0.8</f>
        <v>0.47879999999999995</v>
      </c>
      <c r="L41" s="17">
        <v>290</v>
      </c>
      <c r="M41" s="9"/>
      <c r="N41" s="9"/>
    </row>
    <row r="42" spans="1:14" s="13" customFormat="1" ht="26.5" customHeight="1">
      <c r="A42" s="40"/>
      <c r="B42" s="31"/>
      <c r="C42" s="40"/>
      <c r="D42" s="9"/>
      <c r="E42" s="22" t="s">
        <v>67</v>
      </c>
      <c r="F42" s="23" t="s">
        <v>76</v>
      </c>
      <c r="G42" s="17">
        <v>20</v>
      </c>
      <c r="H42" s="17">
        <v>20</v>
      </c>
      <c r="I42" s="17">
        <v>20</v>
      </c>
      <c r="J42" s="17">
        <v>1</v>
      </c>
      <c r="K42" s="10">
        <v>0.01</v>
      </c>
      <c r="L42" s="17">
        <v>7</v>
      </c>
      <c r="M42" s="9"/>
      <c r="N42" s="9"/>
    </row>
    <row r="43" spans="1:14" s="13" customFormat="1" ht="26.5" customHeight="1">
      <c r="A43" s="40"/>
      <c r="B43" s="31"/>
      <c r="C43" s="40"/>
      <c r="D43" s="9"/>
      <c r="E43" s="22" t="s">
        <v>67</v>
      </c>
      <c r="F43" s="23" t="s">
        <v>77</v>
      </c>
      <c r="G43" s="17">
        <v>140</v>
      </c>
      <c r="H43" s="17">
        <v>67</v>
      </c>
      <c r="I43" s="17">
        <v>77</v>
      </c>
      <c r="J43" s="17">
        <v>1</v>
      </c>
      <c r="K43" s="10">
        <f>1.4*0.67*0.77</f>
        <v>0.72226000000000001</v>
      </c>
      <c r="L43" s="17">
        <v>785</v>
      </c>
      <c r="M43" s="9"/>
      <c r="N43" s="9"/>
    </row>
    <row r="44" spans="1:14" s="13" customFormat="1" ht="26.5" customHeight="1">
      <c r="A44" s="40"/>
      <c r="B44" s="31"/>
      <c r="C44" s="40"/>
      <c r="D44" s="9"/>
      <c r="E44" s="22" t="s">
        <v>67</v>
      </c>
      <c r="F44" s="23" t="s">
        <v>78</v>
      </c>
      <c r="G44" s="17">
        <v>82</v>
      </c>
      <c r="H44" s="17">
        <v>62</v>
      </c>
      <c r="I44" s="17">
        <v>48</v>
      </c>
      <c r="J44" s="17">
        <v>1</v>
      </c>
      <c r="K44" s="10">
        <f>0.82*0.62*0.48</f>
        <v>0.24403199999999997</v>
      </c>
      <c r="L44" s="17">
        <v>230</v>
      </c>
      <c r="M44" s="9"/>
      <c r="N44" s="9"/>
    </row>
    <row r="45" spans="1:14" s="13" customFormat="1" ht="26.5" customHeight="1">
      <c r="A45" s="40"/>
      <c r="B45" s="31"/>
      <c r="C45" s="40"/>
      <c r="D45" s="9"/>
      <c r="E45" s="20" t="s">
        <v>68</v>
      </c>
      <c r="F45" s="23" t="s">
        <v>79</v>
      </c>
      <c r="G45" s="17">
        <v>120</v>
      </c>
      <c r="H45" s="17">
        <v>120</v>
      </c>
      <c r="I45" s="17">
        <v>170</v>
      </c>
      <c r="J45" s="17">
        <v>2</v>
      </c>
      <c r="K45" s="10">
        <f>1.2*1.2*1.7*2</f>
        <v>4.8959999999999999</v>
      </c>
      <c r="L45" s="17">
        <v>820</v>
      </c>
      <c r="M45" s="9"/>
      <c r="N45" s="9"/>
    </row>
    <row r="46" spans="1:14" s="13" customFormat="1" ht="26.5" customHeight="1">
      <c r="A46" s="40"/>
      <c r="B46" s="31"/>
      <c r="C46" s="40"/>
      <c r="D46" s="9"/>
      <c r="E46" s="20" t="s">
        <v>68</v>
      </c>
      <c r="F46" s="23" t="s">
        <v>80</v>
      </c>
      <c r="G46" s="17">
        <v>520</v>
      </c>
      <c r="H46" s="17">
        <v>60</v>
      </c>
      <c r="I46" s="17">
        <v>45</v>
      </c>
      <c r="J46" s="17">
        <v>1</v>
      </c>
      <c r="K46" s="10">
        <f>5.2*0.6*0.45</f>
        <v>1.4040000000000001</v>
      </c>
      <c r="L46" s="17">
        <v>230</v>
      </c>
      <c r="M46" s="9"/>
      <c r="N46" s="9"/>
    </row>
    <row r="47" spans="1:14" s="13" customFormat="1" ht="26.5" customHeight="1">
      <c r="A47" s="40"/>
      <c r="B47" s="31"/>
      <c r="C47" s="40"/>
      <c r="D47" s="9"/>
      <c r="E47" s="20" t="s">
        <v>68</v>
      </c>
      <c r="F47" s="23" t="s">
        <v>81</v>
      </c>
      <c r="G47" s="17">
        <v>100</v>
      </c>
      <c r="H47" s="17">
        <v>100</v>
      </c>
      <c r="I47" s="17">
        <v>80</v>
      </c>
      <c r="J47" s="17">
        <v>1</v>
      </c>
      <c r="K47" s="10">
        <f>1*1*0.8</f>
        <v>0.8</v>
      </c>
      <c r="L47" s="17">
        <v>480</v>
      </c>
      <c r="M47" s="9"/>
      <c r="N47" s="9"/>
    </row>
    <row r="48" spans="1:14" s="13" customFormat="1" ht="26.5" customHeight="1">
      <c r="A48" s="40"/>
      <c r="B48" s="31"/>
      <c r="C48" s="40"/>
      <c r="D48" s="9"/>
      <c r="E48" s="22" t="s">
        <v>69</v>
      </c>
      <c r="F48" s="23" t="s">
        <v>82</v>
      </c>
      <c r="G48" s="17">
        <v>48</v>
      </c>
      <c r="H48" s="17">
        <v>80</v>
      </c>
      <c r="I48" s="17">
        <v>110</v>
      </c>
      <c r="J48" s="17">
        <v>2</v>
      </c>
      <c r="K48" s="10">
        <f>0.48*0.8*1.1*2</f>
        <v>0.84480000000000011</v>
      </c>
      <c r="L48" s="17">
        <v>500</v>
      </c>
      <c r="M48" s="9"/>
      <c r="N48" s="9"/>
    </row>
    <row r="49" spans="1:14" s="13" customFormat="1" ht="26.5" customHeight="1">
      <c r="A49" s="40"/>
      <c r="B49" s="31"/>
      <c r="C49" s="40"/>
      <c r="D49" s="9"/>
      <c r="E49" s="22" t="s">
        <v>70</v>
      </c>
      <c r="F49" s="23" t="s">
        <v>83</v>
      </c>
      <c r="G49" s="17">
        <v>30</v>
      </c>
      <c r="H49" s="17">
        <v>35</v>
      </c>
      <c r="I49" s="17">
        <v>100</v>
      </c>
      <c r="J49" s="17">
        <v>1</v>
      </c>
      <c r="K49" s="10">
        <f>0.3*0.35*1</f>
        <v>0.105</v>
      </c>
      <c r="L49" s="17">
        <v>310</v>
      </c>
      <c r="M49" s="9"/>
      <c r="N49" s="9"/>
    </row>
    <row r="50" spans="1:14" s="13" customFormat="1" ht="26.5" customHeight="1">
      <c r="A50" s="40"/>
      <c r="B50" s="31"/>
      <c r="C50" s="40"/>
      <c r="D50" s="9"/>
      <c r="E50" s="22" t="s">
        <v>71</v>
      </c>
      <c r="F50" s="23" t="s">
        <v>84</v>
      </c>
      <c r="G50" s="17">
        <v>80</v>
      </c>
      <c r="H50" s="17">
        <v>80</v>
      </c>
      <c r="I50" s="17">
        <v>60</v>
      </c>
      <c r="J50" s="17">
        <v>1</v>
      </c>
      <c r="K50" s="10">
        <f>0.8*0.8*0.6</f>
        <v>0.38400000000000006</v>
      </c>
      <c r="L50" s="17">
        <v>340</v>
      </c>
      <c r="M50" s="9"/>
      <c r="N50" s="9"/>
    </row>
    <row r="51" spans="1:14" s="13" customFormat="1" ht="26.5" customHeight="1">
      <c r="A51" s="41"/>
      <c r="B51" s="30"/>
      <c r="C51" s="41"/>
      <c r="D51" s="9"/>
      <c r="E51" s="22" t="s">
        <v>72</v>
      </c>
      <c r="F51" s="23" t="s">
        <v>85</v>
      </c>
      <c r="G51" s="17">
        <v>120</v>
      </c>
      <c r="H51" s="17">
        <v>70</v>
      </c>
      <c r="I51" s="17">
        <v>60</v>
      </c>
      <c r="J51" s="17">
        <v>1</v>
      </c>
      <c r="K51" s="10">
        <f>1.2*0.7*0.6</f>
        <v>0.504</v>
      </c>
      <c r="L51" s="17">
        <v>300</v>
      </c>
      <c r="M51" s="9"/>
      <c r="N51" s="9"/>
    </row>
    <row r="54" spans="1:14" s="13" customFormat="1" ht="39" customHeight="1">
      <c r="A54" s="16"/>
      <c r="F54" s="15"/>
      <c r="K54" s="18">
        <f>SUM(K2:K53)</f>
        <v>44.863262999999989</v>
      </c>
      <c r="L54" s="19">
        <f>SUM(L2:L53)</f>
        <v>24231</v>
      </c>
    </row>
  </sheetData>
  <mergeCells count="54">
    <mergeCell ref="A37:A51"/>
    <mergeCell ref="F35:F36"/>
    <mergeCell ref="B37:B51"/>
    <mergeCell ref="C37:C51"/>
    <mergeCell ref="A35:A36"/>
    <mergeCell ref="B35:B36"/>
    <mergeCell ref="C35:C36"/>
    <mergeCell ref="D35:D36"/>
    <mergeCell ref="E35:E36"/>
    <mergeCell ref="A6:A16"/>
    <mergeCell ref="C6:C16"/>
    <mergeCell ref="B6:B16"/>
    <mergeCell ref="N8:N9"/>
    <mergeCell ref="N12:N14"/>
    <mergeCell ref="E12:E14"/>
    <mergeCell ref="G8:G9"/>
    <mergeCell ref="H8:H9"/>
    <mergeCell ref="I8:I9"/>
    <mergeCell ref="J8:J9"/>
    <mergeCell ref="K8:K9"/>
    <mergeCell ref="L8:L9"/>
    <mergeCell ref="D12:D14"/>
    <mergeCell ref="D10:D11"/>
    <mergeCell ref="E10:E11"/>
    <mergeCell ref="A17:A22"/>
    <mergeCell ref="B17:B22"/>
    <mergeCell ref="C17:C22"/>
    <mergeCell ref="D17:D22"/>
    <mergeCell ref="E17:E22"/>
    <mergeCell ref="A2:A5"/>
    <mergeCell ref="B2:B5"/>
    <mergeCell ref="C2:C5"/>
    <mergeCell ref="D2:D5"/>
    <mergeCell ref="E2:E5"/>
    <mergeCell ref="N2:N5"/>
    <mergeCell ref="E24:E26"/>
    <mergeCell ref="C24:C26"/>
    <mergeCell ref="B24:B26"/>
    <mergeCell ref="D24:D26"/>
    <mergeCell ref="F24:F26"/>
    <mergeCell ref="F2:F5"/>
    <mergeCell ref="F10:F11"/>
    <mergeCell ref="F12:F14"/>
    <mergeCell ref="M8:M9"/>
    <mergeCell ref="F17:F22"/>
    <mergeCell ref="F32:F34"/>
    <mergeCell ref="F30:F31"/>
    <mergeCell ref="E30:E31"/>
    <mergeCell ref="E32:E34"/>
    <mergeCell ref="A24:A34"/>
    <mergeCell ref="B28:B34"/>
    <mergeCell ref="C28:C34"/>
    <mergeCell ref="D30:D31"/>
    <mergeCell ref="D32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Ketevan Simonia</cp:lastModifiedBy>
  <dcterms:created xsi:type="dcterms:W3CDTF">2015-06-05T18:17:20Z</dcterms:created>
  <dcterms:modified xsi:type="dcterms:W3CDTF">2026-05-22T06:42:51Z</dcterms:modified>
</cp:coreProperties>
</file>