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Tenders\2026\ვაჟა-ფშაველას 5 კვარტ დემონტაჟი\tenders.ge\"/>
    </mc:Choice>
  </mc:AlternateContent>
  <xr:revisionPtr revIDLastSave="0" documentId="13_ncr:1_{F1875DE0-1F07-4FB8-8A02-3B79E98BC7B2}" xr6:coauthVersionLast="47" xr6:coauthVersionMax="47" xr10:uidLastSave="{00000000-0000-0000-0000-000000000000}"/>
  <bookViews>
    <workbookView xWindow="-28920" yWindow="-120" windowWidth="29040" windowHeight="15720" tabRatio="565" activeTab="2" xr2:uid="{00000000-000D-0000-FFFF-FFFF00000000}"/>
  </bookViews>
  <sheets>
    <sheet name="თავფურცელი სატენდერო" sheetId="24" r:id="rId1"/>
    <sheet name="ხ-ვა #1 სატენდერო" sheetId="17" r:id="rId2"/>
    <sheet name="ხ-ვა #2 სატენდერო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7" l="1"/>
  <c r="H98" i="17"/>
  <c r="H96" i="17"/>
  <c r="H95" i="17"/>
  <c r="H56" i="18"/>
  <c r="H57" i="18"/>
  <c r="H54" i="18"/>
  <c r="H52" i="18"/>
  <c r="F52" i="18"/>
  <c r="H51" i="18"/>
  <c r="H50" i="18"/>
  <c r="H94" i="17"/>
  <c r="F94" i="17"/>
  <c r="H11" i="17"/>
  <c r="M131" i="24"/>
  <c r="L131" i="24"/>
  <c r="J131" i="24"/>
  <c r="H131" i="24"/>
  <c r="F95" i="17" l="1"/>
  <c r="H53" i="18" l="1"/>
  <c r="H97" i="17"/>
  <c r="E48" i="18" l="1"/>
  <c r="E44" i="18"/>
  <c r="E40" i="18"/>
  <c r="E35" i="18"/>
  <c r="E27" i="18"/>
  <c r="E24" i="18"/>
  <c r="E19" i="18"/>
  <c r="E17" i="18"/>
  <c r="E14" i="18"/>
  <c r="F50" i="18"/>
  <c r="F51" i="18" s="1"/>
  <c r="F53" i="18" s="1"/>
  <c r="H99" i="17" l="1"/>
  <c r="H55" i="18"/>
  <c r="F54" i="18"/>
  <c r="D47" i="18"/>
  <c r="E47" i="18" s="1"/>
  <c r="D45" i="18"/>
  <c r="E45" i="18" s="1"/>
  <c r="D39" i="18"/>
  <c r="D38" i="18"/>
  <c r="D37" i="18"/>
  <c r="D12" i="18"/>
  <c r="F15" i="17"/>
  <c r="F18" i="17"/>
  <c r="F21" i="17"/>
  <c r="F24" i="17"/>
  <c r="F35" i="17"/>
  <c r="F37" i="17"/>
  <c r="F38" i="17"/>
  <c r="F41" i="17"/>
  <c r="F44" i="17"/>
  <c r="F48" i="17"/>
  <c r="F52" i="17"/>
  <c r="F54" i="17"/>
  <c r="F55" i="17"/>
  <c r="F59" i="17"/>
  <c r="F63" i="17"/>
  <c r="F67" i="17"/>
  <c r="F68" i="17"/>
  <c r="F71" i="17"/>
  <c r="F72" i="17"/>
  <c r="F74" i="17"/>
  <c r="F78" i="17"/>
  <c r="F80" i="17"/>
  <c r="F81" i="17"/>
  <c r="F85" i="17"/>
  <c r="F87" i="17"/>
  <c r="F89" i="17"/>
  <c r="F90" i="17"/>
  <c r="F93" i="17"/>
  <c r="F12" i="17"/>
  <c r="H101" i="17" l="1"/>
  <c r="F55" i="18"/>
  <c r="F56" i="18" s="1"/>
  <c r="F57" i="18" s="1"/>
  <c r="D13" i="18"/>
  <c r="E12" i="18"/>
  <c r="D15" i="18"/>
  <c r="E15" i="18" s="1"/>
  <c r="D49" i="18"/>
  <c r="E49" i="18" s="1"/>
  <c r="D79" i="17" l="1"/>
  <c r="D75" i="17"/>
  <c r="D73" i="17"/>
  <c r="D69" i="17"/>
  <c r="D64" i="17"/>
  <c r="D60" i="17"/>
  <c r="D56" i="17"/>
  <c r="D53" i="17"/>
  <c r="V52" i="17"/>
  <c r="D39" i="17"/>
  <c r="D32" i="17"/>
  <c r="D29" i="17"/>
  <c r="D22" i="17"/>
  <c r="F22" i="17" l="1"/>
  <c r="F29" i="17"/>
  <c r="F56" i="17"/>
  <c r="D70" i="17"/>
  <c r="F69" i="17"/>
  <c r="F32" i="17"/>
  <c r="D61" i="17"/>
  <c r="F60" i="17"/>
  <c r="D76" i="17"/>
  <c r="F75" i="17"/>
  <c r="F64" i="17"/>
  <c r="F79" i="17"/>
  <c r="F39" i="17"/>
  <c r="D58" i="17"/>
  <c r="D65" i="17"/>
  <c r="D82" i="17"/>
  <c r="D42" i="17"/>
  <c r="D40" i="17"/>
  <c r="D31" i="17"/>
  <c r="F61" i="17" l="1"/>
  <c r="F76" i="17"/>
  <c r="F31" i="17"/>
  <c r="D62" i="17"/>
  <c r="D83" i="17"/>
  <c r="F82" i="17"/>
  <c r="F42" i="17"/>
  <c r="D66" i="17"/>
  <c r="F65" i="17"/>
  <c r="D77" i="17"/>
  <c r="D28" i="17"/>
  <c r="D88" i="17"/>
  <c r="D84" i="17" l="1"/>
  <c r="F83" i="17"/>
  <c r="F28" i="17"/>
  <c r="F88" i="17"/>
  <c r="D33" i="17"/>
  <c r="F33" i="17" l="1"/>
  <c r="D34" i="17"/>
  <c r="F96" i="17" l="1"/>
  <c r="F97" i="17" l="1"/>
  <c r="F98" i="17" l="1"/>
  <c r="F99" i="17" l="1"/>
  <c r="F100" i="17" l="1"/>
  <c r="F101" i="17" l="1"/>
</calcChain>
</file>

<file path=xl/sharedStrings.xml><?xml version="1.0" encoding="utf-8"?>
<sst xmlns="http://schemas.openxmlformats.org/spreadsheetml/2006/main" count="426" uniqueCount="132">
  <si>
    <t>მ2</t>
  </si>
  <si>
    <t>მ3</t>
  </si>
  <si>
    <t>ტ</t>
  </si>
  <si>
    <t>ჯამი</t>
  </si>
  <si>
    <t>№</t>
  </si>
  <si>
    <t>ზ/ე</t>
  </si>
  <si>
    <t>მ</t>
  </si>
  <si>
    <t>1 ტ</t>
  </si>
  <si>
    <t>სამუშაოს დასახელება</t>
  </si>
  <si>
    <t>ლარი</t>
  </si>
  <si>
    <t>მოსამზადებელი და სადემონტაჟო სამუშაოები</t>
  </si>
  <si>
    <t>ც</t>
  </si>
  <si>
    <t>ხის ლარტყა ზომით 50x50 მმ</t>
  </si>
  <si>
    <t>დროებითი ღობის საყრდენი ბოძების მოწყობა</t>
  </si>
  <si>
    <t>დროებითი ღობის კონსტრუქციის მოწყობა</t>
  </si>
  <si>
    <t>დროებითი ღობის მოწყობა პროფილირებული ფერადი თუნუქით</t>
  </si>
  <si>
    <t>პროფილირებული ფერადი თუნუქი სისქით 0.35 მმ</t>
  </si>
  <si>
    <t>დროებითი ღობის შესავლელი კარების კარკასის დამზადება (2 ფრთა)</t>
  </si>
  <si>
    <t>ფოლადის პროფილის მილი ზომით 40x60x3 მმ, L=2.20 მ, სულ 4 ც</t>
  </si>
  <si>
    <t>ღობის ფოლადის კონსტრუქციების შეღებვა</t>
  </si>
  <si>
    <t>ღობის შესასვლელი კარების ფოლადის კონსტრუქციების შეღებვა</t>
  </si>
  <si>
    <t>შესასვლელი კარების მოწყობა პროფილირებული ფერადი თუნუქით</t>
  </si>
  <si>
    <t>საფუძველი: პროექტი</t>
  </si>
  <si>
    <t>დროებითი ღობის კონსტრუქციის დგარების დამზადება</t>
  </si>
  <si>
    <t>პროფილირებული თუნუქის დროებითი ღობის დემონტაჟი</t>
  </si>
  <si>
    <t>დროებითი ღობის საყრდენი ბოძების და შესასვლელი კარების კონსტრუქციის დემონტაჟი</t>
  </si>
  <si>
    <t>დემონტირებული ღობის (ჯართი) დატვირთვა ხელით</t>
  </si>
  <si>
    <t>ჯართის ტრანსპორტირება მითითებულ ადგილას</t>
  </si>
  <si>
    <t>ფოლადის პროფილის მილი ზომით 80x80x3 მმ, L=1.40 მ</t>
  </si>
  <si>
    <t>ფოლადის პროფილის მილი ზომით 80x80x3 მმ, L=3.00 მ</t>
  </si>
  <si>
    <t>ბეტონი B-20 (მ-250)</t>
  </si>
  <si>
    <t>დაკვეთა  N</t>
  </si>
  <si>
    <t>ლოკალურ  რესურსული  ხარჯთაღრიცხვა</t>
  </si>
  <si>
    <t>ღირებულებით :</t>
  </si>
  <si>
    <t>თბილისი 2025  წელი</t>
  </si>
  <si>
    <t xml:space="preserve"> </t>
  </si>
  <si>
    <t>სამშენებლო სამუშაოები</t>
  </si>
  <si>
    <t>არმატურა A-240C კლასის Ø8 მმ</t>
  </si>
  <si>
    <t>არმატურა A-500C კლასის Ø16 მმ</t>
  </si>
  <si>
    <t xml:space="preserve">ფანერა ლამინირებული, საყალიბე, ზომით 2440x1220x18 მმ </t>
  </si>
  <si>
    <t>მოჭრილი გრუნტის გაზიდვა ნაგავსაყრელზე</t>
  </si>
  <si>
    <t>ბეტონის მომზადების ფენის მოწყობა სისქით 100 მმ</t>
  </si>
  <si>
    <t>ბეტონი B-15 (მ-200)</t>
  </si>
  <si>
    <t>არმატურა A-500C კლასის Ø10 მმ</t>
  </si>
  <si>
    <t>არმატურა A-500C კლასის Ø12 მმ</t>
  </si>
  <si>
    <t>ბეტონი B-25 (მ-350)</t>
  </si>
  <si>
    <t>არსებული ანაკრები კონსტრუქციის დემონტაჟი და საყრდენი კედლის მოწყობის პროექტი</t>
  </si>
  <si>
    <t xml:space="preserve">ქ. თბილისი, გამზირი ვაჟა-ფშაველა, კვარტალი V, (ნაკვეთი 07/036) (ს/კ: 01.14.05.007.036) </t>
  </si>
  <si>
    <t xml:space="preserve">არსებული ანაკრები კონსტრუქციის დემონტაჟის და საყრდენი კედლის მოწყობის პროექტი </t>
  </si>
  <si>
    <t>ლოკალური ხარჯთაღრიცხვა № 2</t>
  </si>
  <si>
    <t>II კატ. გრუნტის დამუშავება ექსკავატორით, დატვირთვით</t>
  </si>
  <si>
    <t xml:space="preserve">რკ/ბეტონის საძირკვლის ფილის მოწყობა სისქით 500 მმ ▼-1.450 ნიშ-ზე </t>
  </si>
  <si>
    <t>რკ/ბეტონის სამუშაოები</t>
  </si>
  <si>
    <t>ქიმიური ანკერი 300 mL</t>
  </si>
  <si>
    <t xml:space="preserve">კედლის კონსტრუქციის სამაგრი ქიმიური ანკერების მოწყობა </t>
  </si>
  <si>
    <t>არმატურა A-500C კლასის Ø16 მმ, L=1'200 მმ</t>
  </si>
  <si>
    <t>მუშაობა ნაყარში (II კატ. გრუნტი)</t>
  </si>
  <si>
    <t>გადახურვის სამაგრი კონსტრუქციის სამშენებლო დგარების მოწყობა</t>
  </si>
  <si>
    <t>გადახურვის რკ/ბეტონის ფილების (სინკარი, ზომით 7'280x1'495x220 მმ) დემონტაჟი და დატვირთვა ა/მანქანებზე</t>
  </si>
  <si>
    <t>დემონტირებული გადახურვის ფილების გატანა ნაგავსაყრელზე</t>
  </si>
  <si>
    <t>II კატ. გრუნტში კედლის საყრდენებისათვის ორმოების ამოღება ხელით</t>
  </si>
  <si>
    <t xml:space="preserve">ამოღებული გრუნტის გატანა საშუალოდ 30 კმ-მდე </t>
  </si>
  <si>
    <t>კედლის საყრდენების ბეტონის საფუძვლების მოწყობა, სულ 13 ც</t>
  </si>
  <si>
    <t>გამჭედი ქანჩი (ანერი) ზომით M16x200 მმ</t>
  </si>
  <si>
    <t xml:space="preserve">კედლის გამბჯენების კონსტრუქციის სამაგრი ქიმიური ანკერების მოწყობა </t>
  </si>
  <si>
    <t>ფოლადი ფურცლოვანი ზომით 500x500x20 მმ, სულ 16 ც</t>
  </si>
  <si>
    <t>ლკ-1 ორტესებრი ძელი IPE 270, L=30.00 მ</t>
  </si>
  <si>
    <t>ლი-1 ორტესებრი ძელი IPE 270, L=80.00 მ</t>
  </si>
  <si>
    <t>მცირე სამშენებლო ბლოკებით ამოშენებული ღიობების დემონტაჟი</t>
  </si>
  <si>
    <t>ამოღებული გრუნტის გატანა შენობიდან 30 მ-მდე და დატვირთვა ა/თვითმცლელებზე "ბობკატ"-ის ტიპის დამტვირთველით</t>
  </si>
  <si>
    <t>მონოლითური რკ/ბეტონის რიგელების (3 ც) დემონტაჟი</t>
  </si>
  <si>
    <t>სამშენებლო ნარჩენების გატანა შენობიდან 30 მ-მდე და დატვირთვა ა/თვითმცლელებზე "ბობკატ"-ის ტიპის დამტვირთველით</t>
  </si>
  <si>
    <t>კედლების რკ/ბეტონის ბლოკების (ზომით 1'500x950x400 მმ) დემონტაჟი და დატვირთვა ა/მანქანებზე</t>
  </si>
  <si>
    <t>I. დროებითი ღობის მოწყობა</t>
  </si>
  <si>
    <t>II. დამცავი კონსტრუქციის მოწყობა</t>
  </si>
  <si>
    <t>მცირე სამშენებლო ბლოკებით აშენებული კედლის დემონტაჟი</t>
  </si>
  <si>
    <t>აგურით აშენებული კედლის დემონტაჟი</t>
  </si>
  <si>
    <t>ბეტონის შიდა და გარე კიბეების დემონტაჟი</t>
  </si>
  <si>
    <t>შესასვლელი ლითონის კარების დემონტაჟი</t>
  </si>
  <si>
    <t>დემონტირებული ლითონის ნაკეთობების გატანა შენობიდან 30 მ-მდე</t>
  </si>
  <si>
    <t>დემონტირებული ლითონის ნაკეთობების დატვირთვა ა/თვითმცლელებზე</t>
  </si>
  <si>
    <t>მონოლითური რკ/ბეტონის იატაკის ფილის დემონტაჟი</t>
  </si>
  <si>
    <t>ლს-1 ორტესებრი ძელი IPE 270, L=4.3x17=73.1 მ</t>
  </si>
  <si>
    <t>ფოლადის პროფილის მილი ზომით 20x40x2 მმ, L=2.00 მ, სულ 4 ც</t>
  </si>
  <si>
    <t>ფოლადის პროფილის მილი ზომით 40x60x3 მმ, L=2.00 მ, სულ 4 ც</t>
  </si>
  <si>
    <t>ტრანსპორტირება საშუალოდ 30 კმ-მდე</t>
  </si>
  <si>
    <t>ფოლადის პროფილის მილი ზომით 20x20x2 მმ, L=30.00 მ, სულ 2 ც</t>
  </si>
  <si>
    <t>ფოლადის პროფილის მილი ზომით 20x40x2 მმ, L=30.00 მ, სულ 2 ც</t>
  </si>
  <si>
    <t>კედლის ვერტიკალური, ჰორიზონტალური და ირიბი გამბრჯენების მონტაჟი</t>
  </si>
  <si>
    <t>საყრდენი კედლის მოწყობის შემდეგ ირიბი გამბრჯენების დემონტაჟი</t>
  </si>
  <si>
    <t xml:space="preserve">დემონტირებული გამბრჯენების გატანა საშუალოდ 15 კმ-მდე </t>
  </si>
  <si>
    <t>მიწის სამუშაოები</t>
  </si>
  <si>
    <t>დამცავი მოაჯირი</t>
  </si>
  <si>
    <t>დამცავი მოაჯირის სექციების (27 ც) დამზადება</t>
  </si>
  <si>
    <t>ფოლადის პროფილის მილი ზომით 20x20x2 მმ, L=0.96 მ; სულ 9 ც</t>
  </si>
  <si>
    <t>ფოლადის პროფილის მილი ზომით 20x40x2 მმ, L=1.00 მ</t>
  </si>
  <si>
    <t>ფოლადი ფურცლოვანი ზომით 80x80x3 მმ, სულ 28 ც</t>
  </si>
  <si>
    <t>ფოლადის პროფილის მილი ზომით 40x40x3 მმ, L=1.10 მ, სულ 28 ც</t>
  </si>
  <si>
    <t>გამჭედი ქანჩი (ანერი) ზომით M12x150 მმ</t>
  </si>
  <si>
    <t xml:space="preserve">დამცავი მოაჯირის სამაგრი ქიმიური ანკერების მოწყობა </t>
  </si>
  <si>
    <t>დამცავი მოაჯირის კონსტრუქციის მოწყობა</t>
  </si>
  <si>
    <t>მოაჯირის კონსტრუქციის შეღებვა ანტიკოროზიული საღებავით ორჯერ</t>
  </si>
  <si>
    <t>მოედნის კეთილმოწყობა</t>
  </si>
  <si>
    <t>სამშენებლო მოედნის პლანირება ექსკავატორ-დამტვირთველით</t>
  </si>
  <si>
    <t xml:space="preserve">ბალასტის დატკეპნა პნევმოსატკეპნებით </t>
  </si>
  <si>
    <t>შედგენილია 2025 წლის IV კვარტლის სამშენებლო რესურსების მიმდინარე ფასების დონეზე</t>
  </si>
  <si>
    <t>Ø80 მმ-მდე ლითონის მილის დემონტაჟი</t>
  </si>
  <si>
    <t>Ø100 მმ-მდე ლითონის მილის დემონტაჟი</t>
  </si>
  <si>
    <t>დემონტირებული გამბრჯენების ტრანსპორტირება მითითებულ ადგილამდე</t>
  </si>
  <si>
    <t>სამშენებლო ნარჩენების ტრანსპორტირება ნაგავსაყრელზე</t>
  </si>
  <si>
    <t xml:space="preserve">სამშენებლო ნარჩენების გატანა საშუალოდ 30 კმ-მდე </t>
  </si>
  <si>
    <t>დემონტირებული ლითონის ნაკეთობების ტრანსპორტირება ნაგავსაყრელზე</t>
  </si>
  <si>
    <t xml:space="preserve">დემონტირებული ლითონის ნაკეთობების გატანა საშუალოდ 30 კმ-მდე </t>
  </si>
  <si>
    <t xml:space="preserve">СНиП IV-4-82 Сборник сметных цен на перевозки грузов для строительства. Часть I. </t>
  </si>
  <si>
    <t>12. Плата за перевозку строительных крупногабаритных грузов (бетонные, железобетонные, стальные и тому подобные конструкции) взимается по тарифу первого класса, независимо от подвижного состава, с надбавкой:</t>
  </si>
  <si>
    <t>ამოღებული გრუნტის ტრანსპორტირება ნაგავსაყრელზე</t>
  </si>
  <si>
    <t xml:space="preserve">რკ/ბეტონის 1'500x950x400 მმ ფილების გატანა საშუალოდ 30 კმ-მდე </t>
  </si>
  <si>
    <t>რკ/ბეტონის 7'280x1'495x220 მმ ფილების გატანა საშუალოდ  30 კმ-მდე  (16.43x1.4=23.0 ₾)</t>
  </si>
  <si>
    <t>რაოდენობა</t>
  </si>
  <si>
    <t>ერთეულის ფასი</t>
  </si>
  <si>
    <t>სულ (ლარი)</t>
  </si>
  <si>
    <t>მონოლითური რკ/ბეტონის სკ-1 საყრდენი კედლის მოწყობა სისქით 400 მმ ▼-0.950 ნიშ-დან ▼+3.050 ნიშ-მდე</t>
  </si>
  <si>
    <t>ხარჯთაღრიცხვა № 1</t>
  </si>
  <si>
    <t>სულ       (ლარი)</t>
  </si>
  <si>
    <t xml:space="preserve"> ტ</t>
  </si>
  <si>
    <t>ფრაქციული ღორღის შემოტანა და განშლა ექსკავატორ-დამტვირთველით სისქით 30 სმ.</t>
  </si>
  <si>
    <t>შენიშვნა</t>
  </si>
  <si>
    <t xml:space="preserve">დროებითი შენობები და ნაგებობები </t>
  </si>
  <si>
    <t xml:space="preserve">უკან დასაბრუნებელი თანხა </t>
  </si>
  <si>
    <t xml:space="preserve">გაუთვალისწინებელი ხარჯი </t>
  </si>
  <si>
    <t xml:space="preserve"> დ.ღ.გ. </t>
  </si>
  <si>
    <t>კონტრაქტორი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</si>
</sst>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-* #,##0.00\ _L_a_r_i_-;\-* #,##0.00\ _L_a_r_i_-;_-* &quot;-&quot;??\ _L_a_r_i_-;_-@_-"/>
    <numFmt numFmtId="167" formatCode="0.0"/>
    <numFmt numFmtId="168" formatCode="_-* #,##0.000_-;\-* #,##0.000_-;_-* &quot;-&quot;??_-;_-@_-"/>
    <numFmt numFmtId="169" formatCode="_-* #,##0.0000_-;\-* #,##0.0000_-;_-* &quot;-&quot;??_-;_-@_-"/>
    <numFmt numFmtId="170" formatCode="#,##0.000"/>
    <numFmt numFmtId="171" formatCode="#,##0.0000"/>
    <numFmt numFmtId="172" formatCode="#,##0.00000"/>
    <numFmt numFmtId="173" formatCode="#,##0.000000"/>
  </numFmts>
  <fonts count="53">
    <font>
      <sz val="10"/>
      <name val="Arial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hveuNusx"/>
    </font>
    <font>
      <b/>
      <sz val="11"/>
      <color indexed="63"/>
      <name val="Calibri"/>
      <family val="2"/>
      <charset val="204"/>
    </font>
    <font>
      <sz val="10"/>
      <name val="Helv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204"/>
    </font>
    <font>
      <sz val="12"/>
      <name val="Sylfaen"/>
      <family val="1"/>
      <charset val="204"/>
    </font>
    <font>
      <b/>
      <sz val="14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60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0" fillId="0" borderId="0"/>
    <xf numFmtId="0" fontId="2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0" fillId="0" borderId="0"/>
    <xf numFmtId="0" fontId="30" fillId="0" borderId="0"/>
    <xf numFmtId="0" fontId="27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3" fillId="0" borderId="0"/>
    <xf numFmtId="0" fontId="26" fillId="0" borderId="0"/>
    <xf numFmtId="0" fontId="10" fillId="0" borderId="0"/>
    <xf numFmtId="0" fontId="3" fillId="0" borderId="0"/>
    <xf numFmtId="0" fontId="26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30" fillId="0" borderId="0"/>
    <xf numFmtId="0" fontId="3" fillId="0" borderId="0"/>
    <xf numFmtId="0" fontId="3" fillId="0" borderId="0"/>
    <xf numFmtId="0" fontId="26" fillId="0" borderId="0"/>
    <xf numFmtId="0" fontId="10" fillId="0" borderId="0"/>
    <xf numFmtId="0" fontId="29" fillId="0" borderId="0"/>
    <xf numFmtId="0" fontId="29" fillId="0" borderId="0"/>
    <xf numFmtId="0" fontId="3" fillId="0" borderId="0"/>
    <xf numFmtId="0" fontId="33" fillId="24" borderId="0" applyNumberFormat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11" fillId="0" borderId="0" applyFont="0" applyFill="0" applyBorder="0" applyAlignment="0" applyProtection="0"/>
    <xf numFmtId="0" fontId="3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8" fillId="0" borderId="0"/>
    <xf numFmtId="0" fontId="49" fillId="0" borderId="0"/>
    <xf numFmtId="0" fontId="2" fillId="0" borderId="0"/>
    <xf numFmtId="0" fontId="30" fillId="0" borderId="0"/>
  </cellStyleXfs>
  <cellXfs count="196">
    <xf numFmtId="0" fontId="0" fillId="0" borderId="0" xfId="0"/>
    <xf numFmtId="0" fontId="2" fillId="0" borderId="12" xfId="746" applyBorder="1" applyAlignment="1">
      <alignment horizontal="center" vertical="center"/>
    </xf>
    <xf numFmtId="4" fontId="2" fillId="0" borderId="12" xfId="746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4" fillId="0" borderId="0" xfId="850" applyFont="1" applyAlignment="1">
      <alignment vertical="center"/>
    </xf>
    <xf numFmtId="0" fontId="34" fillId="0" borderId="0" xfId="824" applyFont="1" applyAlignment="1">
      <alignment horizontal="center" vertical="center"/>
    </xf>
    <xf numFmtId="43" fontId="34" fillId="0" borderId="0" xfId="824" applyNumberFormat="1" applyFont="1" applyAlignment="1">
      <alignment horizontal="center" vertical="center"/>
    </xf>
    <xf numFmtId="43" fontId="2" fillId="0" borderId="0" xfId="824" applyNumberFormat="1" applyFont="1" applyAlignment="1">
      <alignment horizontal="center" vertical="center"/>
    </xf>
    <xf numFmtId="0" fontId="34" fillId="0" borderId="12" xfId="746" applyFont="1" applyBorder="1" applyAlignment="1">
      <alignment horizontal="center" vertical="center"/>
    </xf>
    <xf numFmtId="0" fontId="34" fillId="0" borderId="12" xfId="746" applyFont="1" applyBorder="1" applyAlignment="1">
      <alignment horizontal="center" vertical="center" wrapText="1"/>
    </xf>
    <xf numFmtId="0" fontId="36" fillId="0" borderId="12" xfId="746" applyFont="1" applyBorder="1" applyAlignment="1">
      <alignment horizontal="center" vertical="center"/>
    </xf>
    <xf numFmtId="4" fontId="36" fillId="0" borderId="12" xfId="746" applyNumberFormat="1" applyFont="1" applyBorder="1" applyAlignment="1">
      <alignment horizontal="center" vertical="center"/>
    </xf>
    <xf numFmtId="0" fontId="34" fillId="0" borderId="12" xfId="850" applyFont="1" applyBorder="1" applyAlignment="1">
      <alignment horizontal="center" vertical="center"/>
    </xf>
    <xf numFmtId="0" fontId="2" fillId="0" borderId="0" xfId="580" applyAlignment="1">
      <alignment horizontal="center" vertical="center"/>
    </xf>
    <xf numFmtId="0" fontId="2" fillId="0" borderId="0" xfId="580" applyAlignment="1">
      <alignment horizontal="center" vertical="center" wrapText="1"/>
    </xf>
    <xf numFmtId="0" fontId="35" fillId="0" borderId="0" xfId="824" applyFont="1" applyAlignment="1">
      <alignment horizontal="center" vertical="center"/>
    </xf>
    <xf numFmtId="43" fontId="35" fillId="0" borderId="0" xfId="824" applyNumberFormat="1" applyFont="1" applyAlignment="1">
      <alignment horizontal="center" vertical="center"/>
    </xf>
    <xf numFmtId="0" fontId="37" fillId="0" borderId="0" xfId="817" applyFont="1" applyAlignment="1">
      <alignment vertical="center"/>
    </xf>
    <xf numFmtId="4" fontId="37" fillId="0" borderId="0" xfId="817" applyNumberFormat="1" applyFont="1" applyAlignment="1">
      <alignment horizontal="center" vertical="center"/>
    </xf>
    <xf numFmtId="0" fontId="40" fillId="0" borderId="0" xfId="817" applyFont="1" applyAlignment="1">
      <alignment vertical="center"/>
    </xf>
    <xf numFmtId="0" fontId="40" fillId="0" borderId="0" xfId="817" applyFont="1" applyAlignment="1">
      <alignment horizontal="right" vertical="center" indent="1"/>
    </xf>
    <xf numFmtId="0" fontId="40" fillId="0" borderId="0" xfId="817" applyFont="1" applyAlignment="1">
      <alignment horizontal="left" vertical="center" indent="1"/>
    </xf>
    <xf numFmtId="0" fontId="1" fillId="0" borderId="0" xfId="817" applyFont="1" applyAlignment="1">
      <alignment vertical="center"/>
    </xf>
    <xf numFmtId="0" fontId="42" fillId="0" borderId="0" xfId="817" applyFont="1" applyAlignment="1">
      <alignment vertical="center"/>
    </xf>
    <xf numFmtId="0" fontId="35" fillId="0" borderId="0" xfId="819" applyFont="1" applyAlignment="1">
      <alignment horizontal="left" vertical="center"/>
    </xf>
    <xf numFmtId="0" fontId="34" fillId="0" borderId="12" xfId="661" applyFont="1" applyBorder="1" applyAlignment="1">
      <alignment horizontal="center" vertical="center"/>
    </xf>
    <xf numFmtId="0" fontId="2" fillId="0" borderId="12" xfId="661" applyBorder="1" applyAlignment="1">
      <alignment horizontal="left" vertical="center"/>
    </xf>
    <xf numFmtId="9" fontId="2" fillId="0" borderId="12" xfId="854" applyFont="1" applyFill="1" applyBorder="1" applyAlignment="1">
      <alignment horizontal="left" vertical="center" wrapText="1"/>
    </xf>
    <xf numFmtId="0" fontId="1" fillId="0" borderId="0" xfId="817" applyFont="1" applyAlignment="1">
      <alignment horizontal="center" vertical="center"/>
    </xf>
    <xf numFmtId="0" fontId="43" fillId="0" borderId="0" xfId="817" applyFont="1" applyAlignment="1">
      <alignment horizontal="center" vertical="center"/>
    </xf>
    <xf numFmtId="0" fontId="45" fillId="0" borderId="0" xfId="817" applyFont="1" applyAlignment="1">
      <alignment vertical="center"/>
    </xf>
    <xf numFmtId="0" fontId="46" fillId="0" borderId="0" xfId="817" applyFont="1" applyAlignment="1">
      <alignment vertical="center"/>
    </xf>
    <xf numFmtId="4" fontId="46" fillId="0" borderId="0" xfId="817" applyNumberFormat="1" applyFont="1" applyAlignment="1">
      <alignment horizontal="center" vertical="center"/>
    </xf>
    <xf numFmtId="0" fontId="46" fillId="0" borderId="0" xfId="817" applyFont="1" applyAlignment="1">
      <alignment horizontal="center" vertical="center"/>
    </xf>
    <xf numFmtId="0" fontId="47" fillId="0" borderId="0" xfId="817" applyFont="1" applyAlignment="1">
      <alignment horizontal="center" vertical="center"/>
    </xf>
    <xf numFmtId="0" fontId="47" fillId="0" borderId="0" xfId="817" applyFont="1" applyAlignment="1">
      <alignment vertical="center"/>
    </xf>
    <xf numFmtId="0" fontId="36" fillId="0" borderId="0" xfId="850" applyFont="1" applyAlignment="1">
      <alignment vertical="center"/>
    </xf>
    <xf numFmtId="0" fontId="36" fillId="0" borderId="0" xfId="824" applyFont="1" applyAlignment="1">
      <alignment horizontal="center" vertical="center"/>
    </xf>
    <xf numFmtId="0" fontId="36" fillId="0" borderId="0" xfId="824" applyFont="1" applyAlignment="1">
      <alignment horizontal="left" vertical="center" indent="1"/>
    </xf>
    <xf numFmtId="164" fontId="2" fillId="0" borderId="0" xfId="855" applyNumberFormat="1" applyFont="1" applyFill="1" applyAlignment="1" applyProtection="1">
      <alignment horizontal="center" vertical="center"/>
    </xf>
    <xf numFmtId="43" fontId="35" fillId="0" borderId="0" xfId="824" applyNumberFormat="1" applyFont="1" applyAlignment="1">
      <alignment horizontal="left" vertical="center"/>
    </xf>
    <xf numFmtId="0" fontId="2" fillId="0" borderId="0" xfId="817" applyFont="1" applyAlignment="1">
      <alignment horizontal="center" vertical="center"/>
    </xf>
    <xf numFmtId="0" fontId="2" fillId="0" borderId="0" xfId="824" applyFont="1" applyAlignment="1">
      <alignment horizontal="center" vertical="center"/>
    </xf>
    <xf numFmtId="0" fontId="2" fillId="0" borderId="0" xfId="824" applyFont="1" applyAlignment="1">
      <alignment horizontal="center" vertical="center" wrapText="1"/>
    </xf>
    <xf numFmtId="3" fontId="2" fillId="0" borderId="12" xfId="817" applyNumberFormat="1" applyFont="1" applyBorder="1" applyAlignment="1">
      <alignment horizontal="center" vertical="center"/>
    </xf>
    <xf numFmtId="0" fontId="2" fillId="0" borderId="12" xfId="817" applyFont="1" applyBorder="1" applyAlignment="1">
      <alignment horizontal="center" vertical="center"/>
    </xf>
    <xf numFmtId="4" fontId="2" fillId="0" borderId="12" xfId="817" applyNumberFormat="1" applyFont="1" applyBorder="1" applyAlignment="1">
      <alignment horizontal="center" vertical="center"/>
    </xf>
    <xf numFmtId="4" fontId="1" fillId="0" borderId="12" xfId="661" applyNumberFormat="1" applyFont="1" applyBorder="1" applyAlignment="1">
      <alignment horizontal="center" vertical="center"/>
    </xf>
    <xf numFmtId="0" fontId="1" fillId="0" borderId="12" xfId="817" applyFont="1" applyBorder="1" applyAlignment="1">
      <alignment horizontal="center" vertical="center"/>
    </xf>
    <xf numFmtId="43" fontId="2" fillId="0" borderId="12" xfId="746" applyNumberFormat="1" applyBorder="1" applyAlignment="1">
      <alignment horizontal="center" vertical="center"/>
    </xf>
    <xf numFmtId="0" fontId="43" fillId="0" borderId="12" xfId="661" applyFont="1" applyBorder="1" applyAlignment="1">
      <alignment horizontal="center" vertical="center"/>
    </xf>
    <xf numFmtId="4" fontId="43" fillId="0" borderId="12" xfId="661" applyNumberFormat="1" applyFont="1" applyBorder="1" applyAlignment="1">
      <alignment horizontal="center" vertical="center"/>
    </xf>
    <xf numFmtId="43" fontId="34" fillId="0" borderId="12" xfId="746" applyNumberFormat="1" applyFont="1" applyBorder="1" applyAlignment="1">
      <alignment horizontal="center" vertical="center"/>
    </xf>
    <xf numFmtId="4" fontId="34" fillId="0" borderId="12" xfId="746" applyNumberFormat="1" applyFont="1" applyBorder="1" applyAlignment="1">
      <alignment horizontal="center" vertical="center"/>
    </xf>
    <xf numFmtId="4" fontId="35" fillId="0" borderId="12" xfId="817" applyNumberFormat="1" applyFont="1" applyBorder="1" applyAlignment="1">
      <alignment horizontal="center" vertical="center"/>
    </xf>
    <xf numFmtId="0" fontId="34" fillId="0" borderId="12" xfId="817" applyFont="1" applyBorder="1" applyAlignment="1">
      <alignment horizontal="center" vertical="center" wrapText="1"/>
    </xf>
    <xf numFmtId="4" fontId="34" fillId="0" borderId="12" xfId="817" applyNumberFormat="1" applyFont="1" applyBorder="1" applyAlignment="1">
      <alignment horizontal="center" vertical="center"/>
    </xf>
    <xf numFmtId="3" fontId="35" fillId="0" borderId="12" xfId="817" applyNumberFormat="1" applyFont="1" applyBorder="1" applyAlignment="1">
      <alignment horizontal="center" vertical="center"/>
    </xf>
    <xf numFmtId="170" fontId="35" fillId="0" borderId="12" xfId="817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3" fillId="0" borderId="12" xfId="466" applyNumberFormat="1" applyFont="1" applyFill="1" applyBorder="1" applyAlignment="1" applyProtection="1">
      <alignment horizontal="center" vertical="center"/>
    </xf>
    <xf numFmtId="0" fontId="44" fillId="0" borderId="12" xfId="746" applyFont="1" applyBorder="1" applyAlignment="1">
      <alignment horizontal="center" vertical="center"/>
    </xf>
    <xf numFmtId="0" fontId="35" fillId="25" borderId="0" xfId="819" applyFont="1" applyFill="1" applyAlignment="1">
      <alignment horizontal="left" vertical="center"/>
    </xf>
    <xf numFmtId="43" fontId="51" fillId="0" borderId="12" xfId="746" applyNumberFormat="1" applyFont="1" applyBorder="1" applyAlignment="1">
      <alignment horizontal="center" vertical="center"/>
    </xf>
    <xf numFmtId="4" fontId="51" fillId="0" borderId="12" xfId="746" applyNumberFormat="1" applyFont="1" applyBorder="1" applyAlignment="1">
      <alignment horizontal="center" vertical="center"/>
    </xf>
    <xf numFmtId="0" fontId="3" fillId="0" borderId="12" xfId="858" applyFont="1" applyBorder="1" applyAlignment="1">
      <alignment horizontal="center" vertical="center"/>
    </xf>
    <xf numFmtId="0" fontId="3" fillId="0" borderId="0" xfId="858" applyFont="1" applyAlignment="1">
      <alignment vertical="center"/>
    </xf>
    <xf numFmtId="0" fontId="51" fillId="0" borderId="12" xfId="0" applyFont="1" applyBorder="1" applyAlignment="1">
      <alignment horizontal="center" vertical="center"/>
    </xf>
    <xf numFmtId="4" fontId="51" fillId="0" borderId="12" xfId="0" applyNumberFormat="1" applyFont="1" applyBorder="1" applyAlignment="1">
      <alignment horizontal="center" vertical="center"/>
    </xf>
    <xf numFmtId="0" fontId="3" fillId="0" borderId="12" xfId="817" applyFont="1" applyBorder="1" applyAlignment="1">
      <alignment horizontal="left" vertical="center"/>
    </xf>
    <xf numFmtId="43" fontId="3" fillId="0" borderId="12" xfId="746" applyNumberFormat="1" applyFont="1" applyBorder="1" applyAlignment="1">
      <alignment horizontal="center" vertical="center"/>
    </xf>
    <xf numFmtId="4" fontId="3" fillId="0" borderId="12" xfId="746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5" fillId="0" borderId="0" xfId="817" applyFont="1" applyAlignment="1">
      <alignment horizontal="center" vertical="center"/>
    </xf>
    <xf numFmtId="0" fontId="45" fillId="0" borderId="0" xfId="817" applyFont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580" applyFont="1" applyBorder="1" applyAlignment="1">
      <alignment horizontal="center" vertical="center"/>
    </xf>
    <xf numFmtId="0" fontId="3" fillId="0" borderId="12" xfId="850" applyFont="1" applyBorder="1" applyAlignment="1">
      <alignment horizontal="left" vertical="center" wrapText="1"/>
    </xf>
    <xf numFmtId="0" fontId="3" fillId="0" borderId="12" xfId="850" applyFont="1" applyBorder="1" applyAlignment="1">
      <alignment horizontal="center" vertical="center"/>
    </xf>
    <xf numFmtId="4" fontId="3" fillId="0" borderId="12" xfId="747" applyNumberFormat="1" applyFont="1" applyBorder="1" applyAlignment="1">
      <alignment horizontal="center" vertical="center"/>
    </xf>
    <xf numFmtId="0" fontId="3" fillId="0" borderId="12" xfId="746" applyFont="1" applyBorder="1" applyAlignment="1">
      <alignment horizontal="left" vertical="center" wrapText="1"/>
    </xf>
    <xf numFmtId="0" fontId="3" fillId="0" borderId="12" xfId="746" applyFont="1" applyBorder="1" applyAlignment="1">
      <alignment horizontal="center" vertical="center"/>
    </xf>
    <xf numFmtId="170" fontId="3" fillId="0" borderId="12" xfId="746" applyNumberFormat="1" applyFont="1" applyBorder="1" applyAlignment="1">
      <alignment horizontal="center" vertical="center"/>
    </xf>
    <xf numFmtId="0" fontId="3" fillId="0" borderId="12" xfId="746" applyFont="1" applyBorder="1" applyAlignment="1">
      <alignment horizontal="center" vertical="center" wrapText="1"/>
    </xf>
    <xf numFmtId="3" fontId="3" fillId="0" borderId="12" xfId="746" applyNumberFormat="1" applyFont="1" applyBorder="1" applyAlignment="1">
      <alignment horizontal="center" vertical="center"/>
    </xf>
    <xf numFmtId="0" fontId="52" fillId="0" borderId="0" xfId="817" applyFont="1" applyAlignment="1">
      <alignment vertical="center"/>
    </xf>
    <xf numFmtId="4" fontId="3" fillId="0" borderId="0" xfId="746" applyNumberFormat="1" applyFont="1" applyAlignment="1">
      <alignment horizontal="center" vertical="center" wrapText="1"/>
    </xf>
    <xf numFmtId="43" fontId="3" fillId="0" borderId="0" xfId="824" applyNumberFormat="1" applyAlignment="1">
      <alignment horizontal="center" vertical="center" wrapText="1"/>
    </xf>
    <xf numFmtId="43" fontId="3" fillId="0" borderId="0" xfId="824" applyNumberFormat="1" applyAlignment="1">
      <alignment horizontal="center" vertical="center"/>
    </xf>
    <xf numFmtId="4" fontId="3" fillId="0" borderId="0" xfId="746" applyNumberFormat="1" applyFont="1" applyAlignment="1">
      <alignment horizontal="center" vertical="center"/>
    </xf>
    <xf numFmtId="170" fontId="3" fillId="0" borderId="0" xfId="850" applyNumberFormat="1" applyFont="1" applyAlignment="1">
      <alignment horizontal="center" vertical="center"/>
    </xf>
    <xf numFmtId="1" fontId="3" fillId="0" borderId="12" xfId="740" applyNumberFormat="1" applyFont="1" applyBorder="1" applyAlignment="1">
      <alignment horizontal="center" vertical="center"/>
    </xf>
    <xf numFmtId="0" fontId="3" fillId="0" borderId="0" xfId="740" applyFont="1" applyAlignment="1">
      <alignment vertical="center"/>
    </xf>
    <xf numFmtId="49" fontId="3" fillId="0" borderId="12" xfId="850" applyNumberFormat="1" applyFont="1" applyBorder="1" applyAlignment="1">
      <alignment horizontal="center" vertical="center"/>
    </xf>
    <xf numFmtId="4" fontId="3" fillId="0" borderId="12" xfId="850" applyNumberFormat="1" applyFont="1" applyBorder="1" applyAlignment="1">
      <alignment horizontal="center" vertical="center"/>
    </xf>
    <xf numFmtId="4" fontId="3" fillId="0" borderId="12" xfId="662" applyNumberFormat="1" applyFont="1" applyBorder="1" applyAlignment="1">
      <alignment horizontal="center" vertical="center"/>
    </xf>
    <xf numFmtId="0" fontId="3" fillId="0" borderId="0" xfId="850" applyFont="1" applyAlignment="1">
      <alignment vertical="center"/>
    </xf>
    <xf numFmtId="4" fontId="52" fillId="0" borderId="12" xfId="661" applyNumberFormat="1" applyFont="1" applyBorder="1" applyAlignment="1">
      <alignment horizontal="center" vertical="center"/>
    </xf>
    <xf numFmtId="0" fontId="52" fillId="0" borderId="12" xfId="817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12" xfId="850" applyFont="1" applyBorder="1" applyAlignment="1">
      <alignment vertical="center" shrinkToFit="1"/>
    </xf>
    <xf numFmtId="0" fontId="3" fillId="0" borderId="12" xfId="850" applyFont="1" applyBorder="1" applyAlignment="1">
      <alignment vertical="center"/>
    </xf>
    <xf numFmtId="170" fontId="3" fillId="0" borderId="12" xfId="662" applyNumberFormat="1" applyFont="1" applyBorder="1" applyAlignment="1">
      <alignment horizontal="center" vertical="center"/>
    </xf>
    <xf numFmtId="0" fontId="34" fillId="0" borderId="12" xfId="850" applyFont="1" applyBorder="1" applyAlignment="1">
      <alignment horizontal="left" vertical="center" wrapText="1"/>
    </xf>
    <xf numFmtId="4" fontId="34" fillId="0" borderId="12" xfId="747" applyNumberFormat="1" applyFont="1" applyBorder="1" applyAlignment="1">
      <alignment horizontal="center" vertical="center"/>
    </xf>
    <xf numFmtId="0" fontId="34" fillId="0" borderId="12" xfId="746" applyFont="1" applyBorder="1" applyAlignment="1">
      <alignment horizontal="left" vertical="center" wrapText="1"/>
    </xf>
    <xf numFmtId="170" fontId="34" fillId="0" borderId="12" xfId="746" applyNumberFormat="1" applyFont="1" applyBorder="1" applyAlignment="1">
      <alignment horizontal="center" vertical="center"/>
    </xf>
    <xf numFmtId="0" fontId="34" fillId="0" borderId="12" xfId="746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/>
    </xf>
    <xf numFmtId="4" fontId="34" fillId="0" borderId="12" xfId="0" applyNumberFormat="1" applyFont="1" applyBorder="1" applyAlignment="1">
      <alignment horizontal="center" vertical="center"/>
    </xf>
    <xf numFmtId="0" fontId="34" fillId="0" borderId="12" xfId="817" applyFont="1" applyBorder="1" applyAlignment="1">
      <alignment horizontal="left" vertical="center" wrapText="1"/>
    </xf>
    <xf numFmtId="170" fontId="34" fillId="0" borderId="12" xfId="0" applyNumberFormat="1" applyFont="1" applyBorder="1" applyAlignment="1">
      <alignment horizontal="center" vertical="center"/>
    </xf>
    <xf numFmtId="0" fontId="34" fillId="0" borderId="12" xfId="0" applyFont="1" applyBorder="1" applyAlignment="1">
      <alignment vertical="center" wrapText="1"/>
    </xf>
    <xf numFmtId="0" fontId="34" fillId="0" borderId="12" xfId="662" applyFont="1" applyBorder="1" applyAlignment="1">
      <alignment horizontal="center" vertical="center"/>
    </xf>
    <xf numFmtId="0" fontId="34" fillId="0" borderId="12" xfId="585" applyFont="1" applyBorder="1" applyAlignment="1">
      <alignment horizontal="left" vertical="center" wrapText="1"/>
    </xf>
    <xf numFmtId="2" fontId="2" fillId="0" borderId="0" xfId="0" applyNumberFormat="1" applyFont="1" applyAlignment="1">
      <alignment vertical="center"/>
    </xf>
    <xf numFmtId="2" fontId="1" fillId="0" borderId="0" xfId="817" applyNumberFormat="1" applyFont="1" applyAlignment="1">
      <alignment vertical="center"/>
    </xf>
    <xf numFmtId="2" fontId="36" fillId="0" borderId="0" xfId="850" applyNumberFormat="1" applyFont="1" applyAlignment="1">
      <alignment vertical="center"/>
    </xf>
    <xf numFmtId="2" fontId="52" fillId="0" borderId="0" xfId="817" applyNumberFormat="1" applyFont="1" applyAlignment="1">
      <alignment vertical="center"/>
    </xf>
    <xf numFmtId="2" fontId="3" fillId="0" borderId="0" xfId="824" applyNumberFormat="1" applyAlignment="1">
      <alignment horizontal="center" vertical="center" wrapText="1"/>
    </xf>
    <xf numFmtId="2" fontId="3" fillId="0" borderId="0" xfId="824" applyNumberFormat="1" applyAlignment="1">
      <alignment horizontal="center" vertical="center"/>
    </xf>
    <xf numFmtId="2" fontId="3" fillId="0" borderId="0" xfId="740" applyNumberFormat="1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2" fontId="43" fillId="0" borderId="0" xfId="817" applyNumberFormat="1" applyFont="1" applyAlignment="1">
      <alignment horizontal="center" vertical="center"/>
    </xf>
    <xf numFmtId="2" fontId="42" fillId="0" borderId="0" xfId="817" applyNumberFormat="1" applyFont="1" applyAlignment="1">
      <alignment vertical="center"/>
    </xf>
    <xf numFmtId="4" fontId="42" fillId="0" borderId="0" xfId="817" applyNumberFormat="1" applyFont="1" applyAlignment="1">
      <alignment vertical="center"/>
    </xf>
    <xf numFmtId="170" fontId="34" fillId="0" borderId="12" xfId="850" applyNumberFormat="1" applyFont="1" applyBorder="1" applyAlignment="1">
      <alignment horizontal="center" vertical="center"/>
    </xf>
    <xf numFmtId="171" fontId="34" fillId="0" borderId="12" xfId="746" applyNumberFormat="1" applyFont="1" applyBorder="1" applyAlignment="1">
      <alignment horizontal="center" vertical="center"/>
    </xf>
    <xf numFmtId="172" fontId="34" fillId="0" borderId="12" xfId="747" applyNumberFormat="1" applyFont="1" applyBorder="1" applyAlignment="1">
      <alignment horizontal="center" vertical="center"/>
    </xf>
    <xf numFmtId="173" fontId="34" fillId="0" borderId="12" xfId="747" applyNumberFormat="1" applyFont="1" applyBorder="1" applyAlignment="1">
      <alignment horizontal="center" vertical="center"/>
    </xf>
    <xf numFmtId="172" fontId="34" fillId="0" borderId="12" xfId="746" applyNumberFormat="1" applyFont="1" applyBorder="1" applyAlignment="1">
      <alignment horizontal="center" vertical="center"/>
    </xf>
    <xf numFmtId="173" fontId="34" fillId="0" borderId="12" xfId="746" applyNumberFormat="1" applyFont="1" applyBorder="1" applyAlignment="1">
      <alignment horizontal="center" vertical="center"/>
    </xf>
    <xf numFmtId="3" fontId="34" fillId="26" borderId="12" xfId="817" applyNumberFormat="1" applyFont="1" applyFill="1" applyBorder="1" applyAlignment="1">
      <alignment horizontal="center" vertical="center"/>
    </xf>
    <xf numFmtId="0" fontId="34" fillId="26" borderId="12" xfId="817" applyFont="1" applyFill="1" applyBorder="1" applyAlignment="1">
      <alignment horizontal="center" vertical="center" wrapText="1"/>
    </xf>
    <xf numFmtId="0" fontId="34" fillId="26" borderId="12" xfId="817" applyFont="1" applyFill="1" applyBorder="1" applyAlignment="1">
      <alignment horizontal="center" vertical="center"/>
    </xf>
    <xf numFmtId="4" fontId="34" fillId="26" borderId="12" xfId="817" applyNumberFormat="1" applyFont="1" applyFill="1" applyBorder="1" applyAlignment="1">
      <alignment horizontal="center" vertical="center"/>
    </xf>
    <xf numFmtId="4" fontId="34" fillId="26" borderId="12" xfId="747" applyNumberFormat="1" applyFont="1" applyFill="1" applyBorder="1" applyAlignment="1">
      <alignment horizontal="center" vertical="center"/>
    </xf>
    <xf numFmtId="0" fontId="34" fillId="0" borderId="12" xfId="850" applyFont="1" applyBorder="1" applyAlignment="1">
      <alignment horizontal="left" vertical="center"/>
    </xf>
    <xf numFmtId="0" fontId="34" fillId="0" borderId="10" xfId="850" applyFont="1" applyBorder="1" applyAlignment="1">
      <alignment horizontal="left" vertical="center"/>
    </xf>
    <xf numFmtId="0" fontId="34" fillId="0" borderId="11" xfId="850" applyFont="1" applyBorder="1" applyAlignment="1">
      <alignment horizontal="center" vertical="center"/>
    </xf>
    <xf numFmtId="4" fontId="34" fillId="0" borderId="11" xfId="850" applyNumberFormat="1" applyFont="1" applyBorder="1" applyAlignment="1">
      <alignment horizontal="center" vertical="center"/>
    </xf>
    <xf numFmtId="0" fontId="34" fillId="0" borderId="11" xfId="746" applyFont="1" applyBorder="1" applyAlignment="1">
      <alignment horizontal="center" vertical="center"/>
    </xf>
    <xf numFmtId="4" fontId="34" fillId="0" borderId="11" xfId="746" applyNumberFormat="1" applyFont="1" applyBorder="1" applyAlignment="1">
      <alignment horizontal="center" vertical="center"/>
    </xf>
    <xf numFmtId="0" fontId="34" fillId="0" borderId="12" xfId="817" applyFont="1" applyBorder="1" applyAlignment="1">
      <alignment horizontal="left" vertical="center"/>
    </xf>
    <xf numFmtId="0" fontId="34" fillId="0" borderId="12" xfId="858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4" fillId="0" borderId="12" xfId="858" applyFont="1" applyBorder="1" applyAlignment="1">
      <alignment horizontal="center" vertical="center"/>
    </xf>
    <xf numFmtId="0" fontId="35" fillId="25" borderId="0" xfId="819" applyFont="1" applyFill="1" applyAlignment="1">
      <alignment horizontal="center" vertical="center" wrapText="1"/>
    </xf>
    <xf numFmtId="43" fontId="2" fillId="0" borderId="0" xfId="824" applyNumberFormat="1" applyFont="1" applyAlignment="1">
      <alignment horizontal="center" vertical="center" wrapText="1"/>
    </xf>
    <xf numFmtId="0" fontId="34" fillId="26" borderId="12" xfId="746" applyFont="1" applyFill="1" applyBorder="1" applyAlignment="1">
      <alignment horizontal="center" vertical="center"/>
    </xf>
    <xf numFmtId="43" fontId="34" fillId="26" borderId="12" xfId="580" applyNumberFormat="1" applyFont="1" applyFill="1" applyBorder="1" applyAlignment="1">
      <alignment horizontal="center" vertical="center" wrapText="1"/>
    </xf>
    <xf numFmtId="43" fontId="34" fillId="26" borderId="12" xfId="746" applyNumberFormat="1" applyFont="1" applyFill="1" applyBorder="1" applyAlignment="1">
      <alignment horizontal="center" vertical="center"/>
    </xf>
    <xf numFmtId="4" fontId="34" fillId="26" borderId="12" xfId="746" applyNumberFormat="1" applyFont="1" applyFill="1" applyBorder="1" applyAlignment="1">
      <alignment horizontal="center" vertical="center"/>
    </xf>
    <xf numFmtId="0" fontId="34" fillId="0" borderId="12" xfId="661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3" fontId="34" fillId="25" borderId="12" xfId="817" applyNumberFormat="1" applyFont="1" applyFill="1" applyBorder="1" applyAlignment="1">
      <alignment horizontal="center" vertical="center"/>
    </xf>
    <xf numFmtId="0" fontId="34" fillId="25" borderId="12" xfId="817" applyFont="1" applyFill="1" applyBorder="1" applyAlignment="1">
      <alignment horizontal="center" vertical="center"/>
    </xf>
    <xf numFmtId="4" fontId="34" fillId="25" borderId="12" xfId="817" applyNumberFormat="1" applyFont="1" applyFill="1" applyBorder="1" applyAlignment="1">
      <alignment horizontal="center" vertical="center"/>
    </xf>
    <xf numFmtId="10" fontId="34" fillId="25" borderId="12" xfId="817" applyNumberFormat="1" applyFont="1" applyFill="1" applyBorder="1" applyAlignment="1">
      <alignment horizontal="center" vertical="center"/>
    </xf>
    <xf numFmtId="9" fontId="34" fillId="25" borderId="12" xfId="817" applyNumberFormat="1" applyFont="1" applyFill="1" applyBorder="1" applyAlignment="1">
      <alignment horizontal="center" vertical="center"/>
    </xf>
    <xf numFmtId="9" fontId="36" fillId="0" borderId="12" xfId="817" applyNumberFormat="1" applyFont="1" applyBorder="1" applyAlignment="1">
      <alignment horizontal="center" vertical="center"/>
    </xf>
    <xf numFmtId="9" fontId="34" fillId="0" borderId="1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7" fillId="0" borderId="0" xfId="817" applyFont="1" applyAlignment="1">
      <alignment horizontal="center" vertical="center"/>
    </xf>
    <xf numFmtId="0" fontId="46" fillId="0" borderId="0" xfId="817" applyFont="1" applyAlignment="1">
      <alignment horizontal="center" vertical="center"/>
    </xf>
    <xf numFmtId="0" fontId="50" fillId="0" borderId="0" xfId="817" applyFont="1" applyAlignment="1">
      <alignment horizontal="center" vertical="center"/>
    </xf>
    <xf numFmtId="0" fontId="38" fillId="0" borderId="0" xfId="661" applyFont="1" applyAlignment="1">
      <alignment horizontal="center" vertical="center"/>
    </xf>
    <xf numFmtId="0" fontId="39" fillId="0" borderId="0" xfId="817" applyFont="1" applyAlignment="1">
      <alignment horizontal="center" vertical="center"/>
    </xf>
    <xf numFmtId="4" fontId="41" fillId="0" borderId="0" xfId="817" applyNumberFormat="1" applyFont="1" applyAlignment="1">
      <alignment horizontal="center" vertical="center"/>
    </xf>
    <xf numFmtId="2" fontId="34" fillId="0" borderId="13" xfId="746" applyNumberFormat="1" applyFont="1" applyBorder="1" applyAlignment="1">
      <alignment horizontal="center" vertical="center" wrapText="1"/>
    </xf>
    <xf numFmtId="2" fontId="34" fillId="0" borderId="10" xfId="746" applyNumberFormat="1" applyFont="1" applyBorder="1" applyAlignment="1">
      <alignment horizontal="center" vertical="center" wrapText="1"/>
    </xf>
    <xf numFmtId="43" fontId="34" fillId="0" borderId="0" xfId="824" applyNumberFormat="1" applyFont="1" applyAlignment="1">
      <alignment horizontal="center" vertical="center" wrapText="1"/>
    </xf>
    <xf numFmtId="43" fontId="34" fillId="0" borderId="0" xfId="824" applyNumberFormat="1" applyFont="1" applyAlignment="1">
      <alignment horizontal="center" vertical="center"/>
    </xf>
    <xf numFmtId="0" fontId="36" fillId="0" borderId="0" xfId="824" applyFont="1" applyAlignment="1">
      <alignment horizontal="center" vertical="center"/>
    </xf>
    <xf numFmtId="0" fontId="34" fillId="0" borderId="0" xfId="824" applyFont="1" applyAlignment="1">
      <alignment horizontal="center" vertical="center"/>
    </xf>
    <xf numFmtId="0" fontId="34" fillId="0" borderId="12" xfId="746" applyFont="1" applyBorder="1" applyAlignment="1">
      <alignment horizontal="center" vertical="center"/>
    </xf>
    <xf numFmtId="0" fontId="34" fillId="0" borderId="12" xfId="746" applyFont="1" applyBorder="1" applyAlignment="1">
      <alignment horizontal="center" vertical="center" wrapText="1"/>
    </xf>
    <xf numFmtId="0" fontId="34" fillId="0" borderId="13" xfId="746" applyFont="1" applyBorder="1" applyAlignment="1">
      <alignment horizontal="center" vertical="center"/>
    </xf>
    <xf numFmtId="0" fontId="34" fillId="0" borderId="10" xfId="746" applyFont="1" applyBorder="1" applyAlignment="1">
      <alignment horizontal="center" vertical="center"/>
    </xf>
    <xf numFmtId="0" fontId="34" fillId="0" borderId="13" xfId="746" applyFont="1" applyBorder="1" applyAlignment="1">
      <alignment horizontal="center" vertical="center" wrapText="1"/>
    </xf>
    <xf numFmtId="0" fontId="34" fillId="0" borderId="10" xfId="746" applyFont="1" applyBorder="1" applyAlignment="1">
      <alignment horizontal="center" vertical="center" wrapText="1"/>
    </xf>
    <xf numFmtId="4" fontId="2" fillId="25" borderId="12" xfId="747" applyNumberFormat="1" applyFill="1" applyBorder="1" applyAlignment="1">
      <alignment horizontal="right" vertical="center"/>
    </xf>
    <xf numFmtId="4" fontId="34" fillId="25" borderId="12" xfId="747" applyNumberFormat="1" applyFont="1" applyFill="1" applyBorder="1" applyAlignment="1">
      <alignment horizontal="right" vertical="center"/>
    </xf>
    <xf numFmtId="4" fontId="35" fillId="0" borderId="12" xfId="817" applyNumberFormat="1" applyFont="1" applyBorder="1" applyAlignment="1">
      <alignment horizontal="right" vertical="center"/>
    </xf>
    <xf numFmtId="4" fontId="43" fillId="0" borderId="12" xfId="661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43" fontId="34" fillId="27" borderId="11" xfId="824" applyNumberFormat="1" applyFont="1" applyFill="1" applyBorder="1" applyAlignment="1">
      <alignment horizontal="center" vertical="center"/>
    </xf>
    <xf numFmtId="43" fontId="34" fillId="27" borderId="0" xfId="824" applyNumberFormat="1" applyFont="1" applyFill="1" applyAlignment="1">
      <alignment horizontal="center" vertical="center"/>
    </xf>
  </cellXfs>
  <cellStyles count="860">
    <cellStyle name="20% - Accent1 2" xfId="1" xr:uid="{00000000-0005-0000-0000-000000000000}"/>
    <cellStyle name="20% - Accent1 2 2" xfId="2" xr:uid="{00000000-0005-0000-0000-000001000000}"/>
    <cellStyle name="20% - Accent1 2 2 2" xfId="3" xr:uid="{00000000-0005-0000-0000-000002000000}"/>
    <cellStyle name="20% - Accent1 2 3" xfId="4" xr:uid="{00000000-0005-0000-0000-000003000000}"/>
    <cellStyle name="20% - Accent1 2 3 2" xfId="5" xr:uid="{00000000-0005-0000-0000-000004000000}"/>
    <cellStyle name="20% - Accent1 2 4" xfId="6" xr:uid="{00000000-0005-0000-0000-000005000000}"/>
    <cellStyle name="20% - Accent1 2 4 2" xfId="7" xr:uid="{00000000-0005-0000-0000-000006000000}"/>
    <cellStyle name="20% - Accent1 2 5" xfId="8" xr:uid="{00000000-0005-0000-0000-000007000000}"/>
    <cellStyle name="20% - Accent1 2 5 2" xfId="9" xr:uid="{00000000-0005-0000-0000-000008000000}"/>
    <cellStyle name="20% - Accent1 2 6" xfId="10" xr:uid="{00000000-0005-0000-0000-000009000000}"/>
    <cellStyle name="20% - Accent1 3" xfId="11" xr:uid="{00000000-0005-0000-0000-00000A000000}"/>
    <cellStyle name="20% - Accent1 3 2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2 2" xfId="15" xr:uid="{00000000-0005-0000-0000-00000E000000}"/>
    <cellStyle name="20% - Accent1 4 3" xfId="16" xr:uid="{00000000-0005-0000-0000-00000F000000}"/>
    <cellStyle name="20% - Accent1 5" xfId="17" xr:uid="{00000000-0005-0000-0000-000010000000}"/>
    <cellStyle name="20% - Accent1 5 2" xfId="18" xr:uid="{00000000-0005-0000-0000-000011000000}"/>
    <cellStyle name="20% - Accent1 6" xfId="19" xr:uid="{00000000-0005-0000-0000-000012000000}"/>
    <cellStyle name="20% - Accent1 6 2" xfId="20" xr:uid="{00000000-0005-0000-0000-000013000000}"/>
    <cellStyle name="20% - Accent1 7" xfId="21" xr:uid="{00000000-0005-0000-0000-000014000000}"/>
    <cellStyle name="20% - Accent1 7 2" xfId="22" xr:uid="{00000000-0005-0000-0000-000015000000}"/>
    <cellStyle name="20% - Accent2 2" xfId="23" xr:uid="{00000000-0005-0000-0000-000016000000}"/>
    <cellStyle name="20% - Accent2 2 2" xfId="24" xr:uid="{00000000-0005-0000-0000-000017000000}"/>
    <cellStyle name="20% - Accent2 2 2 2" xfId="25" xr:uid="{00000000-0005-0000-0000-000018000000}"/>
    <cellStyle name="20% - Accent2 2 3" xfId="26" xr:uid="{00000000-0005-0000-0000-000019000000}"/>
    <cellStyle name="20% - Accent2 2 3 2" xfId="27" xr:uid="{00000000-0005-0000-0000-00001A000000}"/>
    <cellStyle name="20% - Accent2 2 4" xfId="28" xr:uid="{00000000-0005-0000-0000-00001B000000}"/>
    <cellStyle name="20% - Accent2 2 4 2" xfId="29" xr:uid="{00000000-0005-0000-0000-00001C000000}"/>
    <cellStyle name="20% - Accent2 2 5" xfId="30" xr:uid="{00000000-0005-0000-0000-00001D000000}"/>
    <cellStyle name="20% - Accent2 2 5 2" xfId="31" xr:uid="{00000000-0005-0000-0000-00001E000000}"/>
    <cellStyle name="20% - Accent2 2 6" xfId="32" xr:uid="{00000000-0005-0000-0000-00001F000000}"/>
    <cellStyle name="20% - Accent2 3" xfId="33" xr:uid="{00000000-0005-0000-0000-000020000000}"/>
    <cellStyle name="20% - Accent2 3 2" xfId="34" xr:uid="{00000000-0005-0000-0000-000021000000}"/>
    <cellStyle name="20% - Accent2 4" xfId="35" xr:uid="{00000000-0005-0000-0000-000022000000}"/>
    <cellStyle name="20% - Accent2 4 2" xfId="36" xr:uid="{00000000-0005-0000-0000-000023000000}"/>
    <cellStyle name="20% - Accent2 4 2 2" xfId="37" xr:uid="{00000000-0005-0000-0000-000024000000}"/>
    <cellStyle name="20% - Accent2 4 3" xfId="38" xr:uid="{00000000-0005-0000-0000-000025000000}"/>
    <cellStyle name="20% - Accent2 5" xfId="39" xr:uid="{00000000-0005-0000-0000-000026000000}"/>
    <cellStyle name="20% - Accent2 5 2" xfId="40" xr:uid="{00000000-0005-0000-0000-000027000000}"/>
    <cellStyle name="20% - Accent2 6" xfId="41" xr:uid="{00000000-0005-0000-0000-000028000000}"/>
    <cellStyle name="20% - Accent2 6 2" xfId="42" xr:uid="{00000000-0005-0000-0000-000029000000}"/>
    <cellStyle name="20% - Accent2 7" xfId="43" xr:uid="{00000000-0005-0000-0000-00002A000000}"/>
    <cellStyle name="20% - Accent2 7 2" xfId="44" xr:uid="{00000000-0005-0000-0000-00002B000000}"/>
    <cellStyle name="20% - Accent3 2" xfId="45" xr:uid="{00000000-0005-0000-0000-00002C000000}"/>
    <cellStyle name="20% - Accent3 2 2" xfId="46" xr:uid="{00000000-0005-0000-0000-00002D000000}"/>
    <cellStyle name="20% - Accent3 2 2 2" xfId="47" xr:uid="{00000000-0005-0000-0000-00002E000000}"/>
    <cellStyle name="20% - Accent3 2 3" xfId="48" xr:uid="{00000000-0005-0000-0000-00002F000000}"/>
    <cellStyle name="20% - Accent3 2 3 2" xfId="49" xr:uid="{00000000-0005-0000-0000-000030000000}"/>
    <cellStyle name="20% - Accent3 2 4" xfId="50" xr:uid="{00000000-0005-0000-0000-000031000000}"/>
    <cellStyle name="20% - Accent3 2 4 2" xfId="51" xr:uid="{00000000-0005-0000-0000-000032000000}"/>
    <cellStyle name="20% - Accent3 2 5" xfId="52" xr:uid="{00000000-0005-0000-0000-000033000000}"/>
    <cellStyle name="20% - Accent3 2 5 2" xfId="53" xr:uid="{00000000-0005-0000-0000-000034000000}"/>
    <cellStyle name="20% - Accent3 2 6" xfId="54" xr:uid="{00000000-0005-0000-0000-000035000000}"/>
    <cellStyle name="20% - Accent3 3" xfId="55" xr:uid="{00000000-0005-0000-0000-000036000000}"/>
    <cellStyle name="20% - Accent3 3 2" xfId="56" xr:uid="{00000000-0005-0000-0000-000037000000}"/>
    <cellStyle name="20% - Accent3 4" xfId="57" xr:uid="{00000000-0005-0000-0000-000038000000}"/>
    <cellStyle name="20% - Accent3 4 2" xfId="58" xr:uid="{00000000-0005-0000-0000-000039000000}"/>
    <cellStyle name="20% - Accent3 4 2 2" xfId="59" xr:uid="{00000000-0005-0000-0000-00003A000000}"/>
    <cellStyle name="20% - Accent3 4 3" xfId="60" xr:uid="{00000000-0005-0000-0000-00003B000000}"/>
    <cellStyle name="20% - Accent3 5" xfId="61" xr:uid="{00000000-0005-0000-0000-00003C000000}"/>
    <cellStyle name="20% - Accent3 5 2" xfId="62" xr:uid="{00000000-0005-0000-0000-00003D000000}"/>
    <cellStyle name="20% - Accent3 6" xfId="63" xr:uid="{00000000-0005-0000-0000-00003E000000}"/>
    <cellStyle name="20% - Accent3 6 2" xfId="64" xr:uid="{00000000-0005-0000-0000-00003F000000}"/>
    <cellStyle name="20% - Accent3 7" xfId="65" xr:uid="{00000000-0005-0000-0000-000040000000}"/>
    <cellStyle name="20% - Accent3 7 2" xfId="66" xr:uid="{00000000-0005-0000-0000-000041000000}"/>
    <cellStyle name="20% - Accent4 2" xfId="67" xr:uid="{00000000-0005-0000-0000-000042000000}"/>
    <cellStyle name="20% - Accent4 2 2" xfId="68" xr:uid="{00000000-0005-0000-0000-000043000000}"/>
    <cellStyle name="20% - Accent4 2 2 2" xfId="69" xr:uid="{00000000-0005-0000-0000-000044000000}"/>
    <cellStyle name="20% - Accent4 2 3" xfId="70" xr:uid="{00000000-0005-0000-0000-000045000000}"/>
    <cellStyle name="20% - Accent4 2 3 2" xfId="71" xr:uid="{00000000-0005-0000-0000-000046000000}"/>
    <cellStyle name="20% - Accent4 2 4" xfId="72" xr:uid="{00000000-0005-0000-0000-000047000000}"/>
    <cellStyle name="20% - Accent4 2 4 2" xfId="73" xr:uid="{00000000-0005-0000-0000-000048000000}"/>
    <cellStyle name="20% - Accent4 2 5" xfId="74" xr:uid="{00000000-0005-0000-0000-000049000000}"/>
    <cellStyle name="20% - Accent4 2 5 2" xfId="75" xr:uid="{00000000-0005-0000-0000-00004A000000}"/>
    <cellStyle name="20% - Accent4 2 6" xfId="76" xr:uid="{00000000-0005-0000-0000-00004B000000}"/>
    <cellStyle name="20% - Accent4 3" xfId="77" xr:uid="{00000000-0005-0000-0000-00004C000000}"/>
    <cellStyle name="20% - Accent4 3 2" xfId="78" xr:uid="{00000000-0005-0000-0000-00004D000000}"/>
    <cellStyle name="20% - Accent4 4" xfId="79" xr:uid="{00000000-0005-0000-0000-00004E000000}"/>
    <cellStyle name="20% - Accent4 4 2" xfId="80" xr:uid="{00000000-0005-0000-0000-00004F000000}"/>
    <cellStyle name="20% - Accent4 4 2 2" xfId="81" xr:uid="{00000000-0005-0000-0000-000050000000}"/>
    <cellStyle name="20% - Accent4 4 3" xfId="82" xr:uid="{00000000-0005-0000-0000-000051000000}"/>
    <cellStyle name="20% - Accent4 5" xfId="83" xr:uid="{00000000-0005-0000-0000-000052000000}"/>
    <cellStyle name="20% - Accent4 5 2" xfId="84" xr:uid="{00000000-0005-0000-0000-000053000000}"/>
    <cellStyle name="20% - Accent4 6" xfId="85" xr:uid="{00000000-0005-0000-0000-000054000000}"/>
    <cellStyle name="20% - Accent4 6 2" xfId="86" xr:uid="{00000000-0005-0000-0000-000055000000}"/>
    <cellStyle name="20% - Accent4 7" xfId="87" xr:uid="{00000000-0005-0000-0000-000056000000}"/>
    <cellStyle name="20% - Accent4 7 2" xfId="88" xr:uid="{00000000-0005-0000-0000-000057000000}"/>
    <cellStyle name="20% - Accent5 2" xfId="89" xr:uid="{00000000-0005-0000-0000-000058000000}"/>
    <cellStyle name="20% - Accent5 2 2" xfId="90" xr:uid="{00000000-0005-0000-0000-000059000000}"/>
    <cellStyle name="20% - Accent5 2 2 2" xfId="91" xr:uid="{00000000-0005-0000-0000-00005A000000}"/>
    <cellStyle name="20% - Accent5 2 3" xfId="92" xr:uid="{00000000-0005-0000-0000-00005B000000}"/>
    <cellStyle name="20% - Accent5 2 3 2" xfId="93" xr:uid="{00000000-0005-0000-0000-00005C000000}"/>
    <cellStyle name="20% - Accent5 2 4" xfId="94" xr:uid="{00000000-0005-0000-0000-00005D000000}"/>
    <cellStyle name="20% - Accent5 2 4 2" xfId="95" xr:uid="{00000000-0005-0000-0000-00005E000000}"/>
    <cellStyle name="20% - Accent5 2 5" xfId="96" xr:uid="{00000000-0005-0000-0000-00005F000000}"/>
    <cellStyle name="20% - Accent5 2 5 2" xfId="97" xr:uid="{00000000-0005-0000-0000-000060000000}"/>
    <cellStyle name="20% - Accent5 2 6" xfId="98" xr:uid="{00000000-0005-0000-0000-000061000000}"/>
    <cellStyle name="20% - Accent5 3" xfId="99" xr:uid="{00000000-0005-0000-0000-000062000000}"/>
    <cellStyle name="20% - Accent5 3 2" xfId="100" xr:uid="{00000000-0005-0000-0000-000063000000}"/>
    <cellStyle name="20% - Accent5 4" xfId="101" xr:uid="{00000000-0005-0000-0000-000064000000}"/>
    <cellStyle name="20% - Accent5 4 2" xfId="102" xr:uid="{00000000-0005-0000-0000-000065000000}"/>
    <cellStyle name="20% - Accent5 4 2 2" xfId="103" xr:uid="{00000000-0005-0000-0000-000066000000}"/>
    <cellStyle name="20% - Accent5 4 3" xfId="104" xr:uid="{00000000-0005-0000-0000-000067000000}"/>
    <cellStyle name="20% - Accent5 5" xfId="105" xr:uid="{00000000-0005-0000-0000-000068000000}"/>
    <cellStyle name="20% - Accent5 5 2" xfId="106" xr:uid="{00000000-0005-0000-0000-000069000000}"/>
    <cellStyle name="20% - Accent5 6" xfId="107" xr:uid="{00000000-0005-0000-0000-00006A000000}"/>
    <cellStyle name="20% - Accent5 6 2" xfId="108" xr:uid="{00000000-0005-0000-0000-00006B000000}"/>
    <cellStyle name="20% - Accent5 7" xfId="109" xr:uid="{00000000-0005-0000-0000-00006C000000}"/>
    <cellStyle name="20% - Accent5 7 2" xfId="110" xr:uid="{00000000-0005-0000-0000-00006D000000}"/>
    <cellStyle name="20% - Accent6 2" xfId="111" xr:uid="{00000000-0005-0000-0000-00006E000000}"/>
    <cellStyle name="20% - Accent6 2 2" xfId="112" xr:uid="{00000000-0005-0000-0000-00006F000000}"/>
    <cellStyle name="20% - Accent6 2 2 2" xfId="113" xr:uid="{00000000-0005-0000-0000-000070000000}"/>
    <cellStyle name="20% - Accent6 2 3" xfId="114" xr:uid="{00000000-0005-0000-0000-000071000000}"/>
    <cellStyle name="20% - Accent6 2 3 2" xfId="115" xr:uid="{00000000-0005-0000-0000-000072000000}"/>
    <cellStyle name="20% - Accent6 2 4" xfId="116" xr:uid="{00000000-0005-0000-0000-000073000000}"/>
    <cellStyle name="20% - Accent6 2 4 2" xfId="117" xr:uid="{00000000-0005-0000-0000-000074000000}"/>
    <cellStyle name="20% - Accent6 2 5" xfId="118" xr:uid="{00000000-0005-0000-0000-000075000000}"/>
    <cellStyle name="20% - Accent6 2 5 2" xfId="119" xr:uid="{00000000-0005-0000-0000-000076000000}"/>
    <cellStyle name="20% - Accent6 2 6" xfId="120" xr:uid="{00000000-0005-0000-0000-000077000000}"/>
    <cellStyle name="20% - Accent6 3" xfId="121" xr:uid="{00000000-0005-0000-0000-000078000000}"/>
    <cellStyle name="20% - Accent6 3 2" xfId="122" xr:uid="{00000000-0005-0000-0000-000079000000}"/>
    <cellStyle name="20% - Accent6 4" xfId="123" xr:uid="{00000000-0005-0000-0000-00007A000000}"/>
    <cellStyle name="20% - Accent6 4 2" xfId="124" xr:uid="{00000000-0005-0000-0000-00007B000000}"/>
    <cellStyle name="20% - Accent6 4 2 2" xfId="125" xr:uid="{00000000-0005-0000-0000-00007C000000}"/>
    <cellStyle name="20% - Accent6 4 3" xfId="126" xr:uid="{00000000-0005-0000-0000-00007D000000}"/>
    <cellStyle name="20% - Accent6 5" xfId="127" xr:uid="{00000000-0005-0000-0000-00007E000000}"/>
    <cellStyle name="20% - Accent6 5 2" xfId="128" xr:uid="{00000000-0005-0000-0000-00007F000000}"/>
    <cellStyle name="20% - Accent6 6" xfId="129" xr:uid="{00000000-0005-0000-0000-000080000000}"/>
    <cellStyle name="20% - Accent6 6 2" xfId="130" xr:uid="{00000000-0005-0000-0000-000081000000}"/>
    <cellStyle name="20% - Accent6 7" xfId="131" xr:uid="{00000000-0005-0000-0000-000082000000}"/>
    <cellStyle name="20% - Accent6 7 2" xfId="132" xr:uid="{00000000-0005-0000-0000-000083000000}"/>
    <cellStyle name="40% - Accent1 2" xfId="133" xr:uid="{00000000-0005-0000-0000-000084000000}"/>
    <cellStyle name="40% - Accent1 2 2" xfId="134" xr:uid="{00000000-0005-0000-0000-000085000000}"/>
    <cellStyle name="40% - Accent1 2 2 2" xfId="135" xr:uid="{00000000-0005-0000-0000-000086000000}"/>
    <cellStyle name="40% - Accent1 2 3" xfId="136" xr:uid="{00000000-0005-0000-0000-000087000000}"/>
    <cellStyle name="40% - Accent1 2 3 2" xfId="137" xr:uid="{00000000-0005-0000-0000-000088000000}"/>
    <cellStyle name="40% - Accent1 2 4" xfId="138" xr:uid="{00000000-0005-0000-0000-000089000000}"/>
    <cellStyle name="40% - Accent1 2 4 2" xfId="139" xr:uid="{00000000-0005-0000-0000-00008A000000}"/>
    <cellStyle name="40% - Accent1 2 5" xfId="140" xr:uid="{00000000-0005-0000-0000-00008B000000}"/>
    <cellStyle name="40% - Accent1 2 5 2" xfId="141" xr:uid="{00000000-0005-0000-0000-00008C000000}"/>
    <cellStyle name="40% - Accent1 2 6" xfId="142" xr:uid="{00000000-0005-0000-0000-00008D000000}"/>
    <cellStyle name="40% - Accent1 3" xfId="143" xr:uid="{00000000-0005-0000-0000-00008E000000}"/>
    <cellStyle name="40% - Accent1 3 2" xfId="144" xr:uid="{00000000-0005-0000-0000-00008F000000}"/>
    <cellStyle name="40% - Accent1 4" xfId="145" xr:uid="{00000000-0005-0000-0000-000090000000}"/>
    <cellStyle name="40% - Accent1 4 2" xfId="146" xr:uid="{00000000-0005-0000-0000-000091000000}"/>
    <cellStyle name="40% - Accent1 4 2 2" xfId="147" xr:uid="{00000000-0005-0000-0000-000092000000}"/>
    <cellStyle name="40% - Accent1 4 3" xfId="148" xr:uid="{00000000-0005-0000-0000-000093000000}"/>
    <cellStyle name="40% - Accent1 5" xfId="149" xr:uid="{00000000-0005-0000-0000-000094000000}"/>
    <cellStyle name="40% - Accent1 5 2" xfId="150" xr:uid="{00000000-0005-0000-0000-000095000000}"/>
    <cellStyle name="40% - Accent1 6" xfId="151" xr:uid="{00000000-0005-0000-0000-000096000000}"/>
    <cellStyle name="40% - Accent1 6 2" xfId="152" xr:uid="{00000000-0005-0000-0000-000097000000}"/>
    <cellStyle name="40% - Accent1 7" xfId="153" xr:uid="{00000000-0005-0000-0000-000098000000}"/>
    <cellStyle name="40% - Accent1 7 2" xfId="154" xr:uid="{00000000-0005-0000-0000-000099000000}"/>
    <cellStyle name="40% - Accent2 2" xfId="155" xr:uid="{00000000-0005-0000-0000-00009A000000}"/>
    <cellStyle name="40% - Accent2 2 2" xfId="156" xr:uid="{00000000-0005-0000-0000-00009B000000}"/>
    <cellStyle name="40% - Accent2 2 2 2" xfId="157" xr:uid="{00000000-0005-0000-0000-00009C000000}"/>
    <cellStyle name="40% - Accent2 2 3" xfId="158" xr:uid="{00000000-0005-0000-0000-00009D000000}"/>
    <cellStyle name="40% - Accent2 2 3 2" xfId="159" xr:uid="{00000000-0005-0000-0000-00009E000000}"/>
    <cellStyle name="40% - Accent2 2 4" xfId="160" xr:uid="{00000000-0005-0000-0000-00009F000000}"/>
    <cellStyle name="40% - Accent2 2 4 2" xfId="161" xr:uid="{00000000-0005-0000-0000-0000A0000000}"/>
    <cellStyle name="40% - Accent2 2 5" xfId="162" xr:uid="{00000000-0005-0000-0000-0000A1000000}"/>
    <cellStyle name="40% - Accent2 2 5 2" xfId="163" xr:uid="{00000000-0005-0000-0000-0000A2000000}"/>
    <cellStyle name="40% - Accent2 2 6" xfId="164" xr:uid="{00000000-0005-0000-0000-0000A3000000}"/>
    <cellStyle name="40% - Accent2 3" xfId="165" xr:uid="{00000000-0005-0000-0000-0000A4000000}"/>
    <cellStyle name="40% - Accent2 3 2" xfId="166" xr:uid="{00000000-0005-0000-0000-0000A5000000}"/>
    <cellStyle name="40% - Accent2 4" xfId="167" xr:uid="{00000000-0005-0000-0000-0000A6000000}"/>
    <cellStyle name="40% - Accent2 4 2" xfId="168" xr:uid="{00000000-0005-0000-0000-0000A7000000}"/>
    <cellStyle name="40% - Accent2 4 2 2" xfId="169" xr:uid="{00000000-0005-0000-0000-0000A8000000}"/>
    <cellStyle name="40% - Accent2 4 3" xfId="170" xr:uid="{00000000-0005-0000-0000-0000A9000000}"/>
    <cellStyle name="40% - Accent2 5" xfId="171" xr:uid="{00000000-0005-0000-0000-0000AA000000}"/>
    <cellStyle name="40% - Accent2 5 2" xfId="172" xr:uid="{00000000-0005-0000-0000-0000AB000000}"/>
    <cellStyle name="40% - Accent2 6" xfId="173" xr:uid="{00000000-0005-0000-0000-0000AC000000}"/>
    <cellStyle name="40% - Accent2 6 2" xfId="174" xr:uid="{00000000-0005-0000-0000-0000AD000000}"/>
    <cellStyle name="40% - Accent2 7" xfId="175" xr:uid="{00000000-0005-0000-0000-0000AE000000}"/>
    <cellStyle name="40% - Accent2 7 2" xfId="176" xr:uid="{00000000-0005-0000-0000-0000AF000000}"/>
    <cellStyle name="40% - Accent3 2" xfId="177" xr:uid="{00000000-0005-0000-0000-0000B0000000}"/>
    <cellStyle name="40% - Accent3 2 2" xfId="178" xr:uid="{00000000-0005-0000-0000-0000B1000000}"/>
    <cellStyle name="40% - Accent3 2 2 2" xfId="179" xr:uid="{00000000-0005-0000-0000-0000B2000000}"/>
    <cellStyle name="40% - Accent3 2 3" xfId="180" xr:uid="{00000000-0005-0000-0000-0000B3000000}"/>
    <cellStyle name="40% - Accent3 2 3 2" xfId="181" xr:uid="{00000000-0005-0000-0000-0000B4000000}"/>
    <cellStyle name="40% - Accent3 2 4" xfId="182" xr:uid="{00000000-0005-0000-0000-0000B5000000}"/>
    <cellStyle name="40% - Accent3 2 4 2" xfId="183" xr:uid="{00000000-0005-0000-0000-0000B6000000}"/>
    <cellStyle name="40% - Accent3 2 5" xfId="184" xr:uid="{00000000-0005-0000-0000-0000B7000000}"/>
    <cellStyle name="40% - Accent3 2 5 2" xfId="185" xr:uid="{00000000-0005-0000-0000-0000B8000000}"/>
    <cellStyle name="40% - Accent3 2 6" xfId="186" xr:uid="{00000000-0005-0000-0000-0000B9000000}"/>
    <cellStyle name="40% - Accent3 3" xfId="187" xr:uid="{00000000-0005-0000-0000-0000BA000000}"/>
    <cellStyle name="40% - Accent3 3 2" xfId="188" xr:uid="{00000000-0005-0000-0000-0000BB000000}"/>
    <cellStyle name="40% - Accent3 4" xfId="189" xr:uid="{00000000-0005-0000-0000-0000BC000000}"/>
    <cellStyle name="40% - Accent3 4 2" xfId="190" xr:uid="{00000000-0005-0000-0000-0000BD000000}"/>
    <cellStyle name="40% - Accent3 4 2 2" xfId="191" xr:uid="{00000000-0005-0000-0000-0000BE000000}"/>
    <cellStyle name="40% - Accent3 4 3" xfId="192" xr:uid="{00000000-0005-0000-0000-0000BF000000}"/>
    <cellStyle name="40% - Accent3 5" xfId="193" xr:uid="{00000000-0005-0000-0000-0000C0000000}"/>
    <cellStyle name="40% - Accent3 5 2" xfId="194" xr:uid="{00000000-0005-0000-0000-0000C1000000}"/>
    <cellStyle name="40% - Accent3 6" xfId="195" xr:uid="{00000000-0005-0000-0000-0000C2000000}"/>
    <cellStyle name="40% - Accent3 6 2" xfId="196" xr:uid="{00000000-0005-0000-0000-0000C3000000}"/>
    <cellStyle name="40% - Accent3 7" xfId="197" xr:uid="{00000000-0005-0000-0000-0000C4000000}"/>
    <cellStyle name="40% - Accent3 7 2" xfId="198" xr:uid="{00000000-0005-0000-0000-0000C5000000}"/>
    <cellStyle name="40% - Accent4 2" xfId="199" xr:uid="{00000000-0005-0000-0000-0000C6000000}"/>
    <cellStyle name="40% - Accent4 2 2" xfId="200" xr:uid="{00000000-0005-0000-0000-0000C7000000}"/>
    <cellStyle name="40% - Accent4 2 2 2" xfId="201" xr:uid="{00000000-0005-0000-0000-0000C8000000}"/>
    <cellStyle name="40% - Accent4 2 3" xfId="202" xr:uid="{00000000-0005-0000-0000-0000C9000000}"/>
    <cellStyle name="40% - Accent4 2 3 2" xfId="203" xr:uid="{00000000-0005-0000-0000-0000CA000000}"/>
    <cellStyle name="40% - Accent4 2 4" xfId="204" xr:uid="{00000000-0005-0000-0000-0000CB000000}"/>
    <cellStyle name="40% - Accent4 2 4 2" xfId="205" xr:uid="{00000000-0005-0000-0000-0000CC000000}"/>
    <cellStyle name="40% - Accent4 2 5" xfId="206" xr:uid="{00000000-0005-0000-0000-0000CD000000}"/>
    <cellStyle name="40% - Accent4 2 5 2" xfId="207" xr:uid="{00000000-0005-0000-0000-0000CE000000}"/>
    <cellStyle name="40% - Accent4 2 6" xfId="208" xr:uid="{00000000-0005-0000-0000-0000CF000000}"/>
    <cellStyle name="40% - Accent4 3" xfId="209" xr:uid="{00000000-0005-0000-0000-0000D0000000}"/>
    <cellStyle name="40% - Accent4 3 2" xfId="210" xr:uid="{00000000-0005-0000-0000-0000D1000000}"/>
    <cellStyle name="40% - Accent4 4" xfId="211" xr:uid="{00000000-0005-0000-0000-0000D2000000}"/>
    <cellStyle name="40% - Accent4 4 2" xfId="212" xr:uid="{00000000-0005-0000-0000-0000D3000000}"/>
    <cellStyle name="40% - Accent4 4 2 2" xfId="213" xr:uid="{00000000-0005-0000-0000-0000D4000000}"/>
    <cellStyle name="40% - Accent4 4 3" xfId="214" xr:uid="{00000000-0005-0000-0000-0000D5000000}"/>
    <cellStyle name="40% - Accent4 5" xfId="215" xr:uid="{00000000-0005-0000-0000-0000D6000000}"/>
    <cellStyle name="40% - Accent4 5 2" xfId="216" xr:uid="{00000000-0005-0000-0000-0000D7000000}"/>
    <cellStyle name="40% - Accent4 6" xfId="217" xr:uid="{00000000-0005-0000-0000-0000D8000000}"/>
    <cellStyle name="40% - Accent4 6 2" xfId="218" xr:uid="{00000000-0005-0000-0000-0000D9000000}"/>
    <cellStyle name="40% - Accent4 7" xfId="219" xr:uid="{00000000-0005-0000-0000-0000DA000000}"/>
    <cellStyle name="40% - Accent4 7 2" xfId="220" xr:uid="{00000000-0005-0000-0000-0000DB000000}"/>
    <cellStyle name="40% - Accent5 2" xfId="221" xr:uid="{00000000-0005-0000-0000-0000DC000000}"/>
    <cellStyle name="40% - Accent5 2 2" xfId="222" xr:uid="{00000000-0005-0000-0000-0000DD000000}"/>
    <cellStyle name="40% - Accent5 2 2 2" xfId="223" xr:uid="{00000000-0005-0000-0000-0000DE000000}"/>
    <cellStyle name="40% - Accent5 2 3" xfId="224" xr:uid="{00000000-0005-0000-0000-0000DF000000}"/>
    <cellStyle name="40% - Accent5 2 3 2" xfId="225" xr:uid="{00000000-0005-0000-0000-0000E0000000}"/>
    <cellStyle name="40% - Accent5 2 4" xfId="226" xr:uid="{00000000-0005-0000-0000-0000E1000000}"/>
    <cellStyle name="40% - Accent5 2 4 2" xfId="227" xr:uid="{00000000-0005-0000-0000-0000E2000000}"/>
    <cellStyle name="40% - Accent5 2 5" xfId="228" xr:uid="{00000000-0005-0000-0000-0000E3000000}"/>
    <cellStyle name="40% - Accent5 2 5 2" xfId="229" xr:uid="{00000000-0005-0000-0000-0000E4000000}"/>
    <cellStyle name="40% - Accent5 2 6" xfId="230" xr:uid="{00000000-0005-0000-0000-0000E5000000}"/>
    <cellStyle name="40% - Accent5 3" xfId="231" xr:uid="{00000000-0005-0000-0000-0000E6000000}"/>
    <cellStyle name="40% - Accent5 3 2" xfId="232" xr:uid="{00000000-0005-0000-0000-0000E7000000}"/>
    <cellStyle name="40% - Accent5 4" xfId="233" xr:uid="{00000000-0005-0000-0000-0000E8000000}"/>
    <cellStyle name="40% - Accent5 4 2" xfId="234" xr:uid="{00000000-0005-0000-0000-0000E9000000}"/>
    <cellStyle name="40% - Accent5 4 2 2" xfId="235" xr:uid="{00000000-0005-0000-0000-0000EA000000}"/>
    <cellStyle name="40% - Accent5 4 3" xfId="236" xr:uid="{00000000-0005-0000-0000-0000EB000000}"/>
    <cellStyle name="40% - Accent5 5" xfId="237" xr:uid="{00000000-0005-0000-0000-0000EC000000}"/>
    <cellStyle name="40% - Accent5 5 2" xfId="238" xr:uid="{00000000-0005-0000-0000-0000ED000000}"/>
    <cellStyle name="40% - Accent5 6" xfId="239" xr:uid="{00000000-0005-0000-0000-0000EE000000}"/>
    <cellStyle name="40% - Accent5 6 2" xfId="240" xr:uid="{00000000-0005-0000-0000-0000EF000000}"/>
    <cellStyle name="40% - Accent5 7" xfId="241" xr:uid="{00000000-0005-0000-0000-0000F0000000}"/>
    <cellStyle name="40% - Accent5 7 2" xfId="242" xr:uid="{00000000-0005-0000-0000-0000F1000000}"/>
    <cellStyle name="40% - Accent6 2" xfId="243" xr:uid="{00000000-0005-0000-0000-0000F2000000}"/>
    <cellStyle name="40% - Accent6 2 2" xfId="244" xr:uid="{00000000-0005-0000-0000-0000F3000000}"/>
    <cellStyle name="40% - Accent6 2 2 2" xfId="245" xr:uid="{00000000-0005-0000-0000-0000F4000000}"/>
    <cellStyle name="40% - Accent6 2 3" xfId="246" xr:uid="{00000000-0005-0000-0000-0000F5000000}"/>
    <cellStyle name="40% - Accent6 2 3 2" xfId="247" xr:uid="{00000000-0005-0000-0000-0000F6000000}"/>
    <cellStyle name="40% - Accent6 2 4" xfId="248" xr:uid="{00000000-0005-0000-0000-0000F7000000}"/>
    <cellStyle name="40% - Accent6 2 4 2" xfId="249" xr:uid="{00000000-0005-0000-0000-0000F8000000}"/>
    <cellStyle name="40% - Accent6 2 5" xfId="250" xr:uid="{00000000-0005-0000-0000-0000F9000000}"/>
    <cellStyle name="40% - Accent6 2 5 2" xfId="251" xr:uid="{00000000-0005-0000-0000-0000FA000000}"/>
    <cellStyle name="40% - Accent6 2 6" xfId="252" xr:uid="{00000000-0005-0000-0000-0000FB000000}"/>
    <cellStyle name="40% - Accent6 3" xfId="253" xr:uid="{00000000-0005-0000-0000-0000FC000000}"/>
    <cellStyle name="40% - Accent6 3 2" xfId="254" xr:uid="{00000000-0005-0000-0000-0000FD000000}"/>
    <cellStyle name="40% - Accent6 4" xfId="255" xr:uid="{00000000-0005-0000-0000-0000FE000000}"/>
    <cellStyle name="40% - Accent6 4 2" xfId="256" xr:uid="{00000000-0005-0000-0000-0000FF000000}"/>
    <cellStyle name="40% - Accent6 4 2 2" xfId="257" xr:uid="{00000000-0005-0000-0000-000000010000}"/>
    <cellStyle name="40% - Accent6 4 3" xfId="258" xr:uid="{00000000-0005-0000-0000-000001010000}"/>
    <cellStyle name="40% - Accent6 5" xfId="259" xr:uid="{00000000-0005-0000-0000-000002010000}"/>
    <cellStyle name="40% - Accent6 5 2" xfId="260" xr:uid="{00000000-0005-0000-0000-000003010000}"/>
    <cellStyle name="40% - Accent6 6" xfId="261" xr:uid="{00000000-0005-0000-0000-000004010000}"/>
    <cellStyle name="40% - Accent6 6 2" xfId="262" xr:uid="{00000000-0005-0000-0000-000005010000}"/>
    <cellStyle name="40% - Accent6 7" xfId="263" xr:uid="{00000000-0005-0000-0000-000006010000}"/>
    <cellStyle name="40% - Accent6 7 2" xfId="264" xr:uid="{00000000-0005-0000-0000-000007010000}"/>
    <cellStyle name="60% - Accent1 2" xfId="265" xr:uid="{00000000-0005-0000-0000-000008010000}"/>
    <cellStyle name="60% - Accent1 2 2" xfId="266" xr:uid="{00000000-0005-0000-0000-000009010000}"/>
    <cellStyle name="60% - Accent1 2 3" xfId="267" xr:uid="{00000000-0005-0000-0000-00000A010000}"/>
    <cellStyle name="60% - Accent1 2 4" xfId="268" xr:uid="{00000000-0005-0000-0000-00000B010000}"/>
    <cellStyle name="60% - Accent1 2 5" xfId="269" xr:uid="{00000000-0005-0000-0000-00000C010000}"/>
    <cellStyle name="60% - Accent1 3" xfId="270" xr:uid="{00000000-0005-0000-0000-00000D010000}"/>
    <cellStyle name="60% - Accent1 4" xfId="271" xr:uid="{00000000-0005-0000-0000-00000E010000}"/>
    <cellStyle name="60% - Accent1 4 2" xfId="272" xr:uid="{00000000-0005-0000-0000-00000F010000}"/>
    <cellStyle name="60% - Accent1 5" xfId="273" xr:uid="{00000000-0005-0000-0000-000010010000}"/>
    <cellStyle name="60% - Accent1 6" xfId="274" xr:uid="{00000000-0005-0000-0000-000011010000}"/>
    <cellStyle name="60% - Accent1 7" xfId="275" xr:uid="{00000000-0005-0000-0000-000012010000}"/>
    <cellStyle name="60% - Accent2 2" xfId="276" xr:uid="{00000000-0005-0000-0000-000013010000}"/>
    <cellStyle name="60% - Accent2 2 2" xfId="277" xr:uid="{00000000-0005-0000-0000-000014010000}"/>
    <cellStyle name="60% - Accent2 2 3" xfId="278" xr:uid="{00000000-0005-0000-0000-000015010000}"/>
    <cellStyle name="60% - Accent2 2 4" xfId="279" xr:uid="{00000000-0005-0000-0000-000016010000}"/>
    <cellStyle name="60% - Accent2 2 5" xfId="280" xr:uid="{00000000-0005-0000-0000-000017010000}"/>
    <cellStyle name="60% - Accent2 3" xfId="281" xr:uid="{00000000-0005-0000-0000-000018010000}"/>
    <cellStyle name="60% - Accent2 4" xfId="282" xr:uid="{00000000-0005-0000-0000-000019010000}"/>
    <cellStyle name="60% - Accent2 4 2" xfId="283" xr:uid="{00000000-0005-0000-0000-00001A010000}"/>
    <cellStyle name="60% - Accent2 5" xfId="284" xr:uid="{00000000-0005-0000-0000-00001B010000}"/>
    <cellStyle name="60% - Accent2 6" xfId="285" xr:uid="{00000000-0005-0000-0000-00001C010000}"/>
    <cellStyle name="60% - Accent2 7" xfId="286" xr:uid="{00000000-0005-0000-0000-00001D010000}"/>
    <cellStyle name="60% - Accent3 2" xfId="287" xr:uid="{00000000-0005-0000-0000-00001E010000}"/>
    <cellStyle name="60% - Accent3 2 2" xfId="288" xr:uid="{00000000-0005-0000-0000-00001F010000}"/>
    <cellStyle name="60% - Accent3 2 3" xfId="289" xr:uid="{00000000-0005-0000-0000-000020010000}"/>
    <cellStyle name="60% - Accent3 2 4" xfId="290" xr:uid="{00000000-0005-0000-0000-000021010000}"/>
    <cellStyle name="60% - Accent3 2 5" xfId="291" xr:uid="{00000000-0005-0000-0000-000022010000}"/>
    <cellStyle name="60% - Accent3 3" xfId="292" xr:uid="{00000000-0005-0000-0000-000023010000}"/>
    <cellStyle name="60% - Accent3 4" xfId="293" xr:uid="{00000000-0005-0000-0000-000024010000}"/>
    <cellStyle name="60% - Accent3 4 2" xfId="294" xr:uid="{00000000-0005-0000-0000-000025010000}"/>
    <cellStyle name="60% - Accent3 5" xfId="295" xr:uid="{00000000-0005-0000-0000-000026010000}"/>
    <cellStyle name="60% - Accent3 6" xfId="296" xr:uid="{00000000-0005-0000-0000-000027010000}"/>
    <cellStyle name="60% - Accent3 7" xfId="297" xr:uid="{00000000-0005-0000-0000-000028010000}"/>
    <cellStyle name="60% - Accent4 2" xfId="298" xr:uid="{00000000-0005-0000-0000-000029010000}"/>
    <cellStyle name="60% - Accent4 2 2" xfId="299" xr:uid="{00000000-0005-0000-0000-00002A010000}"/>
    <cellStyle name="60% - Accent4 2 3" xfId="300" xr:uid="{00000000-0005-0000-0000-00002B010000}"/>
    <cellStyle name="60% - Accent4 2 4" xfId="301" xr:uid="{00000000-0005-0000-0000-00002C010000}"/>
    <cellStyle name="60% - Accent4 2 5" xfId="302" xr:uid="{00000000-0005-0000-0000-00002D010000}"/>
    <cellStyle name="60% - Accent4 3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5 2" xfId="309" xr:uid="{00000000-0005-0000-0000-000034010000}"/>
    <cellStyle name="60% - Accent5 2 2" xfId="310" xr:uid="{00000000-0005-0000-0000-000035010000}"/>
    <cellStyle name="60% - Accent5 2 3" xfId="311" xr:uid="{00000000-0005-0000-0000-000036010000}"/>
    <cellStyle name="60% - Accent5 2 4" xfId="312" xr:uid="{00000000-0005-0000-0000-000037010000}"/>
    <cellStyle name="60% - Accent5 2 5" xfId="313" xr:uid="{00000000-0005-0000-0000-000038010000}"/>
    <cellStyle name="60% - Accent5 3" xfId="314" xr:uid="{00000000-0005-0000-0000-000039010000}"/>
    <cellStyle name="60% - Accent5 4" xfId="315" xr:uid="{00000000-0005-0000-0000-00003A010000}"/>
    <cellStyle name="60% - Accent5 4 2" xfId="316" xr:uid="{00000000-0005-0000-0000-00003B010000}"/>
    <cellStyle name="60% - Accent5 5" xfId="317" xr:uid="{00000000-0005-0000-0000-00003C010000}"/>
    <cellStyle name="60% - Accent5 6" xfId="318" xr:uid="{00000000-0005-0000-0000-00003D010000}"/>
    <cellStyle name="60% - Accent5 7" xfId="319" xr:uid="{00000000-0005-0000-0000-00003E010000}"/>
    <cellStyle name="60% - Accent6 2" xfId="320" xr:uid="{00000000-0005-0000-0000-00003F010000}"/>
    <cellStyle name="60% - Accent6 2 2" xfId="321" xr:uid="{00000000-0005-0000-0000-000040010000}"/>
    <cellStyle name="60% - Accent6 2 3" xfId="322" xr:uid="{00000000-0005-0000-0000-000041010000}"/>
    <cellStyle name="60% - Accent6 2 4" xfId="323" xr:uid="{00000000-0005-0000-0000-000042010000}"/>
    <cellStyle name="60% - Accent6 2 5" xfId="324" xr:uid="{00000000-0005-0000-0000-000043010000}"/>
    <cellStyle name="60% - Accent6 3" xfId="325" xr:uid="{00000000-0005-0000-0000-000044010000}"/>
    <cellStyle name="60% - Accent6 4" xfId="326" xr:uid="{00000000-0005-0000-0000-000045010000}"/>
    <cellStyle name="60% - Accent6 4 2" xfId="327" xr:uid="{00000000-0005-0000-0000-000046010000}"/>
    <cellStyle name="60% - Accent6 5" xfId="328" xr:uid="{00000000-0005-0000-0000-000047010000}"/>
    <cellStyle name="60% - Accent6 6" xfId="329" xr:uid="{00000000-0005-0000-0000-000048010000}"/>
    <cellStyle name="60% - Accent6 7" xfId="330" xr:uid="{00000000-0005-0000-0000-000049010000}"/>
    <cellStyle name="Accent1 2" xfId="331" xr:uid="{00000000-0005-0000-0000-00004A010000}"/>
    <cellStyle name="Accent1 2 2" xfId="332" xr:uid="{00000000-0005-0000-0000-00004B010000}"/>
    <cellStyle name="Accent1 2 3" xfId="333" xr:uid="{00000000-0005-0000-0000-00004C010000}"/>
    <cellStyle name="Accent1 2 4" xfId="334" xr:uid="{00000000-0005-0000-0000-00004D010000}"/>
    <cellStyle name="Accent1 2 5" xfId="335" xr:uid="{00000000-0005-0000-0000-00004E010000}"/>
    <cellStyle name="Accent1 3" xfId="336" xr:uid="{00000000-0005-0000-0000-00004F010000}"/>
    <cellStyle name="Accent1 4" xfId="337" xr:uid="{00000000-0005-0000-0000-000050010000}"/>
    <cellStyle name="Accent1 4 2" xfId="338" xr:uid="{00000000-0005-0000-0000-000051010000}"/>
    <cellStyle name="Accent1 5" xfId="339" xr:uid="{00000000-0005-0000-0000-000052010000}"/>
    <cellStyle name="Accent1 6" xfId="340" xr:uid="{00000000-0005-0000-0000-000053010000}"/>
    <cellStyle name="Accent1 7" xfId="341" xr:uid="{00000000-0005-0000-0000-000054010000}"/>
    <cellStyle name="Accent2 2" xfId="342" xr:uid="{00000000-0005-0000-0000-000055010000}"/>
    <cellStyle name="Accent2 2 2" xfId="343" xr:uid="{00000000-0005-0000-0000-000056010000}"/>
    <cellStyle name="Accent2 2 3" xfId="344" xr:uid="{00000000-0005-0000-0000-000057010000}"/>
    <cellStyle name="Accent2 2 4" xfId="345" xr:uid="{00000000-0005-0000-0000-000058010000}"/>
    <cellStyle name="Accent2 2 5" xfId="346" xr:uid="{00000000-0005-0000-0000-000059010000}"/>
    <cellStyle name="Accent2 3" xfId="347" xr:uid="{00000000-0005-0000-0000-00005A010000}"/>
    <cellStyle name="Accent2 4" xfId="348" xr:uid="{00000000-0005-0000-0000-00005B010000}"/>
    <cellStyle name="Accent2 4 2" xfId="349" xr:uid="{00000000-0005-0000-0000-00005C010000}"/>
    <cellStyle name="Accent2 5" xfId="350" xr:uid="{00000000-0005-0000-0000-00005D010000}"/>
    <cellStyle name="Accent2 6" xfId="351" xr:uid="{00000000-0005-0000-0000-00005E010000}"/>
    <cellStyle name="Accent2 7" xfId="352" xr:uid="{00000000-0005-0000-0000-00005F010000}"/>
    <cellStyle name="Accent3 2" xfId="353" xr:uid="{00000000-0005-0000-0000-000060010000}"/>
    <cellStyle name="Accent3 2 2" xfId="354" xr:uid="{00000000-0005-0000-0000-000061010000}"/>
    <cellStyle name="Accent3 2 3" xfId="355" xr:uid="{00000000-0005-0000-0000-000062010000}"/>
    <cellStyle name="Accent3 2 4" xfId="356" xr:uid="{00000000-0005-0000-0000-000063010000}"/>
    <cellStyle name="Accent3 2 5" xfId="357" xr:uid="{00000000-0005-0000-0000-000064010000}"/>
    <cellStyle name="Accent3 3" xfId="358" xr:uid="{00000000-0005-0000-0000-000065010000}"/>
    <cellStyle name="Accent3 4" xfId="359" xr:uid="{00000000-0005-0000-0000-000066010000}"/>
    <cellStyle name="Accent3 4 2" xfId="360" xr:uid="{00000000-0005-0000-0000-000067010000}"/>
    <cellStyle name="Accent3 5" xfId="361" xr:uid="{00000000-0005-0000-0000-000068010000}"/>
    <cellStyle name="Accent3 6" xfId="362" xr:uid="{00000000-0005-0000-0000-000069010000}"/>
    <cellStyle name="Accent3 7" xfId="363" xr:uid="{00000000-0005-0000-0000-00006A010000}"/>
    <cellStyle name="Accent4 2" xfId="364" xr:uid="{00000000-0005-0000-0000-00006B010000}"/>
    <cellStyle name="Accent4 2 2" xfId="365" xr:uid="{00000000-0005-0000-0000-00006C010000}"/>
    <cellStyle name="Accent4 2 3" xfId="366" xr:uid="{00000000-0005-0000-0000-00006D010000}"/>
    <cellStyle name="Accent4 2 4" xfId="367" xr:uid="{00000000-0005-0000-0000-00006E010000}"/>
    <cellStyle name="Accent4 2 5" xfId="368" xr:uid="{00000000-0005-0000-0000-00006F010000}"/>
    <cellStyle name="Accent4 3" xfId="369" xr:uid="{00000000-0005-0000-0000-000070010000}"/>
    <cellStyle name="Accent4 4" xfId="370" xr:uid="{00000000-0005-0000-0000-000071010000}"/>
    <cellStyle name="Accent4 4 2" xfId="371" xr:uid="{00000000-0005-0000-0000-000072010000}"/>
    <cellStyle name="Accent4 5" xfId="372" xr:uid="{00000000-0005-0000-0000-000073010000}"/>
    <cellStyle name="Accent4 6" xfId="373" xr:uid="{00000000-0005-0000-0000-000074010000}"/>
    <cellStyle name="Accent4 7" xfId="374" xr:uid="{00000000-0005-0000-0000-000075010000}"/>
    <cellStyle name="Accent5 2" xfId="375" xr:uid="{00000000-0005-0000-0000-000076010000}"/>
    <cellStyle name="Accent5 2 2" xfId="376" xr:uid="{00000000-0005-0000-0000-000077010000}"/>
    <cellStyle name="Accent5 2 3" xfId="377" xr:uid="{00000000-0005-0000-0000-000078010000}"/>
    <cellStyle name="Accent5 2 4" xfId="378" xr:uid="{00000000-0005-0000-0000-000079010000}"/>
    <cellStyle name="Accent5 2 5" xfId="379" xr:uid="{00000000-0005-0000-0000-00007A010000}"/>
    <cellStyle name="Accent5 3" xfId="380" xr:uid="{00000000-0005-0000-0000-00007B010000}"/>
    <cellStyle name="Accent5 4" xfId="381" xr:uid="{00000000-0005-0000-0000-00007C010000}"/>
    <cellStyle name="Accent5 4 2" xfId="382" xr:uid="{00000000-0005-0000-0000-00007D010000}"/>
    <cellStyle name="Accent5 5" xfId="383" xr:uid="{00000000-0005-0000-0000-00007E010000}"/>
    <cellStyle name="Accent5 6" xfId="384" xr:uid="{00000000-0005-0000-0000-00007F010000}"/>
    <cellStyle name="Accent5 7" xfId="385" xr:uid="{00000000-0005-0000-0000-000080010000}"/>
    <cellStyle name="Accent6 2" xfId="386" xr:uid="{00000000-0005-0000-0000-000081010000}"/>
    <cellStyle name="Accent6 2 2" xfId="387" xr:uid="{00000000-0005-0000-0000-000082010000}"/>
    <cellStyle name="Accent6 2 3" xfId="388" xr:uid="{00000000-0005-0000-0000-000083010000}"/>
    <cellStyle name="Accent6 2 4" xfId="389" xr:uid="{00000000-0005-0000-0000-000084010000}"/>
    <cellStyle name="Accent6 2 5" xfId="390" xr:uid="{00000000-0005-0000-0000-000085010000}"/>
    <cellStyle name="Accent6 3" xfId="391" xr:uid="{00000000-0005-0000-0000-000086010000}"/>
    <cellStyle name="Accent6 4" xfId="392" xr:uid="{00000000-0005-0000-0000-000087010000}"/>
    <cellStyle name="Accent6 4 2" xfId="393" xr:uid="{00000000-0005-0000-0000-000088010000}"/>
    <cellStyle name="Accent6 5" xfId="394" xr:uid="{00000000-0005-0000-0000-000089010000}"/>
    <cellStyle name="Accent6 6" xfId="395" xr:uid="{00000000-0005-0000-0000-00008A010000}"/>
    <cellStyle name="Accent6 7" xfId="396" xr:uid="{00000000-0005-0000-0000-00008B010000}"/>
    <cellStyle name="Bad 2" xfId="397" xr:uid="{00000000-0005-0000-0000-00008C010000}"/>
    <cellStyle name="Bad 2 2" xfId="398" xr:uid="{00000000-0005-0000-0000-00008D010000}"/>
    <cellStyle name="Bad 2 3" xfId="399" xr:uid="{00000000-0005-0000-0000-00008E010000}"/>
    <cellStyle name="Bad 2 4" xfId="400" xr:uid="{00000000-0005-0000-0000-00008F010000}"/>
    <cellStyle name="Bad 2 5" xfId="401" xr:uid="{00000000-0005-0000-0000-000090010000}"/>
    <cellStyle name="Bad 3" xfId="402" xr:uid="{00000000-0005-0000-0000-000091010000}"/>
    <cellStyle name="Bad 4" xfId="403" xr:uid="{00000000-0005-0000-0000-000092010000}"/>
    <cellStyle name="Bad 4 2" xfId="404" xr:uid="{00000000-0005-0000-0000-000093010000}"/>
    <cellStyle name="Bad 5" xfId="405" xr:uid="{00000000-0005-0000-0000-000094010000}"/>
    <cellStyle name="Bad 6" xfId="406" xr:uid="{00000000-0005-0000-0000-000095010000}"/>
    <cellStyle name="Bad 7" xfId="407" xr:uid="{00000000-0005-0000-0000-000096010000}"/>
    <cellStyle name="Calculation 2" xfId="408" xr:uid="{00000000-0005-0000-0000-000097010000}"/>
    <cellStyle name="Calculation 2 2" xfId="409" xr:uid="{00000000-0005-0000-0000-000098010000}"/>
    <cellStyle name="Calculation 2 3" xfId="410" xr:uid="{00000000-0005-0000-0000-000099010000}"/>
    <cellStyle name="Calculation 2 4" xfId="411" xr:uid="{00000000-0005-0000-0000-00009A010000}"/>
    <cellStyle name="Calculation 2 5" xfId="412" xr:uid="{00000000-0005-0000-0000-00009B010000}"/>
    <cellStyle name="Calculation 2_anakia II etapi.xls sm. defeqturi" xfId="413" xr:uid="{00000000-0005-0000-0000-00009C010000}"/>
    <cellStyle name="Calculation 3" xfId="414" xr:uid="{00000000-0005-0000-0000-00009D010000}"/>
    <cellStyle name="Calculation 4" xfId="415" xr:uid="{00000000-0005-0000-0000-00009E010000}"/>
    <cellStyle name="Calculation 4 2" xfId="416" xr:uid="{00000000-0005-0000-0000-00009F010000}"/>
    <cellStyle name="Calculation 4_anakia II etapi.xls sm. defeqturi" xfId="417" xr:uid="{00000000-0005-0000-0000-0000A0010000}"/>
    <cellStyle name="Calculation 5" xfId="418" xr:uid="{00000000-0005-0000-0000-0000A1010000}"/>
    <cellStyle name="Calculation 6" xfId="419" xr:uid="{00000000-0005-0000-0000-0000A2010000}"/>
    <cellStyle name="Calculation 7" xfId="420" xr:uid="{00000000-0005-0000-0000-0000A3010000}"/>
    <cellStyle name="Check Cell 2" xfId="421" xr:uid="{00000000-0005-0000-0000-0000A4010000}"/>
    <cellStyle name="Check Cell 2 2" xfId="422" xr:uid="{00000000-0005-0000-0000-0000A5010000}"/>
    <cellStyle name="Check Cell 2 3" xfId="423" xr:uid="{00000000-0005-0000-0000-0000A6010000}"/>
    <cellStyle name="Check Cell 2 4" xfId="424" xr:uid="{00000000-0005-0000-0000-0000A7010000}"/>
    <cellStyle name="Check Cell 2 5" xfId="425" xr:uid="{00000000-0005-0000-0000-0000A8010000}"/>
    <cellStyle name="Check Cell 2_anakia II etapi.xls sm. defeqturi" xfId="426" xr:uid="{00000000-0005-0000-0000-0000A9010000}"/>
    <cellStyle name="Check Cell 3" xfId="427" xr:uid="{00000000-0005-0000-0000-0000AA010000}"/>
    <cellStyle name="Check Cell 4" xfId="428" xr:uid="{00000000-0005-0000-0000-0000AB010000}"/>
    <cellStyle name="Check Cell 4 2" xfId="429" xr:uid="{00000000-0005-0000-0000-0000AC010000}"/>
    <cellStyle name="Check Cell 4_anakia II etapi.xls sm. defeqturi" xfId="430" xr:uid="{00000000-0005-0000-0000-0000AD010000}"/>
    <cellStyle name="Check Cell 5" xfId="431" xr:uid="{00000000-0005-0000-0000-0000AE010000}"/>
    <cellStyle name="Check Cell 6" xfId="432" xr:uid="{00000000-0005-0000-0000-0000AF010000}"/>
    <cellStyle name="Check Cell 7" xfId="433" xr:uid="{00000000-0005-0000-0000-0000B0010000}"/>
    <cellStyle name="Comma 10" xfId="434" xr:uid="{00000000-0005-0000-0000-0000B1010000}"/>
    <cellStyle name="Comma 10 2" xfId="435" xr:uid="{00000000-0005-0000-0000-0000B2010000}"/>
    <cellStyle name="Comma 11" xfId="436" xr:uid="{00000000-0005-0000-0000-0000B3010000}"/>
    <cellStyle name="Comma 12" xfId="437" xr:uid="{00000000-0005-0000-0000-0000B4010000}"/>
    <cellStyle name="Comma 12 2" xfId="438" xr:uid="{00000000-0005-0000-0000-0000B5010000}"/>
    <cellStyle name="Comma 12 3" xfId="439" xr:uid="{00000000-0005-0000-0000-0000B6010000}"/>
    <cellStyle name="Comma 12 4" xfId="440" xr:uid="{00000000-0005-0000-0000-0000B7010000}"/>
    <cellStyle name="Comma 12 5" xfId="441" xr:uid="{00000000-0005-0000-0000-0000B8010000}"/>
    <cellStyle name="Comma 12 6" xfId="442" xr:uid="{00000000-0005-0000-0000-0000B9010000}"/>
    <cellStyle name="Comma 12 7" xfId="443" xr:uid="{00000000-0005-0000-0000-0000BA010000}"/>
    <cellStyle name="Comma 12 8" xfId="444" xr:uid="{00000000-0005-0000-0000-0000BB010000}"/>
    <cellStyle name="Comma 13" xfId="445" xr:uid="{00000000-0005-0000-0000-0000BC010000}"/>
    <cellStyle name="Comma 14" xfId="446" xr:uid="{00000000-0005-0000-0000-0000BD010000}"/>
    <cellStyle name="Comma 15" xfId="447" xr:uid="{00000000-0005-0000-0000-0000BE010000}"/>
    <cellStyle name="Comma 15 2" xfId="448" xr:uid="{00000000-0005-0000-0000-0000BF010000}"/>
    <cellStyle name="Comma 16" xfId="449" xr:uid="{00000000-0005-0000-0000-0000C0010000}"/>
    <cellStyle name="Comma 17" xfId="450" xr:uid="{00000000-0005-0000-0000-0000C1010000}"/>
    <cellStyle name="Comma 17 2" xfId="451" xr:uid="{00000000-0005-0000-0000-0000C2010000}"/>
    <cellStyle name="Comma 18" xfId="452" xr:uid="{00000000-0005-0000-0000-0000C3010000}"/>
    <cellStyle name="Comma 19" xfId="453" xr:uid="{00000000-0005-0000-0000-0000C4010000}"/>
    <cellStyle name="Comma 19 2" xfId="454" xr:uid="{00000000-0005-0000-0000-0000C5010000}"/>
    <cellStyle name="Comma 2" xfId="455" xr:uid="{00000000-0005-0000-0000-0000C6010000}"/>
    <cellStyle name="Comma 2 2" xfId="456" xr:uid="{00000000-0005-0000-0000-0000C7010000}"/>
    <cellStyle name="Comma 2 2 2" xfId="457" xr:uid="{00000000-0005-0000-0000-0000C8010000}"/>
    <cellStyle name="Comma 2 2 3" xfId="458" xr:uid="{00000000-0005-0000-0000-0000C9010000}"/>
    <cellStyle name="Comma 2 3" xfId="459" xr:uid="{00000000-0005-0000-0000-0000CA010000}"/>
    <cellStyle name="Comma 2 4" xfId="855" xr:uid="{00000000-0005-0000-0000-0000CB010000}"/>
    <cellStyle name="Comma 20" xfId="460" xr:uid="{00000000-0005-0000-0000-0000CC010000}"/>
    <cellStyle name="Comma 20 2" xfId="461" xr:uid="{00000000-0005-0000-0000-0000CD010000}"/>
    <cellStyle name="Comma 21" xfId="462" xr:uid="{00000000-0005-0000-0000-0000CE010000}"/>
    <cellStyle name="Comma 3" xfId="463" xr:uid="{00000000-0005-0000-0000-0000CF010000}"/>
    <cellStyle name="Comma 4" xfId="464" xr:uid="{00000000-0005-0000-0000-0000D0010000}"/>
    <cellStyle name="Comma 5" xfId="465" xr:uid="{00000000-0005-0000-0000-0000D1010000}"/>
    <cellStyle name="Comma 6" xfId="466" xr:uid="{00000000-0005-0000-0000-0000D2010000}"/>
    <cellStyle name="Comma 7" xfId="467" xr:uid="{00000000-0005-0000-0000-0000D3010000}"/>
    <cellStyle name="Comma 8" xfId="468" xr:uid="{00000000-0005-0000-0000-0000D4010000}"/>
    <cellStyle name="Comma 9" xfId="469" xr:uid="{00000000-0005-0000-0000-0000D5010000}"/>
    <cellStyle name="Explanatory Text 2" xfId="470" xr:uid="{00000000-0005-0000-0000-0000D6010000}"/>
    <cellStyle name="Explanatory Text 2 2" xfId="471" xr:uid="{00000000-0005-0000-0000-0000D7010000}"/>
    <cellStyle name="Explanatory Text 2 3" xfId="472" xr:uid="{00000000-0005-0000-0000-0000D8010000}"/>
    <cellStyle name="Explanatory Text 2 4" xfId="473" xr:uid="{00000000-0005-0000-0000-0000D9010000}"/>
    <cellStyle name="Explanatory Text 2 5" xfId="474" xr:uid="{00000000-0005-0000-0000-0000DA010000}"/>
    <cellStyle name="Explanatory Text 3" xfId="475" xr:uid="{00000000-0005-0000-0000-0000DB010000}"/>
    <cellStyle name="Explanatory Text 4" xfId="476" xr:uid="{00000000-0005-0000-0000-0000DC010000}"/>
    <cellStyle name="Explanatory Text 4 2" xfId="477" xr:uid="{00000000-0005-0000-0000-0000DD010000}"/>
    <cellStyle name="Explanatory Text 5" xfId="478" xr:uid="{00000000-0005-0000-0000-0000DE010000}"/>
    <cellStyle name="Explanatory Text 6" xfId="479" xr:uid="{00000000-0005-0000-0000-0000DF010000}"/>
    <cellStyle name="Explanatory Text 7" xfId="480" xr:uid="{00000000-0005-0000-0000-0000E0010000}"/>
    <cellStyle name="Good 2" xfId="481" xr:uid="{00000000-0005-0000-0000-0000E1010000}"/>
    <cellStyle name="Good 2 2" xfId="482" xr:uid="{00000000-0005-0000-0000-0000E2010000}"/>
    <cellStyle name="Good 2 3" xfId="483" xr:uid="{00000000-0005-0000-0000-0000E3010000}"/>
    <cellStyle name="Good 2 4" xfId="484" xr:uid="{00000000-0005-0000-0000-0000E4010000}"/>
    <cellStyle name="Good 2 5" xfId="485" xr:uid="{00000000-0005-0000-0000-0000E5010000}"/>
    <cellStyle name="Good 3" xfId="486" xr:uid="{00000000-0005-0000-0000-0000E6010000}"/>
    <cellStyle name="Good 4" xfId="487" xr:uid="{00000000-0005-0000-0000-0000E7010000}"/>
    <cellStyle name="Good 4 2" xfId="488" xr:uid="{00000000-0005-0000-0000-0000E8010000}"/>
    <cellStyle name="Good 5" xfId="489" xr:uid="{00000000-0005-0000-0000-0000E9010000}"/>
    <cellStyle name="Good 6" xfId="490" xr:uid="{00000000-0005-0000-0000-0000EA010000}"/>
    <cellStyle name="Good 7" xfId="491" xr:uid="{00000000-0005-0000-0000-0000EB010000}"/>
    <cellStyle name="Heading 1 2" xfId="492" xr:uid="{00000000-0005-0000-0000-0000EC010000}"/>
    <cellStyle name="Heading 1 2 2" xfId="493" xr:uid="{00000000-0005-0000-0000-0000ED010000}"/>
    <cellStyle name="Heading 1 2 3" xfId="494" xr:uid="{00000000-0005-0000-0000-0000EE010000}"/>
    <cellStyle name="Heading 1 2 4" xfId="495" xr:uid="{00000000-0005-0000-0000-0000EF010000}"/>
    <cellStyle name="Heading 1 2 5" xfId="496" xr:uid="{00000000-0005-0000-0000-0000F0010000}"/>
    <cellStyle name="Heading 1 2_anakia II etapi.xls sm. defeqturi" xfId="497" xr:uid="{00000000-0005-0000-0000-0000F1010000}"/>
    <cellStyle name="Heading 1 3" xfId="498" xr:uid="{00000000-0005-0000-0000-0000F2010000}"/>
    <cellStyle name="Heading 1 4" xfId="499" xr:uid="{00000000-0005-0000-0000-0000F3010000}"/>
    <cellStyle name="Heading 1 4 2" xfId="500" xr:uid="{00000000-0005-0000-0000-0000F4010000}"/>
    <cellStyle name="Heading 1 4_anakia II etapi.xls sm. defeqturi" xfId="501" xr:uid="{00000000-0005-0000-0000-0000F5010000}"/>
    <cellStyle name="Heading 1 5" xfId="502" xr:uid="{00000000-0005-0000-0000-0000F6010000}"/>
    <cellStyle name="Heading 1 6" xfId="503" xr:uid="{00000000-0005-0000-0000-0000F7010000}"/>
    <cellStyle name="Heading 1 7" xfId="504" xr:uid="{00000000-0005-0000-0000-0000F8010000}"/>
    <cellStyle name="Heading 2 2" xfId="505" xr:uid="{00000000-0005-0000-0000-0000F9010000}"/>
    <cellStyle name="Heading 2 2 2" xfId="506" xr:uid="{00000000-0005-0000-0000-0000FA010000}"/>
    <cellStyle name="Heading 2 2 3" xfId="507" xr:uid="{00000000-0005-0000-0000-0000FB010000}"/>
    <cellStyle name="Heading 2 2 4" xfId="508" xr:uid="{00000000-0005-0000-0000-0000FC010000}"/>
    <cellStyle name="Heading 2 2 5" xfId="509" xr:uid="{00000000-0005-0000-0000-0000FD010000}"/>
    <cellStyle name="Heading 2 2_anakia II etapi.xls sm. defeqturi" xfId="510" xr:uid="{00000000-0005-0000-0000-0000FE010000}"/>
    <cellStyle name="Heading 2 3" xfId="511" xr:uid="{00000000-0005-0000-0000-0000FF010000}"/>
    <cellStyle name="Heading 2 4" xfId="512" xr:uid="{00000000-0005-0000-0000-000000020000}"/>
    <cellStyle name="Heading 2 4 2" xfId="513" xr:uid="{00000000-0005-0000-0000-000001020000}"/>
    <cellStyle name="Heading 2 4_anakia II etapi.xls sm. defeqturi" xfId="514" xr:uid="{00000000-0005-0000-0000-000002020000}"/>
    <cellStyle name="Heading 2 5" xfId="515" xr:uid="{00000000-0005-0000-0000-000003020000}"/>
    <cellStyle name="Heading 2 6" xfId="516" xr:uid="{00000000-0005-0000-0000-000004020000}"/>
    <cellStyle name="Heading 2 7" xfId="517" xr:uid="{00000000-0005-0000-0000-000005020000}"/>
    <cellStyle name="Heading 3 2" xfId="518" xr:uid="{00000000-0005-0000-0000-000006020000}"/>
    <cellStyle name="Heading 3 2 2" xfId="519" xr:uid="{00000000-0005-0000-0000-000007020000}"/>
    <cellStyle name="Heading 3 2 3" xfId="520" xr:uid="{00000000-0005-0000-0000-000008020000}"/>
    <cellStyle name="Heading 3 2 4" xfId="521" xr:uid="{00000000-0005-0000-0000-000009020000}"/>
    <cellStyle name="Heading 3 2 5" xfId="522" xr:uid="{00000000-0005-0000-0000-00000A020000}"/>
    <cellStyle name="Heading 3 2_anakia II etapi.xls sm. defeqturi" xfId="523" xr:uid="{00000000-0005-0000-0000-00000B020000}"/>
    <cellStyle name="Heading 3 3" xfId="524" xr:uid="{00000000-0005-0000-0000-00000C020000}"/>
    <cellStyle name="Heading 3 4" xfId="525" xr:uid="{00000000-0005-0000-0000-00000D020000}"/>
    <cellStyle name="Heading 3 4 2" xfId="526" xr:uid="{00000000-0005-0000-0000-00000E020000}"/>
    <cellStyle name="Heading 3 4_anakia II etapi.xls sm. defeqturi" xfId="527" xr:uid="{00000000-0005-0000-0000-00000F020000}"/>
    <cellStyle name="Heading 3 5" xfId="528" xr:uid="{00000000-0005-0000-0000-000010020000}"/>
    <cellStyle name="Heading 3 6" xfId="529" xr:uid="{00000000-0005-0000-0000-000011020000}"/>
    <cellStyle name="Heading 3 7" xfId="530" xr:uid="{00000000-0005-0000-0000-000012020000}"/>
    <cellStyle name="Heading 4 2" xfId="531" xr:uid="{00000000-0005-0000-0000-000013020000}"/>
    <cellStyle name="Heading 4 2 2" xfId="532" xr:uid="{00000000-0005-0000-0000-000014020000}"/>
    <cellStyle name="Heading 4 2 3" xfId="533" xr:uid="{00000000-0005-0000-0000-000015020000}"/>
    <cellStyle name="Heading 4 2 4" xfId="534" xr:uid="{00000000-0005-0000-0000-000016020000}"/>
    <cellStyle name="Heading 4 2 5" xfId="535" xr:uid="{00000000-0005-0000-0000-000017020000}"/>
    <cellStyle name="Heading 4 3" xfId="536" xr:uid="{00000000-0005-0000-0000-000018020000}"/>
    <cellStyle name="Heading 4 4" xfId="537" xr:uid="{00000000-0005-0000-0000-000019020000}"/>
    <cellStyle name="Heading 4 4 2" xfId="538" xr:uid="{00000000-0005-0000-0000-00001A020000}"/>
    <cellStyle name="Heading 4 5" xfId="539" xr:uid="{00000000-0005-0000-0000-00001B020000}"/>
    <cellStyle name="Heading 4 6" xfId="540" xr:uid="{00000000-0005-0000-0000-00001C020000}"/>
    <cellStyle name="Heading 4 7" xfId="541" xr:uid="{00000000-0005-0000-0000-00001D020000}"/>
    <cellStyle name="Hyperlink 2" xfId="542" xr:uid="{00000000-0005-0000-0000-00001E020000}"/>
    <cellStyle name="Input 2" xfId="543" xr:uid="{00000000-0005-0000-0000-00001F020000}"/>
    <cellStyle name="Input 2 2" xfId="544" xr:uid="{00000000-0005-0000-0000-000020020000}"/>
    <cellStyle name="Input 2 3" xfId="545" xr:uid="{00000000-0005-0000-0000-000021020000}"/>
    <cellStyle name="Input 2 4" xfId="546" xr:uid="{00000000-0005-0000-0000-000022020000}"/>
    <cellStyle name="Input 2 5" xfId="547" xr:uid="{00000000-0005-0000-0000-000023020000}"/>
    <cellStyle name="Input 2_anakia II etapi.xls sm. defeqturi" xfId="548" xr:uid="{00000000-0005-0000-0000-000024020000}"/>
    <cellStyle name="Input 3" xfId="549" xr:uid="{00000000-0005-0000-0000-000025020000}"/>
    <cellStyle name="Input 4" xfId="550" xr:uid="{00000000-0005-0000-0000-000026020000}"/>
    <cellStyle name="Input 4 2" xfId="551" xr:uid="{00000000-0005-0000-0000-000027020000}"/>
    <cellStyle name="Input 4_anakia II etapi.xls sm. defeqturi" xfId="552" xr:uid="{00000000-0005-0000-0000-000028020000}"/>
    <cellStyle name="Input 5" xfId="553" xr:uid="{00000000-0005-0000-0000-000029020000}"/>
    <cellStyle name="Input 6" xfId="554" xr:uid="{00000000-0005-0000-0000-00002A020000}"/>
    <cellStyle name="Input 7" xfId="555" xr:uid="{00000000-0005-0000-0000-00002B020000}"/>
    <cellStyle name="Linked Cell 2" xfId="556" xr:uid="{00000000-0005-0000-0000-00002C020000}"/>
    <cellStyle name="Linked Cell 2 2" xfId="557" xr:uid="{00000000-0005-0000-0000-00002D020000}"/>
    <cellStyle name="Linked Cell 2 3" xfId="558" xr:uid="{00000000-0005-0000-0000-00002E020000}"/>
    <cellStyle name="Linked Cell 2 4" xfId="559" xr:uid="{00000000-0005-0000-0000-00002F020000}"/>
    <cellStyle name="Linked Cell 2 5" xfId="560" xr:uid="{00000000-0005-0000-0000-000030020000}"/>
    <cellStyle name="Linked Cell 2_anakia II etapi.xls sm. defeqturi" xfId="561" xr:uid="{00000000-0005-0000-0000-000031020000}"/>
    <cellStyle name="Linked Cell 3" xfId="562" xr:uid="{00000000-0005-0000-0000-000032020000}"/>
    <cellStyle name="Linked Cell 4" xfId="563" xr:uid="{00000000-0005-0000-0000-000033020000}"/>
    <cellStyle name="Linked Cell 4 2" xfId="564" xr:uid="{00000000-0005-0000-0000-000034020000}"/>
    <cellStyle name="Linked Cell 4_anakia II etapi.xls sm. defeqturi" xfId="565" xr:uid="{00000000-0005-0000-0000-000035020000}"/>
    <cellStyle name="Linked Cell 5" xfId="566" xr:uid="{00000000-0005-0000-0000-000036020000}"/>
    <cellStyle name="Linked Cell 6" xfId="567" xr:uid="{00000000-0005-0000-0000-000037020000}"/>
    <cellStyle name="Linked Cell 7" xfId="568" xr:uid="{00000000-0005-0000-0000-000038020000}"/>
    <cellStyle name="Neutral 2" xfId="569" xr:uid="{00000000-0005-0000-0000-000039020000}"/>
    <cellStyle name="Neutral 2 2" xfId="570" xr:uid="{00000000-0005-0000-0000-00003A020000}"/>
    <cellStyle name="Neutral 2 3" xfId="571" xr:uid="{00000000-0005-0000-0000-00003B020000}"/>
    <cellStyle name="Neutral 2 4" xfId="572" xr:uid="{00000000-0005-0000-0000-00003C020000}"/>
    <cellStyle name="Neutral 2 5" xfId="573" xr:uid="{00000000-0005-0000-0000-00003D020000}"/>
    <cellStyle name="Neutral 3" xfId="574" xr:uid="{00000000-0005-0000-0000-00003E020000}"/>
    <cellStyle name="Neutral 4" xfId="575" xr:uid="{00000000-0005-0000-0000-00003F020000}"/>
    <cellStyle name="Neutral 4 2" xfId="576" xr:uid="{00000000-0005-0000-0000-000040020000}"/>
    <cellStyle name="Neutral 5" xfId="577" xr:uid="{00000000-0005-0000-0000-000041020000}"/>
    <cellStyle name="Neutral 6" xfId="578" xr:uid="{00000000-0005-0000-0000-000042020000}"/>
    <cellStyle name="Neutral 7" xfId="579" xr:uid="{00000000-0005-0000-0000-000043020000}"/>
    <cellStyle name="Normal" xfId="0" builtinId="0"/>
    <cellStyle name="Normal 10" xfId="580" xr:uid="{00000000-0005-0000-0000-000044020000}"/>
    <cellStyle name="Normal 10 2" xfId="581" xr:uid="{00000000-0005-0000-0000-000045020000}"/>
    <cellStyle name="Normal 11" xfId="582" xr:uid="{00000000-0005-0000-0000-000046020000}"/>
    <cellStyle name="Normal 11 2" xfId="583" xr:uid="{00000000-0005-0000-0000-000047020000}"/>
    <cellStyle name="Normal 11 2 2" xfId="584" xr:uid="{00000000-0005-0000-0000-000048020000}"/>
    <cellStyle name="Normal 11 3" xfId="585" xr:uid="{00000000-0005-0000-0000-000049020000}"/>
    <cellStyle name="Normal 11_GAZI-2010" xfId="586" xr:uid="{00000000-0005-0000-0000-00004A020000}"/>
    <cellStyle name="Normal 12" xfId="587" xr:uid="{00000000-0005-0000-0000-00004B020000}"/>
    <cellStyle name="Normal 12 2" xfId="588" xr:uid="{00000000-0005-0000-0000-00004C020000}"/>
    <cellStyle name="Normal 12_gazis gare qseli" xfId="589" xr:uid="{00000000-0005-0000-0000-00004D020000}"/>
    <cellStyle name="Normal 13" xfId="590" xr:uid="{00000000-0005-0000-0000-00004E020000}"/>
    <cellStyle name="Normal 13 2" xfId="591" xr:uid="{00000000-0005-0000-0000-00004F020000}"/>
    <cellStyle name="Normal 13 2 2" xfId="592" xr:uid="{00000000-0005-0000-0000-000050020000}"/>
    <cellStyle name="Normal 13 3" xfId="593" xr:uid="{00000000-0005-0000-0000-000051020000}"/>
    <cellStyle name="Normal 13 3 2" xfId="594" xr:uid="{00000000-0005-0000-0000-000052020000}"/>
    <cellStyle name="Normal 13 3 3" xfId="595" xr:uid="{00000000-0005-0000-0000-000053020000}"/>
    <cellStyle name="Normal 13 3 3 2" xfId="596" xr:uid="{00000000-0005-0000-0000-000054020000}"/>
    <cellStyle name="Normal 13 3 3 3" xfId="597" xr:uid="{00000000-0005-0000-0000-000055020000}"/>
    <cellStyle name="Normal 13 3 4" xfId="598" xr:uid="{00000000-0005-0000-0000-000056020000}"/>
    <cellStyle name="Normal 13 3 5" xfId="599" xr:uid="{00000000-0005-0000-0000-000057020000}"/>
    <cellStyle name="Normal 13 4" xfId="600" xr:uid="{00000000-0005-0000-0000-000058020000}"/>
    <cellStyle name="Normal 13 5" xfId="601" xr:uid="{00000000-0005-0000-0000-000059020000}"/>
    <cellStyle name="Normal 13 5 2" xfId="602" xr:uid="{00000000-0005-0000-0000-00005A020000}"/>
    <cellStyle name="Normal 13 5 3" xfId="603" xr:uid="{00000000-0005-0000-0000-00005B020000}"/>
    <cellStyle name="Normal 13 5 3 2" xfId="604" xr:uid="{00000000-0005-0000-0000-00005C020000}"/>
    <cellStyle name="Normal 13 5 3 3" xfId="605" xr:uid="{00000000-0005-0000-0000-00005D020000}"/>
    <cellStyle name="Normal 13 5 3 4" xfId="606" xr:uid="{00000000-0005-0000-0000-00005E020000}"/>
    <cellStyle name="Normal 13 5 4" xfId="607" xr:uid="{00000000-0005-0000-0000-00005F020000}"/>
    <cellStyle name="Normal 13 6" xfId="608" xr:uid="{00000000-0005-0000-0000-000060020000}"/>
    <cellStyle name="Normal 13 7" xfId="609" xr:uid="{00000000-0005-0000-0000-000061020000}"/>
    <cellStyle name="Normal 13_# 6-1 27.01.12 - копия (1)" xfId="610" xr:uid="{00000000-0005-0000-0000-000062020000}"/>
    <cellStyle name="Normal 14" xfId="611" xr:uid="{00000000-0005-0000-0000-000063020000}"/>
    <cellStyle name="Normal 14 2" xfId="612" xr:uid="{00000000-0005-0000-0000-000064020000}"/>
    <cellStyle name="Normal 14 3" xfId="613" xr:uid="{00000000-0005-0000-0000-000065020000}"/>
    <cellStyle name="Normal 14 3 2" xfId="614" xr:uid="{00000000-0005-0000-0000-000066020000}"/>
    <cellStyle name="Normal 14 4" xfId="615" xr:uid="{00000000-0005-0000-0000-000067020000}"/>
    <cellStyle name="Normal 14 5" xfId="616" xr:uid="{00000000-0005-0000-0000-000068020000}"/>
    <cellStyle name="Normal 14 6" xfId="617" xr:uid="{00000000-0005-0000-0000-000069020000}"/>
    <cellStyle name="Normal 14_anakia II etapi.xls sm. defeqturi" xfId="618" xr:uid="{00000000-0005-0000-0000-00006A020000}"/>
    <cellStyle name="Normal 15" xfId="619" xr:uid="{00000000-0005-0000-0000-00006C020000}"/>
    <cellStyle name="Normal 16" xfId="620" xr:uid="{00000000-0005-0000-0000-00006D020000}"/>
    <cellStyle name="Normal 16 2" xfId="621" xr:uid="{00000000-0005-0000-0000-00006E020000}"/>
    <cellStyle name="Normal 16 3" xfId="622" xr:uid="{00000000-0005-0000-0000-00006F020000}"/>
    <cellStyle name="Normal 16 4" xfId="623" xr:uid="{00000000-0005-0000-0000-000070020000}"/>
    <cellStyle name="Normal 16_# 6-1 27.01.12 - копия (1)" xfId="624" xr:uid="{00000000-0005-0000-0000-000071020000}"/>
    <cellStyle name="Normal 17" xfId="625" xr:uid="{00000000-0005-0000-0000-000072020000}"/>
    <cellStyle name="Normal 18" xfId="626" xr:uid="{00000000-0005-0000-0000-000073020000}"/>
    <cellStyle name="Normal 19" xfId="627" xr:uid="{00000000-0005-0000-0000-000074020000}"/>
    <cellStyle name="Normal 2" xfId="628" xr:uid="{00000000-0005-0000-0000-000075020000}"/>
    <cellStyle name="Normal 2 10" xfId="629" xr:uid="{00000000-0005-0000-0000-000076020000}"/>
    <cellStyle name="Normal 2 11" xfId="630" xr:uid="{00000000-0005-0000-0000-000077020000}"/>
    <cellStyle name="Normal 2 2" xfId="631" xr:uid="{00000000-0005-0000-0000-000078020000}"/>
    <cellStyle name="Normal 2 2 2" xfId="632" xr:uid="{00000000-0005-0000-0000-000079020000}"/>
    <cellStyle name="Normal 2 2 3" xfId="633" xr:uid="{00000000-0005-0000-0000-00007A020000}"/>
    <cellStyle name="Normal 2 2 4" xfId="634" xr:uid="{00000000-0005-0000-0000-00007B020000}"/>
    <cellStyle name="Normal 2 2 5" xfId="635" xr:uid="{00000000-0005-0000-0000-00007C020000}"/>
    <cellStyle name="Normal 2 2 6" xfId="636" xr:uid="{00000000-0005-0000-0000-00007D020000}"/>
    <cellStyle name="Normal 2 2 7" xfId="637" xr:uid="{00000000-0005-0000-0000-00007E020000}"/>
    <cellStyle name="Normal 2 2 8" xfId="852" xr:uid="{00000000-0005-0000-0000-00007F020000}"/>
    <cellStyle name="Normal 2 2_2D4CD000" xfId="638" xr:uid="{00000000-0005-0000-0000-000080020000}"/>
    <cellStyle name="Normal 2 3" xfId="639" xr:uid="{00000000-0005-0000-0000-000081020000}"/>
    <cellStyle name="Normal 2 4" xfId="640" xr:uid="{00000000-0005-0000-0000-000082020000}"/>
    <cellStyle name="Normal 2 5" xfId="641" xr:uid="{00000000-0005-0000-0000-000083020000}"/>
    <cellStyle name="Normal 2 6" xfId="642" xr:uid="{00000000-0005-0000-0000-000084020000}"/>
    <cellStyle name="Normal 2 7" xfId="643" xr:uid="{00000000-0005-0000-0000-000085020000}"/>
    <cellStyle name="Normal 2 7 2" xfId="644" xr:uid="{00000000-0005-0000-0000-000086020000}"/>
    <cellStyle name="Normal 2 7 3" xfId="645" xr:uid="{00000000-0005-0000-0000-000087020000}"/>
    <cellStyle name="Normal 2 7_anakia II etapi.xls sm. defeqturi" xfId="646" xr:uid="{00000000-0005-0000-0000-000088020000}"/>
    <cellStyle name="Normal 2 8" xfId="647" xr:uid="{00000000-0005-0000-0000-000089020000}"/>
    <cellStyle name="Normal 2 9" xfId="648" xr:uid="{00000000-0005-0000-0000-00008A020000}"/>
    <cellStyle name="Normal 2_anakia II etapi.xls sm. defeqturi" xfId="649" xr:uid="{00000000-0005-0000-0000-00008B020000}"/>
    <cellStyle name="Normal 20" xfId="650" xr:uid="{00000000-0005-0000-0000-00008C020000}"/>
    <cellStyle name="Normal 21" xfId="651" xr:uid="{00000000-0005-0000-0000-00008D020000}"/>
    <cellStyle name="Normal 22" xfId="652" xr:uid="{00000000-0005-0000-0000-00008E020000}"/>
    <cellStyle name="Normal 23" xfId="653" xr:uid="{00000000-0005-0000-0000-00008F020000}"/>
    <cellStyle name="Normal 24" xfId="654" xr:uid="{00000000-0005-0000-0000-000090020000}"/>
    <cellStyle name="Normal 25" xfId="655" xr:uid="{00000000-0005-0000-0000-000091020000}"/>
    <cellStyle name="Normal 26" xfId="656" xr:uid="{00000000-0005-0000-0000-000092020000}"/>
    <cellStyle name="Normal 27" xfId="657" xr:uid="{00000000-0005-0000-0000-000093020000}"/>
    <cellStyle name="Normal 28" xfId="658" xr:uid="{00000000-0005-0000-0000-000094020000}"/>
    <cellStyle name="Normal 29" xfId="659" xr:uid="{00000000-0005-0000-0000-000095020000}"/>
    <cellStyle name="Normal 29 2" xfId="660" xr:uid="{00000000-0005-0000-0000-000096020000}"/>
    <cellStyle name="Normal 3" xfId="661" xr:uid="{00000000-0005-0000-0000-000097020000}"/>
    <cellStyle name="Normal 3 10" xfId="858" xr:uid="{00000000-0005-0000-0000-000098020000}"/>
    <cellStyle name="Normal 3 2" xfId="662" xr:uid="{00000000-0005-0000-0000-000099020000}"/>
    <cellStyle name="Normal 3 2 2" xfId="663" xr:uid="{00000000-0005-0000-0000-00009A020000}"/>
    <cellStyle name="Normal 3 2_anakia II etapi.xls sm. defeqturi" xfId="664" xr:uid="{00000000-0005-0000-0000-00009B020000}"/>
    <cellStyle name="Normal 3 3" xfId="665" xr:uid="{00000000-0005-0000-0000-00009C020000}"/>
    <cellStyle name="Normal 30" xfId="666" xr:uid="{00000000-0005-0000-0000-00009D020000}"/>
    <cellStyle name="Normal 30 2" xfId="667" xr:uid="{00000000-0005-0000-0000-00009E020000}"/>
    <cellStyle name="Normal 31" xfId="668" xr:uid="{00000000-0005-0000-0000-00009F020000}"/>
    <cellStyle name="Normal 32" xfId="669" xr:uid="{00000000-0005-0000-0000-0000A0020000}"/>
    <cellStyle name="Normal 32 2" xfId="670" xr:uid="{00000000-0005-0000-0000-0000A1020000}"/>
    <cellStyle name="Normal 32 2 2" xfId="671" xr:uid="{00000000-0005-0000-0000-0000A2020000}"/>
    <cellStyle name="Normal 32 3" xfId="672" xr:uid="{00000000-0005-0000-0000-0000A3020000}"/>
    <cellStyle name="Normal 32 3 2" xfId="673" xr:uid="{00000000-0005-0000-0000-0000A4020000}"/>
    <cellStyle name="Normal 32 3 2 2" xfId="674" xr:uid="{00000000-0005-0000-0000-0000A5020000}"/>
    <cellStyle name="Normal 32 3 3" xfId="675" xr:uid="{00000000-0005-0000-0000-0000A6020000}"/>
    <cellStyle name="Normal 32 4" xfId="676" xr:uid="{00000000-0005-0000-0000-0000A7020000}"/>
    <cellStyle name="Normal 32_# 6-1 27.01.12 - копия (1)" xfId="677" xr:uid="{00000000-0005-0000-0000-0000A8020000}"/>
    <cellStyle name="Normal 33" xfId="678" xr:uid="{00000000-0005-0000-0000-0000A9020000}"/>
    <cellStyle name="Normal 33 2" xfId="679" xr:uid="{00000000-0005-0000-0000-0000AA020000}"/>
    <cellStyle name="Normal 34" xfId="680" xr:uid="{00000000-0005-0000-0000-0000AB020000}"/>
    <cellStyle name="Normal 35" xfId="681" xr:uid="{00000000-0005-0000-0000-0000AC020000}"/>
    <cellStyle name="Normal 35 2" xfId="682" xr:uid="{00000000-0005-0000-0000-0000AD020000}"/>
    <cellStyle name="Normal 35 3" xfId="683" xr:uid="{00000000-0005-0000-0000-0000AE020000}"/>
    <cellStyle name="Normal 36" xfId="684" xr:uid="{00000000-0005-0000-0000-0000AF020000}"/>
    <cellStyle name="Normal 36 2" xfId="685" xr:uid="{00000000-0005-0000-0000-0000B0020000}"/>
    <cellStyle name="Normal 36 2 2" xfId="686" xr:uid="{00000000-0005-0000-0000-0000B1020000}"/>
    <cellStyle name="Normal 36 2 3" xfId="687" xr:uid="{00000000-0005-0000-0000-0000B2020000}"/>
    <cellStyle name="Normal 36 2 4" xfId="688" xr:uid="{00000000-0005-0000-0000-0000B3020000}"/>
    <cellStyle name="Normal 36 3" xfId="689" xr:uid="{00000000-0005-0000-0000-0000B4020000}"/>
    <cellStyle name="Normal 36 4" xfId="690" xr:uid="{00000000-0005-0000-0000-0000B5020000}"/>
    <cellStyle name="Normal 37" xfId="691" xr:uid="{00000000-0005-0000-0000-0000B6020000}"/>
    <cellStyle name="Normal 37 2" xfId="692" xr:uid="{00000000-0005-0000-0000-0000B7020000}"/>
    <cellStyle name="Normal 38" xfId="693" xr:uid="{00000000-0005-0000-0000-0000B8020000}"/>
    <cellStyle name="Normal 38 2" xfId="694" xr:uid="{00000000-0005-0000-0000-0000B9020000}"/>
    <cellStyle name="Normal 38 2 2" xfId="695" xr:uid="{00000000-0005-0000-0000-0000BA020000}"/>
    <cellStyle name="Normal 38 3" xfId="696" xr:uid="{00000000-0005-0000-0000-0000BB020000}"/>
    <cellStyle name="Normal 38 3 2" xfId="697" xr:uid="{00000000-0005-0000-0000-0000BC020000}"/>
    <cellStyle name="Normal 38 4" xfId="698" xr:uid="{00000000-0005-0000-0000-0000BD020000}"/>
    <cellStyle name="Normal 39" xfId="699" xr:uid="{00000000-0005-0000-0000-0000BE020000}"/>
    <cellStyle name="Normal 39 2" xfId="700" xr:uid="{00000000-0005-0000-0000-0000BF020000}"/>
    <cellStyle name="Normal 39 3" xfId="701" xr:uid="{00000000-0005-0000-0000-0000C0020000}"/>
    <cellStyle name="Normal 4" xfId="702" xr:uid="{00000000-0005-0000-0000-0000C1020000}"/>
    <cellStyle name="Normal 4 2" xfId="703" xr:uid="{00000000-0005-0000-0000-0000C2020000}"/>
    <cellStyle name="Normal 4 2 2" xfId="856" xr:uid="{00000000-0005-0000-0000-0000C3020000}"/>
    <cellStyle name="Normal 4 3" xfId="704" xr:uid="{00000000-0005-0000-0000-0000C4020000}"/>
    <cellStyle name="Normal 40" xfId="705" xr:uid="{00000000-0005-0000-0000-0000C5020000}"/>
    <cellStyle name="Normal 40 2" xfId="706" xr:uid="{00000000-0005-0000-0000-0000C6020000}"/>
    <cellStyle name="Normal 40 3" xfId="707" xr:uid="{00000000-0005-0000-0000-0000C7020000}"/>
    <cellStyle name="Normal 41" xfId="708" xr:uid="{00000000-0005-0000-0000-0000C8020000}"/>
    <cellStyle name="Normal 41 2" xfId="709" xr:uid="{00000000-0005-0000-0000-0000C9020000}"/>
    <cellStyle name="Normal 42" xfId="710" xr:uid="{00000000-0005-0000-0000-0000CA020000}"/>
    <cellStyle name="Normal 42 2" xfId="711" xr:uid="{00000000-0005-0000-0000-0000CB020000}"/>
    <cellStyle name="Normal 42 3" xfId="712" xr:uid="{00000000-0005-0000-0000-0000CC020000}"/>
    <cellStyle name="Normal 43" xfId="713" xr:uid="{00000000-0005-0000-0000-0000CD020000}"/>
    <cellStyle name="Normal 44" xfId="714" xr:uid="{00000000-0005-0000-0000-0000CE020000}"/>
    <cellStyle name="Normal 45" xfId="715" xr:uid="{00000000-0005-0000-0000-0000CF020000}"/>
    <cellStyle name="Normal 46" xfId="716" xr:uid="{00000000-0005-0000-0000-0000D0020000}"/>
    <cellStyle name="Normal 47" xfId="717" xr:uid="{00000000-0005-0000-0000-0000D1020000}"/>
    <cellStyle name="Normal 47 2" xfId="718" xr:uid="{00000000-0005-0000-0000-0000D2020000}"/>
    <cellStyle name="Normal 47 3" xfId="719" xr:uid="{00000000-0005-0000-0000-0000D3020000}"/>
    <cellStyle name="Normal 47 3 2" xfId="720" xr:uid="{00000000-0005-0000-0000-0000D4020000}"/>
    <cellStyle name="Normal 47 4" xfId="721" xr:uid="{00000000-0005-0000-0000-0000D5020000}"/>
    <cellStyle name="Normal 5" xfId="722" xr:uid="{00000000-0005-0000-0000-0000D6020000}"/>
    <cellStyle name="Normal 5 2" xfId="723" xr:uid="{00000000-0005-0000-0000-0000D7020000}"/>
    <cellStyle name="Normal 5 2 2" xfId="724" xr:uid="{00000000-0005-0000-0000-0000D8020000}"/>
    <cellStyle name="Normal 5 3" xfId="725" xr:uid="{00000000-0005-0000-0000-0000D9020000}"/>
    <cellStyle name="Normal 5 4" xfId="726" xr:uid="{00000000-0005-0000-0000-0000DA020000}"/>
    <cellStyle name="Normal 5 4 2" xfId="727" xr:uid="{00000000-0005-0000-0000-0000DB020000}"/>
    <cellStyle name="Normal 5 4 2 2" xfId="728" xr:uid="{00000000-0005-0000-0000-0000DC020000}"/>
    <cellStyle name="Normal 5 4 3" xfId="729" xr:uid="{00000000-0005-0000-0000-0000DD020000}"/>
    <cellStyle name="Normal 5 5" xfId="730" xr:uid="{00000000-0005-0000-0000-0000DE020000}"/>
    <cellStyle name="Normal 5 5 2" xfId="731" xr:uid="{00000000-0005-0000-0000-0000DF020000}"/>
    <cellStyle name="Normal 5_Copy of SAN2010" xfId="732" xr:uid="{00000000-0005-0000-0000-0000E0020000}"/>
    <cellStyle name="Normal 6" xfId="733" xr:uid="{00000000-0005-0000-0000-0000E1020000}"/>
    <cellStyle name="Normal 7" xfId="734" xr:uid="{00000000-0005-0000-0000-0000E2020000}"/>
    <cellStyle name="Normal 75" xfId="735" xr:uid="{00000000-0005-0000-0000-0000E3020000}"/>
    <cellStyle name="Normal 8" xfId="736" xr:uid="{00000000-0005-0000-0000-0000E4020000}"/>
    <cellStyle name="Normal 8 2" xfId="737" xr:uid="{00000000-0005-0000-0000-0000E5020000}"/>
    <cellStyle name="Normal 8_2D4CD000" xfId="738" xr:uid="{00000000-0005-0000-0000-0000E6020000}"/>
    <cellStyle name="Normal 9" xfId="739" xr:uid="{00000000-0005-0000-0000-0000E7020000}"/>
    <cellStyle name="Normal 9 2" xfId="740" xr:uid="{00000000-0005-0000-0000-0000E8020000}"/>
    <cellStyle name="Normal 9 2 2" xfId="741" xr:uid="{00000000-0005-0000-0000-0000E9020000}"/>
    <cellStyle name="Normal 9 2 3" xfId="742" xr:uid="{00000000-0005-0000-0000-0000EA020000}"/>
    <cellStyle name="Normal 9 2 4" xfId="743" xr:uid="{00000000-0005-0000-0000-0000EB020000}"/>
    <cellStyle name="Normal 9 2_anakia II etapi.xls sm. defeqturi" xfId="744" xr:uid="{00000000-0005-0000-0000-0000EC020000}"/>
    <cellStyle name="Normal 9_2D4CD000" xfId="745" xr:uid="{00000000-0005-0000-0000-0000ED020000}"/>
    <cellStyle name="Normal_gare wyalsadfenigagarini 2 2" xfId="746" xr:uid="{00000000-0005-0000-0000-0000EF020000}"/>
    <cellStyle name="Normal_gare wyalsadfenigagarini 2_SMSH2008-IIkv ." xfId="747" xr:uid="{00000000-0005-0000-0000-0000F0020000}"/>
    <cellStyle name="Note 2" xfId="748" xr:uid="{00000000-0005-0000-0000-0000F1020000}"/>
    <cellStyle name="Note 2 2" xfId="749" xr:uid="{00000000-0005-0000-0000-0000F2020000}"/>
    <cellStyle name="Note 2 3" xfId="750" xr:uid="{00000000-0005-0000-0000-0000F3020000}"/>
    <cellStyle name="Note 2 4" xfId="751" xr:uid="{00000000-0005-0000-0000-0000F4020000}"/>
    <cellStyle name="Note 2 5" xfId="752" xr:uid="{00000000-0005-0000-0000-0000F5020000}"/>
    <cellStyle name="Note 2_anakia II etapi.xls sm. defeqturi" xfId="753" xr:uid="{00000000-0005-0000-0000-0000F6020000}"/>
    <cellStyle name="Note 3" xfId="754" xr:uid="{00000000-0005-0000-0000-0000F7020000}"/>
    <cellStyle name="Note 4" xfId="755" xr:uid="{00000000-0005-0000-0000-0000F8020000}"/>
    <cellStyle name="Note 4 2" xfId="756" xr:uid="{00000000-0005-0000-0000-0000F9020000}"/>
    <cellStyle name="Note 4_anakia II etapi.xls sm. defeqturi" xfId="757" xr:uid="{00000000-0005-0000-0000-0000FA020000}"/>
    <cellStyle name="Note 5" xfId="758" xr:uid="{00000000-0005-0000-0000-0000FB020000}"/>
    <cellStyle name="Note 6" xfId="759" xr:uid="{00000000-0005-0000-0000-0000FC020000}"/>
    <cellStyle name="Note 7" xfId="760" xr:uid="{00000000-0005-0000-0000-0000FD020000}"/>
    <cellStyle name="Output 2" xfId="761" xr:uid="{00000000-0005-0000-0000-0000FE020000}"/>
    <cellStyle name="Output 2 2" xfId="762" xr:uid="{00000000-0005-0000-0000-0000FF020000}"/>
    <cellStyle name="Output 2 3" xfId="763" xr:uid="{00000000-0005-0000-0000-000000030000}"/>
    <cellStyle name="Output 2 4" xfId="764" xr:uid="{00000000-0005-0000-0000-000001030000}"/>
    <cellStyle name="Output 2 5" xfId="765" xr:uid="{00000000-0005-0000-0000-000002030000}"/>
    <cellStyle name="Output 2_anakia II etapi.xls sm. defeqturi" xfId="766" xr:uid="{00000000-0005-0000-0000-000003030000}"/>
    <cellStyle name="Output 3" xfId="767" xr:uid="{00000000-0005-0000-0000-000004030000}"/>
    <cellStyle name="Output 4" xfId="768" xr:uid="{00000000-0005-0000-0000-000005030000}"/>
    <cellStyle name="Output 4 2" xfId="769" xr:uid="{00000000-0005-0000-0000-000006030000}"/>
    <cellStyle name="Output 4_anakia II etapi.xls sm. defeqturi" xfId="770" xr:uid="{00000000-0005-0000-0000-000007030000}"/>
    <cellStyle name="Output 5" xfId="771" xr:uid="{00000000-0005-0000-0000-000008030000}"/>
    <cellStyle name="Output 6" xfId="772" xr:uid="{00000000-0005-0000-0000-000009030000}"/>
    <cellStyle name="Output 7" xfId="773" xr:uid="{00000000-0005-0000-0000-00000A030000}"/>
    <cellStyle name="Percent 2" xfId="774" xr:uid="{00000000-0005-0000-0000-00000B030000}"/>
    <cellStyle name="Percent 2 2" xfId="854" xr:uid="{00000000-0005-0000-0000-00000C030000}"/>
    <cellStyle name="Percent 3" xfId="775" xr:uid="{00000000-0005-0000-0000-00000D030000}"/>
    <cellStyle name="Percent 3 2" xfId="776" xr:uid="{00000000-0005-0000-0000-00000E030000}"/>
    <cellStyle name="Percent 4" xfId="777" xr:uid="{00000000-0005-0000-0000-00000F030000}"/>
    <cellStyle name="Percent 5" xfId="778" xr:uid="{00000000-0005-0000-0000-000010030000}"/>
    <cellStyle name="Percent 6" xfId="779" xr:uid="{00000000-0005-0000-0000-000011030000}"/>
    <cellStyle name="silfain" xfId="857" xr:uid="{00000000-0005-0000-0000-000012030000}"/>
    <cellStyle name="Style 1" xfId="780" xr:uid="{00000000-0005-0000-0000-000013030000}"/>
    <cellStyle name="Title 2" xfId="781" xr:uid="{00000000-0005-0000-0000-000014030000}"/>
    <cellStyle name="Title 2 2" xfId="782" xr:uid="{00000000-0005-0000-0000-000015030000}"/>
    <cellStyle name="Title 2 3" xfId="783" xr:uid="{00000000-0005-0000-0000-000016030000}"/>
    <cellStyle name="Title 2 4" xfId="784" xr:uid="{00000000-0005-0000-0000-000017030000}"/>
    <cellStyle name="Title 2 5" xfId="785" xr:uid="{00000000-0005-0000-0000-000018030000}"/>
    <cellStyle name="Title 3" xfId="786" xr:uid="{00000000-0005-0000-0000-000019030000}"/>
    <cellStyle name="Title 4" xfId="787" xr:uid="{00000000-0005-0000-0000-00001A030000}"/>
    <cellStyle name="Title 4 2" xfId="788" xr:uid="{00000000-0005-0000-0000-00001B030000}"/>
    <cellStyle name="Title 5" xfId="789" xr:uid="{00000000-0005-0000-0000-00001C030000}"/>
    <cellStyle name="Title 6" xfId="790" xr:uid="{00000000-0005-0000-0000-00001D030000}"/>
    <cellStyle name="Title 7" xfId="791" xr:uid="{00000000-0005-0000-0000-00001E030000}"/>
    <cellStyle name="Total 2" xfId="792" xr:uid="{00000000-0005-0000-0000-00001F030000}"/>
    <cellStyle name="Total 2 2" xfId="793" xr:uid="{00000000-0005-0000-0000-000020030000}"/>
    <cellStyle name="Total 2 3" xfId="794" xr:uid="{00000000-0005-0000-0000-000021030000}"/>
    <cellStyle name="Total 2 4" xfId="795" xr:uid="{00000000-0005-0000-0000-000022030000}"/>
    <cellStyle name="Total 2 5" xfId="796" xr:uid="{00000000-0005-0000-0000-000023030000}"/>
    <cellStyle name="Total 2_anakia II etapi.xls sm. defeqturi" xfId="797" xr:uid="{00000000-0005-0000-0000-000024030000}"/>
    <cellStyle name="Total 3" xfId="798" xr:uid="{00000000-0005-0000-0000-000025030000}"/>
    <cellStyle name="Total 4" xfId="799" xr:uid="{00000000-0005-0000-0000-000026030000}"/>
    <cellStyle name="Total 4 2" xfId="800" xr:uid="{00000000-0005-0000-0000-000027030000}"/>
    <cellStyle name="Total 4_anakia II etapi.xls sm. defeqturi" xfId="801" xr:uid="{00000000-0005-0000-0000-000028030000}"/>
    <cellStyle name="Total 5" xfId="802" xr:uid="{00000000-0005-0000-0000-000029030000}"/>
    <cellStyle name="Total 6" xfId="803" xr:uid="{00000000-0005-0000-0000-00002A030000}"/>
    <cellStyle name="Total 7" xfId="804" xr:uid="{00000000-0005-0000-0000-00002B030000}"/>
    <cellStyle name="Warning Text 2" xfId="805" xr:uid="{00000000-0005-0000-0000-00002C030000}"/>
    <cellStyle name="Warning Text 2 2" xfId="806" xr:uid="{00000000-0005-0000-0000-00002D030000}"/>
    <cellStyle name="Warning Text 2 3" xfId="807" xr:uid="{00000000-0005-0000-0000-00002E030000}"/>
    <cellStyle name="Warning Text 2 4" xfId="808" xr:uid="{00000000-0005-0000-0000-00002F030000}"/>
    <cellStyle name="Warning Text 2 5" xfId="809" xr:uid="{00000000-0005-0000-0000-000030030000}"/>
    <cellStyle name="Warning Text 3" xfId="810" xr:uid="{00000000-0005-0000-0000-000031030000}"/>
    <cellStyle name="Warning Text 4" xfId="811" xr:uid="{00000000-0005-0000-0000-000032030000}"/>
    <cellStyle name="Warning Text 4 2" xfId="812" xr:uid="{00000000-0005-0000-0000-000033030000}"/>
    <cellStyle name="Warning Text 5" xfId="813" xr:uid="{00000000-0005-0000-0000-000034030000}"/>
    <cellStyle name="Warning Text 6" xfId="814" xr:uid="{00000000-0005-0000-0000-000035030000}"/>
    <cellStyle name="Warning Text 7" xfId="815" xr:uid="{00000000-0005-0000-0000-000036030000}"/>
    <cellStyle name="Обычный 10" xfId="816" xr:uid="{00000000-0005-0000-0000-000038030000}"/>
    <cellStyle name="Обычный 10 2" xfId="817" xr:uid="{00000000-0005-0000-0000-000039030000}"/>
    <cellStyle name="Обычный 10 2 2" xfId="859" xr:uid="{00000000-0005-0000-0000-00003A030000}"/>
    <cellStyle name="Обычный 2" xfId="818" xr:uid="{00000000-0005-0000-0000-00003B030000}"/>
    <cellStyle name="Обычный 2 2" xfId="819" xr:uid="{00000000-0005-0000-0000-00003C030000}"/>
    <cellStyle name="Обычный 2 3" xfId="850" xr:uid="{00000000-0005-0000-0000-00003D030000}"/>
    <cellStyle name="Обычный 3" xfId="820" xr:uid="{00000000-0005-0000-0000-00003E030000}"/>
    <cellStyle name="Обычный 3 2" xfId="821" xr:uid="{00000000-0005-0000-0000-00003F030000}"/>
    <cellStyle name="Обычный 3 3" xfId="822" xr:uid="{00000000-0005-0000-0000-000040030000}"/>
    <cellStyle name="Обычный 4" xfId="823" xr:uid="{00000000-0005-0000-0000-000041030000}"/>
    <cellStyle name="Обычный 4 2" xfId="824" xr:uid="{00000000-0005-0000-0000-000042030000}"/>
    <cellStyle name="Обычный 4 3" xfId="825" xr:uid="{00000000-0005-0000-0000-000043030000}"/>
    <cellStyle name="Обычный 4 4" xfId="826" xr:uid="{00000000-0005-0000-0000-000044030000}"/>
    <cellStyle name="Обычный 5" xfId="827" xr:uid="{00000000-0005-0000-0000-000045030000}"/>
    <cellStyle name="Обычный 5 2" xfId="828" xr:uid="{00000000-0005-0000-0000-000046030000}"/>
    <cellStyle name="Обычный 5 2 2" xfId="829" xr:uid="{00000000-0005-0000-0000-000047030000}"/>
    <cellStyle name="Обычный 5 3" xfId="830" xr:uid="{00000000-0005-0000-0000-000048030000}"/>
    <cellStyle name="Обычный 5 4" xfId="831" xr:uid="{00000000-0005-0000-0000-000049030000}"/>
    <cellStyle name="Обычный 5 4 2" xfId="832" xr:uid="{00000000-0005-0000-0000-00004A030000}"/>
    <cellStyle name="Обычный 5 5" xfId="833" xr:uid="{00000000-0005-0000-0000-00004B030000}"/>
    <cellStyle name="Обычный 6" xfId="834" xr:uid="{00000000-0005-0000-0000-00004C030000}"/>
    <cellStyle name="Обычный 6 2" xfId="835" xr:uid="{00000000-0005-0000-0000-00004D030000}"/>
    <cellStyle name="Обычный 7" xfId="836" xr:uid="{00000000-0005-0000-0000-00004E030000}"/>
    <cellStyle name="Обычный 7 2" xfId="837" xr:uid="{00000000-0005-0000-0000-00004F030000}"/>
    <cellStyle name="Обычный 8" xfId="838" xr:uid="{00000000-0005-0000-0000-000050030000}"/>
    <cellStyle name="Обычный 8 2" xfId="839" xr:uid="{00000000-0005-0000-0000-000051030000}"/>
    <cellStyle name="Обычный 9" xfId="840" xr:uid="{00000000-0005-0000-0000-000052030000}"/>
    <cellStyle name="Плохой" xfId="841" xr:uid="{00000000-0005-0000-0000-000053030000}"/>
    <cellStyle name="Процентный 2" xfId="842" xr:uid="{00000000-0005-0000-0000-000054030000}"/>
    <cellStyle name="Процентный 3" xfId="843" xr:uid="{00000000-0005-0000-0000-000055030000}"/>
    <cellStyle name="Процентный 3 2" xfId="844" xr:uid="{00000000-0005-0000-0000-000056030000}"/>
    <cellStyle name="Финансовый 2" xfId="845" xr:uid="{00000000-0005-0000-0000-000057030000}"/>
    <cellStyle name="Финансовый 2 2" xfId="846" xr:uid="{00000000-0005-0000-0000-000058030000}"/>
    <cellStyle name="Финансовый 3" xfId="847" xr:uid="{00000000-0005-0000-0000-000059030000}"/>
    <cellStyle name="Финансовый 3 2" xfId="851" xr:uid="{00000000-0005-0000-0000-00005A030000}"/>
    <cellStyle name="Финансовый 4" xfId="848" xr:uid="{00000000-0005-0000-0000-00005B030000}"/>
    <cellStyle name="Финансовый 5" xfId="849" xr:uid="{00000000-0005-0000-0000-00005C030000}"/>
    <cellStyle name="Финансовый 6" xfId="853" xr:uid="{00000000-0005-0000-0000-00005D030000}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52B-561D-487A-A997-CD80A81F8A70}">
  <dimension ref="B2:V131"/>
  <sheetViews>
    <sheetView workbookViewId="0">
      <selection activeCell="F29" sqref="F29"/>
    </sheetView>
  </sheetViews>
  <sheetFormatPr defaultColWidth="8.88671875" defaultRowHeight="13.8"/>
  <cols>
    <col min="1" max="2" width="8.88671875" style="17"/>
    <col min="3" max="3" width="13.6640625" style="17" customWidth="1"/>
    <col min="4" max="21" width="8.88671875" style="17"/>
    <col min="22" max="22" width="17" style="18" customWidth="1"/>
    <col min="23" max="16384" width="8.88671875" style="17"/>
  </cols>
  <sheetData>
    <row r="2" spans="2:22" s="33" customFormat="1" ht="15">
      <c r="V2" s="32"/>
    </row>
    <row r="3" spans="2:22" s="33" customFormat="1" ht="15">
      <c r="V3" s="32"/>
    </row>
    <row r="4" spans="2:22" s="33" customFormat="1" ht="15">
      <c r="N4" s="171" t="s">
        <v>31</v>
      </c>
      <c r="O4" s="171"/>
      <c r="P4" s="171"/>
      <c r="V4" s="32"/>
    </row>
    <row r="5" spans="2:22" s="33" customFormat="1" ht="15">
      <c r="V5" s="32"/>
    </row>
    <row r="6" spans="2:22" s="33" customFormat="1" ht="15">
      <c r="V6" s="32"/>
    </row>
    <row r="7" spans="2:22" s="33" customFormat="1" ht="15">
      <c r="V7" s="32"/>
    </row>
    <row r="8" spans="2:22" s="33" customFormat="1" ht="17.399999999999999">
      <c r="B8" s="172" t="s">
        <v>47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V8" s="32"/>
    </row>
    <row r="9" spans="2:22" ht="17.399999999999999">
      <c r="B9" s="173" t="s">
        <v>46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V9" s="32"/>
    </row>
    <row r="10" spans="2:22" s="31" customFormat="1" ht="15">
      <c r="V10" s="32"/>
    </row>
    <row r="11" spans="2:22" ht="22.8">
      <c r="B11" s="174" t="s">
        <v>32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V11" s="32"/>
    </row>
    <row r="12" spans="2:22" s="31" customFormat="1" ht="15.6"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V12" s="32"/>
    </row>
    <row r="13" spans="2:22" ht="17.399999999999999">
      <c r="D13" s="19"/>
      <c r="E13" s="19"/>
      <c r="F13" s="19"/>
      <c r="G13" s="19"/>
      <c r="H13" s="19"/>
      <c r="I13" s="20" t="s">
        <v>33</v>
      </c>
      <c r="J13" s="175">
        <v>244919.94199519366</v>
      </c>
      <c r="K13" s="175"/>
      <c r="L13" s="21" t="s">
        <v>9</v>
      </c>
      <c r="P13" s="19"/>
      <c r="V13" s="32"/>
    </row>
    <row r="14" spans="2:22" s="33" customFormat="1" ht="15.6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V14" s="32"/>
    </row>
    <row r="15" spans="2:22" s="33" customFormat="1" ht="15">
      <c r="V15" s="32"/>
    </row>
    <row r="16" spans="2:22" s="33" customFormat="1" ht="15">
      <c r="V16" s="32"/>
    </row>
    <row r="17" spans="2:22" s="33" customFormat="1" ht="15">
      <c r="V17" s="32"/>
    </row>
    <row r="18" spans="2:22" s="33" customFormat="1" ht="15">
      <c r="V18" s="32"/>
    </row>
    <row r="19" spans="2:22" s="33" customFormat="1" ht="15">
      <c r="V19" s="32"/>
    </row>
    <row r="20" spans="2:22" s="33" customFormat="1" ht="15.6">
      <c r="B20" s="170" t="s">
        <v>34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V20" s="32"/>
    </row>
    <row r="21" spans="2:22" s="33" customFormat="1" ht="15">
      <c r="V21" s="32"/>
    </row>
    <row r="22" spans="2:22" s="33" customFormat="1" ht="15">
      <c r="V22" s="32"/>
    </row>
    <row r="23" spans="2:22" s="33" customFormat="1" ht="15">
      <c r="V23" s="32"/>
    </row>
    <row r="24" spans="2:22" ht="15">
      <c r="V24" s="32"/>
    </row>
    <row r="131" spans="8:13">
      <c r="H131" s="17">
        <f>SUM(H15:H130)</f>
        <v>0</v>
      </c>
      <c r="J131" s="17">
        <f>SUM(J15:J130)</f>
        <v>0</v>
      </c>
      <c r="L131" s="17">
        <f>SUM(L15:L130)</f>
        <v>0</v>
      </c>
      <c r="M131" s="17">
        <f>SUM(M15:M130)</f>
        <v>0</v>
      </c>
    </row>
  </sheetData>
  <mergeCells count="6">
    <mergeCell ref="B20:Q20"/>
    <mergeCell ref="N4:P4"/>
    <mergeCell ref="B8:Q8"/>
    <mergeCell ref="B9:Q9"/>
    <mergeCell ref="B11:Q11"/>
    <mergeCell ref="J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DCD9-3E73-4B8A-B8D2-D6EDE8C0747F}">
  <dimension ref="A1:W108"/>
  <sheetViews>
    <sheetView topLeftCell="A78" workbookViewId="0">
      <selection activeCell="B109" sqref="B109"/>
    </sheetView>
  </sheetViews>
  <sheetFormatPr defaultColWidth="9.109375" defaultRowHeight="13.2"/>
  <cols>
    <col min="1" max="1" width="4.88671875" style="3" customWidth="1"/>
    <col min="2" max="2" width="69.6640625" style="3" customWidth="1"/>
    <col min="3" max="3" width="9.33203125" style="3" customWidth="1"/>
    <col min="4" max="4" width="14.6640625" style="3" customWidth="1"/>
    <col min="5" max="5" width="18.33203125" style="3" customWidth="1"/>
    <col min="6" max="8" width="14.44140625" style="3" customWidth="1"/>
    <col min="9" max="9" width="20.5546875" style="3" customWidth="1"/>
    <col min="10" max="10" width="15.109375" style="3" customWidth="1"/>
    <col min="11" max="20" width="9.6640625" style="3" customWidth="1"/>
    <col min="21" max="23" width="9.109375" style="122"/>
    <col min="24" max="16384" width="9.109375" style="3"/>
  </cols>
  <sheetData>
    <row r="1" spans="1:23">
      <c r="A1" s="13"/>
      <c r="B1" s="14"/>
      <c r="C1" s="13"/>
      <c r="D1" s="13"/>
      <c r="E1" s="13"/>
      <c r="F1" s="13"/>
      <c r="G1" s="13"/>
      <c r="H1" s="13"/>
      <c r="I1" s="13"/>
    </row>
    <row r="2" spans="1:23">
      <c r="A2" s="178" t="s">
        <v>47</v>
      </c>
      <c r="B2" s="179"/>
      <c r="C2" s="179"/>
      <c r="D2" s="179"/>
      <c r="E2" s="179"/>
      <c r="F2" s="179"/>
      <c r="G2" s="179"/>
      <c r="H2" s="179"/>
      <c r="I2" s="179"/>
    </row>
    <row r="3" spans="1:23" s="22" customFormat="1">
      <c r="A3" s="179" t="s">
        <v>48</v>
      </c>
      <c r="B3" s="179"/>
      <c r="C3" s="179"/>
      <c r="D3" s="179"/>
      <c r="E3" s="179"/>
      <c r="F3" s="179"/>
      <c r="G3" s="179"/>
      <c r="H3" s="179"/>
      <c r="I3" s="179"/>
      <c r="U3" s="123"/>
      <c r="V3" s="123"/>
      <c r="W3" s="123"/>
    </row>
    <row r="4" spans="1:23" s="36" customFormat="1">
      <c r="A4" s="37"/>
      <c r="B4" s="180" t="s">
        <v>122</v>
      </c>
      <c r="C4" s="180"/>
      <c r="D4" s="180"/>
      <c r="E4" s="180"/>
      <c r="F4" s="180"/>
      <c r="G4" s="180"/>
      <c r="H4" s="180"/>
      <c r="I4" s="180"/>
      <c r="U4" s="124"/>
      <c r="V4" s="124"/>
      <c r="W4" s="124"/>
    </row>
    <row r="5" spans="1:23">
      <c r="A5" s="181" t="s">
        <v>10</v>
      </c>
      <c r="B5" s="181"/>
      <c r="C5" s="181"/>
      <c r="D5" s="181"/>
      <c r="E5" s="181"/>
      <c r="F5" s="181"/>
      <c r="G5" s="181"/>
      <c r="H5" s="181"/>
      <c r="I5" s="181"/>
    </row>
    <row r="6" spans="1:23">
      <c r="A6" s="5"/>
      <c r="B6" s="66" t="s">
        <v>22</v>
      </c>
      <c r="C6" s="6"/>
      <c r="D6" s="7"/>
      <c r="E6" s="7"/>
      <c r="F6" s="7"/>
      <c r="G6" s="7"/>
      <c r="H6" s="7"/>
      <c r="I6" s="15"/>
    </row>
    <row r="7" spans="1:23" ht="42" customHeight="1">
      <c r="A7" s="5"/>
      <c r="B7" s="154" t="s">
        <v>105</v>
      </c>
      <c r="C7" s="6"/>
      <c r="D7" s="7"/>
      <c r="E7" s="155"/>
      <c r="F7" s="6"/>
      <c r="G7" s="194" t="s">
        <v>131</v>
      </c>
      <c r="H7" s="194"/>
      <c r="I7" s="16"/>
    </row>
    <row r="8" spans="1:23" ht="25.5" customHeight="1">
      <c r="A8" s="182" t="s">
        <v>4</v>
      </c>
      <c r="B8" s="183" t="s">
        <v>8</v>
      </c>
      <c r="C8" s="182" t="s">
        <v>5</v>
      </c>
      <c r="D8" s="184" t="s">
        <v>118</v>
      </c>
      <c r="E8" s="186" t="s">
        <v>119</v>
      </c>
      <c r="F8" s="186" t="s">
        <v>120</v>
      </c>
      <c r="G8" s="186" t="s">
        <v>119</v>
      </c>
      <c r="H8" s="186" t="s">
        <v>120</v>
      </c>
      <c r="I8" s="176" t="s">
        <v>126</v>
      </c>
    </row>
    <row r="9" spans="1:23">
      <c r="A9" s="182"/>
      <c r="B9" s="183"/>
      <c r="C9" s="182"/>
      <c r="D9" s="185"/>
      <c r="E9" s="187"/>
      <c r="F9" s="187"/>
      <c r="G9" s="187"/>
      <c r="H9" s="187"/>
      <c r="I9" s="177"/>
    </row>
    <row r="10" spans="1:23">
      <c r="A10" s="8">
        <v>1</v>
      </c>
      <c r="B10" s="9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</row>
    <row r="11" spans="1:23">
      <c r="A11" s="1"/>
      <c r="B11" s="65" t="s">
        <v>73</v>
      </c>
      <c r="C11" s="10" t="s">
        <v>6</v>
      </c>
      <c r="D11" s="11">
        <v>30</v>
      </c>
      <c r="E11" s="2"/>
      <c r="F11" s="2"/>
      <c r="G11" s="2"/>
      <c r="H11" s="2">
        <f>SUM(H12:H93)</f>
        <v>0</v>
      </c>
      <c r="I11" s="2" t="s">
        <v>131</v>
      </c>
    </row>
    <row r="12" spans="1:23" s="59" customFormat="1">
      <c r="A12" s="81">
        <v>1</v>
      </c>
      <c r="B12" s="109" t="s">
        <v>23</v>
      </c>
      <c r="C12" s="12" t="s">
        <v>2</v>
      </c>
      <c r="D12" s="136">
        <v>0.46661999999999998</v>
      </c>
      <c r="E12" s="84">
        <v>3057.90881239604</v>
      </c>
      <c r="F12" s="84">
        <f>E12*D12</f>
        <v>1426.8814100402401</v>
      </c>
      <c r="G12" s="84"/>
      <c r="H12" s="84"/>
      <c r="I12" s="2" t="s">
        <v>131</v>
      </c>
      <c r="U12" s="105"/>
      <c r="V12" s="105"/>
      <c r="W12" s="105"/>
    </row>
    <row r="13" spans="1:23" s="59" customFormat="1">
      <c r="A13" s="81"/>
      <c r="B13" s="85" t="s">
        <v>28</v>
      </c>
      <c r="C13" s="83" t="s">
        <v>6</v>
      </c>
      <c r="D13" s="75">
        <v>148.47</v>
      </c>
      <c r="E13" s="84"/>
      <c r="F13" s="84"/>
      <c r="G13" s="84"/>
      <c r="H13" s="84"/>
      <c r="I13" s="2" t="s">
        <v>131</v>
      </c>
      <c r="U13" s="105"/>
      <c r="V13" s="105"/>
      <c r="W13" s="105"/>
    </row>
    <row r="14" spans="1:23" s="59" customFormat="1">
      <c r="A14" s="81"/>
      <c r="B14" s="85" t="s">
        <v>29</v>
      </c>
      <c r="C14" s="83" t="s">
        <v>6</v>
      </c>
      <c r="D14" s="75">
        <v>318.15000000000003</v>
      </c>
      <c r="E14" s="84"/>
      <c r="F14" s="84"/>
      <c r="G14" s="84"/>
      <c r="H14" s="84"/>
      <c r="I14" s="2" t="s">
        <v>131</v>
      </c>
      <c r="K14" s="59" t="s">
        <v>35</v>
      </c>
      <c r="U14" s="105"/>
      <c r="V14" s="105"/>
      <c r="W14" s="105"/>
    </row>
    <row r="15" spans="1:23" s="59" customFormat="1">
      <c r="A15" s="81">
        <v>2</v>
      </c>
      <c r="B15" s="109" t="s">
        <v>13</v>
      </c>
      <c r="C15" s="12" t="s">
        <v>11</v>
      </c>
      <c r="D15" s="110">
        <v>15</v>
      </c>
      <c r="E15" s="84">
        <v>38.839179456000011</v>
      </c>
      <c r="F15" s="84">
        <f t="shared" ref="F15:F76" si="0">E15*D15</f>
        <v>582.58769184000016</v>
      </c>
      <c r="G15" s="84"/>
      <c r="H15" s="84"/>
      <c r="I15" s="2" t="s">
        <v>131</v>
      </c>
      <c r="U15" s="105"/>
      <c r="V15" s="105"/>
      <c r="W15" s="105"/>
    </row>
    <row r="16" spans="1:23" s="59" customFormat="1">
      <c r="A16" s="86"/>
      <c r="B16" s="85" t="s">
        <v>30</v>
      </c>
      <c r="C16" s="86" t="s">
        <v>1</v>
      </c>
      <c r="D16" s="75">
        <v>0.95099999999999996</v>
      </c>
      <c r="E16" s="75"/>
      <c r="F16" s="84"/>
      <c r="G16" s="84"/>
      <c r="H16" s="84"/>
      <c r="I16" s="2" t="s">
        <v>131</v>
      </c>
      <c r="U16" s="105"/>
      <c r="V16" s="105"/>
      <c r="W16" s="105"/>
    </row>
    <row r="17" spans="1:23" s="59" customFormat="1">
      <c r="A17" s="86"/>
      <c r="B17" s="85" t="s">
        <v>12</v>
      </c>
      <c r="C17" s="86" t="s">
        <v>6</v>
      </c>
      <c r="D17" s="75">
        <v>8.3849999999999998</v>
      </c>
      <c r="E17" s="75"/>
      <c r="F17" s="84"/>
      <c r="G17" s="84"/>
      <c r="H17" s="84"/>
      <c r="I17" s="2" t="s">
        <v>131</v>
      </c>
      <c r="U17" s="105"/>
      <c r="V17" s="105"/>
      <c r="W17" s="105"/>
    </row>
    <row r="18" spans="1:23" s="59" customFormat="1">
      <c r="A18" s="81">
        <v>3</v>
      </c>
      <c r="B18" s="109" t="s">
        <v>14</v>
      </c>
      <c r="C18" s="12" t="s">
        <v>2</v>
      </c>
      <c r="D18" s="135">
        <v>0.1668</v>
      </c>
      <c r="E18" s="84">
        <v>3070.5702135021593</v>
      </c>
      <c r="F18" s="84">
        <f t="shared" si="0"/>
        <v>512.17111161216019</v>
      </c>
      <c r="G18" s="84"/>
      <c r="H18" s="84"/>
      <c r="I18" s="2" t="s">
        <v>131</v>
      </c>
      <c r="U18" s="105"/>
      <c r="V18" s="105"/>
      <c r="W18" s="105"/>
    </row>
    <row r="19" spans="1:23" s="59" customFormat="1">
      <c r="A19" s="81"/>
      <c r="B19" s="85" t="s">
        <v>86</v>
      </c>
      <c r="C19" s="83" t="s">
        <v>6</v>
      </c>
      <c r="D19" s="75">
        <v>60</v>
      </c>
      <c r="E19" s="84"/>
      <c r="F19" s="84"/>
      <c r="G19" s="84"/>
      <c r="H19" s="84"/>
      <c r="I19" s="2" t="s">
        <v>131</v>
      </c>
      <c r="U19" s="105"/>
      <c r="V19" s="105"/>
      <c r="W19" s="105"/>
    </row>
    <row r="20" spans="1:23" s="59" customFormat="1">
      <c r="A20" s="81"/>
      <c r="B20" s="85" t="s">
        <v>87</v>
      </c>
      <c r="C20" s="83" t="s">
        <v>6</v>
      </c>
      <c r="D20" s="75">
        <v>60</v>
      </c>
      <c r="E20" s="84"/>
      <c r="F20" s="84"/>
      <c r="G20" s="84"/>
      <c r="H20" s="84"/>
      <c r="I20" s="2" t="s">
        <v>131</v>
      </c>
      <c r="U20" s="105"/>
      <c r="V20" s="105"/>
      <c r="W20" s="105"/>
    </row>
    <row r="21" spans="1:23" s="59" customFormat="1">
      <c r="A21" s="86">
        <v>4</v>
      </c>
      <c r="B21" s="111" t="s">
        <v>19</v>
      </c>
      <c r="C21" s="8" t="s">
        <v>2</v>
      </c>
      <c r="D21" s="134">
        <v>0.63339999999999996</v>
      </c>
      <c r="E21" s="75">
        <v>86.933219283940659</v>
      </c>
      <c r="F21" s="84">
        <f t="shared" si="0"/>
        <v>55.063501094448007</v>
      </c>
      <c r="G21" s="84"/>
      <c r="H21" s="84"/>
      <c r="I21" s="2" t="s">
        <v>131</v>
      </c>
      <c r="U21" s="105"/>
      <c r="V21" s="105"/>
      <c r="W21" s="105"/>
    </row>
    <row r="22" spans="1:23" s="59" customFormat="1">
      <c r="A22" s="86">
        <v>5</v>
      </c>
      <c r="B22" s="111" t="s">
        <v>15</v>
      </c>
      <c r="C22" s="8" t="s">
        <v>0</v>
      </c>
      <c r="D22" s="53">
        <f>D11*(2.2+1.4)</f>
        <v>108</v>
      </c>
      <c r="E22" s="75">
        <v>20.719245297355936</v>
      </c>
      <c r="F22" s="84">
        <f t="shared" si="0"/>
        <v>2237.6784921144413</v>
      </c>
      <c r="G22" s="84"/>
      <c r="H22" s="84"/>
      <c r="I22" s="2" t="s">
        <v>131</v>
      </c>
      <c r="U22" s="105"/>
      <c r="V22" s="105"/>
      <c r="W22" s="105"/>
    </row>
    <row r="23" spans="1:23" s="59" customFormat="1">
      <c r="A23" s="86"/>
      <c r="B23" s="85" t="s">
        <v>16</v>
      </c>
      <c r="C23" s="86" t="s">
        <v>0</v>
      </c>
      <c r="D23" s="75">
        <v>110.7</v>
      </c>
      <c r="E23" s="75"/>
      <c r="F23" s="84"/>
      <c r="G23" s="84"/>
      <c r="H23" s="84"/>
      <c r="I23" s="2" t="s">
        <v>131</v>
      </c>
      <c r="U23" s="105"/>
      <c r="V23" s="105"/>
      <c r="W23" s="105"/>
    </row>
    <row r="24" spans="1:23" s="59" customFormat="1">
      <c r="A24" s="81">
        <v>6</v>
      </c>
      <c r="B24" s="109" t="s">
        <v>17</v>
      </c>
      <c r="C24" s="12" t="s">
        <v>2</v>
      </c>
      <c r="D24" s="136">
        <v>8.584E-2</v>
      </c>
      <c r="E24" s="84">
        <v>3200.6906861099724</v>
      </c>
      <c r="F24" s="84">
        <f t="shared" si="0"/>
        <v>274.74728849568004</v>
      </c>
      <c r="G24" s="84"/>
      <c r="H24" s="84"/>
      <c r="I24" s="2" t="s">
        <v>131</v>
      </c>
      <c r="U24" s="105"/>
      <c r="V24" s="105"/>
      <c r="W24" s="105"/>
    </row>
    <row r="25" spans="1:23" s="59" customFormat="1">
      <c r="A25" s="81"/>
      <c r="B25" s="85" t="s">
        <v>83</v>
      </c>
      <c r="C25" s="83" t="s">
        <v>6</v>
      </c>
      <c r="D25" s="75">
        <v>8</v>
      </c>
      <c r="E25" s="84"/>
      <c r="F25" s="84"/>
      <c r="G25" s="84"/>
      <c r="H25" s="84"/>
      <c r="I25" s="2" t="s">
        <v>131</v>
      </c>
      <c r="U25" s="105"/>
      <c r="V25" s="105"/>
      <c r="W25" s="105"/>
    </row>
    <row r="26" spans="1:23" s="59" customFormat="1">
      <c r="A26" s="81"/>
      <c r="B26" s="85" t="s">
        <v>18</v>
      </c>
      <c r="C26" s="83" t="s">
        <v>6</v>
      </c>
      <c r="D26" s="75">
        <v>8.8000000000000007</v>
      </c>
      <c r="E26" s="84"/>
      <c r="F26" s="84"/>
      <c r="G26" s="84"/>
      <c r="H26" s="84"/>
      <c r="I26" s="2" t="s">
        <v>131</v>
      </c>
      <c r="U26" s="105"/>
      <c r="V26" s="105"/>
      <c r="W26" s="105"/>
    </row>
    <row r="27" spans="1:23" s="59" customFormat="1">
      <c r="A27" s="81"/>
      <c r="B27" s="85" t="s">
        <v>84</v>
      </c>
      <c r="C27" s="83" t="s">
        <v>6</v>
      </c>
      <c r="D27" s="75">
        <v>8</v>
      </c>
      <c r="E27" s="84"/>
      <c r="F27" s="84"/>
      <c r="G27" s="84"/>
      <c r="H27" s="84"/>
      <c r="I27" s="2" t="s">
        <v>131</v>
      </c>
      <c r="U27" s="105"/>
      <c r="V27" s="105"/>
      <c r="W27" s="105"/>
    </row>
    <row r="28" spans="1:23" s="59" customFormat="1">
      <c r="A28" s="86">
        <v>7</v>
      </c>
      <c r="B28" s="111" t="s">
        <v>20</v>
      </c>
      <c r="C28" s="8" t="s">
        <v>2</v>
      </c>
      <c r="D28" s="138">
        <f>D24</f>
        <v>8.584E-2</v>
      </c>
      <c r="E28" s="75">
        <v>86.930474400000023</v>
      </c>
      <c r="F28" s="84">
        <f t="shared" si="0"/>
        <v>7.4621119224960015</v>
      </c>
      <c r="G28" s="84"/>
      <c r="H28" s="84"/>
      <c r="I28" s="2" t="s">
        <v>131</v>
      </c>
      <c r="U28" s="105"/>
      <c r="V28" s="105"/>
      <c r="W28" s="105"/>
    </row>
    <row r="29" spans="1:23" s="59" customFormat="1">
      <c r="A29" s="86">
        <v>8</v>
      </c>
      <c r="B29" s="111" t="s">
        <v>21</v>
      </c>
      <c r="C29" s="8" t="s">
        <v>0</v>
      </c>
      <c r="D29" s="53">
        <f>2.2*4</f>
        <v>8.8000000000000007</v>
      </c>
      <c r="E29" s="75">
        <v>20.719245297355936</v>
      </c>
      <c r="F29" s="84">
        <f t="shared" si="0"/>
        <v>182.32935861673226</v>
      </c>
      <c r="G29" s="84"/>
      <c r="H29" s="84"/>
      <c r="I29" s="2" t="s">
        <v>131</v>
      </c>
      <c r="U29" s="105"/>
      <c r="V29" s="105"/>
      <c r="W29" s="105"/>
    </row>
    <row r="30" spans="1:23" s="59" customFormat="1">
      <c r="A30" s="86"/>
      <c r="B30" s="85" t="s">
        <v>16</v>
      </c>
      <c r="C30" s="86" t="s">
        <v>0</v>
      </c>
      <c r="D30" s="75">
        <v>9.0200000000000014</v>
      </c>
      <c r="E30" s="75"/>
      <c r="F30" s="84"/>
      <c r="G30" s="84"/>
      <c r="H30" s="84"/>
      <c r="I30" s="2" t="s">
        <v>131</v>
      </c>
      <c r="J30" s="59" t="s">
        <v>35</v>
      </c>
      <c r="U30" s="105"/>
      <c r="V30" s="105"/>
      <c r="W30" s="105"/>
    </row>
    <row r="31" spans="1:23" s="59" customFormat="1">
      <c r="A31" s="86">
        <v>9</v>
      </c>
      <c r="B31" s="111" t="s">
        <v>24</v>
      </c>
      <c r="C31" s="8" t="s">
        <v>0</v>
      </c>
      <c r="D31" s="53">
        <f>D22+D29</f>
        <v>116.8</v>
      </c>
      <c r="E31" s="75">
        <v>5.2549901711999984</v>
      </c>
      <c r="F31" s="84">
        <f t="shared" si="0"/>
        <v>613.78285199615982</v>
      </c>
      <c r="G31" s="84"/>
      <c r="H31" s="84"/>
      <c r="I31" s="2" t="s">
        <v>131</v>
      </c>
      <c r="U31" s="105"/>
      <c r="V31" s="105"/>
      <c r="W31" s="105"/>
    </row>
    <row r="32" spans="1:23" s="59" customFormat="1" ht="26.4">
      <c r="A32" s="86">
        <v>10</v>
      </c>
      <c r="B32" s="109" t="s">
        <v>25</v>
      </c>
      <c r="C32" s="8" t="s">
        <v>6</v>
      </c>
      <c r="D32" s="53">
        <f>D11</f>
        <v>30</v>
      </c>
      <c r="E32" s="75">
        <v>5.7419745535031215</v>
      </c>
      <c r="F32" s="84">
        <f t="shared" si="0"/>
        <v>172.25923660509363</v>
      </c>
      <c r="G32" s="84"/>
      <c r="H32" s="84"/>
      <c r="I32" s="2" t="s">
        <v>131</v>
      </c>
      <c r="U32" s="105"/>
      <c r="V32" s="105"/>
      <c r="W32" s="105"/>
    </row>
    <row r="33" spans="1:23" s="59" customFormat="1">
      <c r="A33" s="89">
        <v>11</v>
      </c>
      <c r="B33" s="111" t="s">
        <v>26</v>
      </c>
      <c r="C33" s="8" t="s">
        <v>2</v>
      </c>
      <c r="D33" s="137">
        <f>D31*2.85/1000+D21+D24</f>
        <v>1.0521199999999999</v>
      </c>
      <c r="E33" s="75">
        <v>10.873020283906781</v>
      </c>
      <c r="F33" s="84">
        <f t="shared" si="0"/>
        <v>11.439722101104001</v>
      </c>
      <c r="G33" s="84"/>
      <c r="H33" s="84"/>
      <c r="I33" s="2" t="s">
        <v>131</v>
      </c>
      <c r="U33" s="105"/>
      <c r="V33" s="105"/>
      <c r="W33" s="105"/>
    </row>
    <row r="34" spans="1:23" s="59" customFormat="1">
      <c r="A34" s="89">
        <v>12</v>
      </c>
      <c r="B34" s="109" t="s">
        <v>27</v>
      </c>
      <c r="C34" s="12" t="s">
        <v>2</v>
      </c>
      <c r="D34" s="133">
        <f>D33</f>
        <v>1.0521199999999999</v>
      </c>
      <c r="E34" s="84"/>
      <c r="F34" s="84"/>
      <c r="G34" s="84"/>
      <c r="H34" s="84"/>
      <c r="I34" s="2" t="s">
        <v>131</v>
      </c>
      <c r="U34" s="105"/>
      <c r="V34" s="105"/>
      <c r="W34" s="105"/>
    </row>
    <row r="35" spans="1:23" s="59" customFormat="1">
      <c r="A35" s="89"/>
      <c r="B35" s="111" t="s">
        <v>85</v>
      </c>
      <c r="C35" s="8" t="s">
        <v>2</v>
      </c>
      <c r="D35" s="112">
        <v>1.0521399999999999</v>
      </c>
      <c r="E35" s="75">
        <v>19.518840000000001</v>
      </c>
      <c r="F35" s="84">
        <f t="shared" si="0"/>
        <v>20.536552317599998</v>
      </c>
      <c r="G35" s="84"/>
      <c r="H35" s="84"/>
      <c r="I35" s="2" t="s">
        <v>131</v>
      </c>
      <c r="U35" s="105"/>
      <c r="V35" s="105"/>
      <c r="W35" s="105"/>
    </row>
    <row r="36" spans="1:23" s="22" customFormat="1">
      <c r="A36" s="44"/>
      <c r="B36" s="55" t="s">
        <v>74</v>
      </c>
      <c r="C36" s="45"/>
      <c r="D36" s="46"/>
      <c r="E36" s="46"/>
      <c r="F36" s="84"/>
      <c r="G36" s="84"/>
      <c r="H36" s="84"/>
      <c r="I36" s="2" t="s">
        <v>131</v>
      </c>
      <c r="U36" s="123"/>
      <c r="V36" s="123"/>
      <c r="W36" s="123"/>
    </row>
    <row r="37" spans="1:23" s="59" customFormat="1">
      <c r="A37" s="76">
        <v>1</v>
      </c>
      <c r="B37" s="114" t="s">
        <v>57</v>
      </c>
      <c r="C37" s="115" t="s">
        <v>11</v>
      </c>
      <c r="D37" s="116">
        <v>90</v>
      </c>
      <c r="E37" s="62">
        <v>23.573721600000002</v>
      </c>
      <c r="F37" s="84">
        <f t="shared" si="0"/>
        <v>2121.6349440000004</v>
      </c>
      <c r="G37" s="84"/>
      <c r="H37" s="84"/>
      <c r="I37" s="2" t="s">
        <v>131</v>
      </c>
      <c r="U37" s="105"/>
      <c r="V37" s="105"/>
      <c r="W37" s="105"/>
    </row>
    <row r="38" spans="1:23" s="90" customFormat="1" ht="26.4">
      <c r="A38" s="86">
        <v>2</v>
      </c>
      <c r="B38" s="111" t="s">
        <v>60</v>
      </c>
      <c r="C38" s="8" t="s">
        <v>1</v>
      </c>
      <c r="D38" s="53">
        <v>7.8</v>
      </c>
      <c r="E38" s="75">
        <v>24.991243200000007</v>
      </c>
      <c r="F38" s="84">
        <f t="shared" si="0"/>
        <v>194.93169696000004</v>
      </c>
      <c r="G38" s="84"/>
      <c r="H38" s="84"/>
      <c r="I38" s="2" t="s">
        <v>131</v>
      </c>
      <c r="U38" s="125"/>
      <c r="V38" s="125"/>
      <c r="W38" s="125"/>
    </row>
    <row r="39" spans="1:23" s="90" customFormat="1" ht="26.4">
      <c r="A39" s="86">
        <v>3</v>
      </c>
      <c r="B39" s="111" t="s">
        <v>69</v>
      </c>
      <c r="C39" s="8" t="s">
        <v>1</v>
      </c>
      <c r="D39" s="53">
        <f>D38</f>
        <v>7.8</v>
      </c>
      <c r="E39" s="75">
        <v>2.9123107200000002</v>
      </c>
      <c r="F39" s="84">
        <f t="shared" si="0"/>
        <v>22.716023616000001</v>
      </c>
      <c r="G39" s="84"/>
      <c r="H39" s="84"/>
      <c r="I39" s="2" t="s">
        <v>131</v>
      </c>
      <c r="U39" s="125"/>
      <c r="V39" s="125"/>
      <c r="W39" s="125"/>
    </row>
    <row r="40" spans="1:23" s="90" customFormat="1">
      <c r="A40" s="86">
        <v>4</v>
      </c>
      <c r="B40" s="111" t="s">
        <v>115</v>
      </c>
      <c r="C40" s="8" t="s">
        <v>1</v>
      </c>
      <c r="D40" s="53">
        <f>D39</f>
        <v>7.8</v>
      </c>
      <c r="E40" s="75"/>
      <c r="F40" s="84"/>
      <c r="G40" s="84"/>
      <c r="H40" s="84"/>
      <c r="I40" s="2" t="s">
        <v>131</v>
      </c>
      <c r="U40" s="125"/>
      <c r="V40" s="125"/>
      <c r="W40" s="125"/>
    </row>
    <row r="41" spans="1:23" s="90" customFormat="1">
      <c r="A41" s="86"/>
      <c r="B41" s="114" t="s">
        <v>61</v>
      </c>
      <c r="C41" s="8" t="s">
        <v>2</v>
      </c>
      <c r="D41" s="53">
        <v>15.366</v>
      </c>
      <c r="E41" s="75">
        <v>14.648040000000002</v>
      </c>
      <c r="F41" s="84">
        <f t="shared" si="0"/>
        <v>225.08178264000003</v>
      </c>
      <c r="G41" s="84"/>
      <c r="H41" s="84"/>
      <c r="I41" s="2" t="s">
        <v>131</v>
      </c>
      <c r="U41" s="125"/>
      <c r="V41" s="125"/>
      <c r="W41" s="125"/>
    </row>
    <row r="42" spans="1:23" s="92" customFormat="1" ht="31.5" customHeight="1">
      <c r="A42" s="88">
        <v>5</v>
      </c>
      <c r="B42" s="117" t="s">
        <v>62</v>
      </c>
      <c r="C42" s="52" t="s">
        <v>1</v>
      </c>
      <c r="D42" s="56">
        <f>D39</f>
        <v>7.8</v>
      </c>
      <c r="E42" s="75">
        <v>390.18714768000012</v>
      </c>
      <c r="F42" s="84">
        <f t="shared" si="0"/>
        <v>3043.4597519040008</v>
      </c>
      <c r="G42" s="84"/>
      <c r="H42" s="84"/>
      <c r="I42" s="2" t="s">
        <v>131</v>
      </c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126"/>
      <c r="V42" s="126"/>
      <c r="W42" s="126"/>
    </row>
    <row r="43" spans="1:23" s="93" customFormat="1">
      <c r="A43" s="86"/>
      <c r="B43" s="80" t="s">
        <v>45</v>
      </c>
      <c r="C43" s="74" t="s">
        <v>1</v>
      </c>
      <c r="D43" s="75">
        <v>7.9560000000000004</v>
      </c>
      <c r="E43" s="75"/>
      <c r="F43" s="84"/>
      <c r="G43" s="84"/>
      <c r="H43" s="84"/>
      <c r="I43" s="2" t="s">
        <v>131</v>
      </c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127"/>
      <c r="V43" s="127"/>
      <c r="W43" s="127"/>
    </row>
    <row r="44" spans="1:23" s="59" customFormat="1" ht="26.4">
      <c r="A44" s="60">
        <v>6</v>
      </c>
      <c r="B44" s="114" t="s">
        <v>64</v>
      </c>
      <c r="C44" s="115" t="s">
        <v>11</v>
      </c>
      <c r="D44" s="116">
        <v>96</v>
      </c>
      <c r="E44" s="62">
        <v>26.583006135661019</v>
      </c>
      <c r="F44" s="84">
        <f t="shared" si="0"/>
        <v>2551.9685890234578</v>
      </c>
      <c r="G44" s="84"/>
      <c r="H44" s="84"/>
      <c r="I44" s="2" t="s">
        <v>131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105"/>
      <c r="V44" s="105"/>
      <c r="W44" s="105"/>
    </row>
    <row r="45" spans="1:23" s="97" customFormat="1">
      <c r="A45" s="96"/>
      <c r="B45" s="82" t="s">
        <v>65</v>
      </c>
      <c r="C45" s="60" t="s">
        <v>0</v>
      </c>
      <c r="D45" s="62">
        <v>4</v>
      </c>
      <c r="E45" s="62"/>
      <c r="F45" s="84"/>
      <c r="G45" s="84"/>
      <c r="H45" s="84"/>
      <c r="I45" s="2" t="s">
        <v>131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105"/>
      <c r="V45" s="105"/>
      <c r="W45" s="128"/>
    </row>
    <row r="46" spans="1:23" s="59" customFormat="1">
      <c r="A46" s="60"/>
      <c r="B46" s="80" t="s">
        <v>53</v>
      </c>
      <c r="C46" s="60" t="s">
        <v>11</v>
      </c>
      <c r="D46" s="62">
        <v>3.2639999999999993</v>
      </c>
      <c r="E46" s="62"/>
      <c r="F46" s="84"/>
      <c r="G46" s="84"/>
      <c r="H46" s="84"/>
      <c r="I46" s="2" t="s">
        <v>131</v>
      </c>
      <c r="U46" s="105"/>
      <c r="V46" s="105"/>
      <c r="W46" s="105"/>
    </row>
    <row r="47" spans="1:23" s="59" customFormat="1">
      <c r="A47" s="60"/>
      <c r="B47" s="80" t="s">
        <v>63</v>
      </c>
      <c r="C47" s="60" t="s">
        <v>11</v>
      </c>
      <c r="D47" s="62">
        <v>96</v>
      </c>
      <c r="E47" s="62"/>
      <c r="F47" s="84"/>
      <c r="G47" s="84"/>
      <c r="H47" s="84"/>
      <c r="I47" s="2" t="s">
        <v>131</v>
      </c>
      <c r="U47" s="105"/>
      <c r="V47" s="105"/>
      <c r="W47" s="105"/>
    </row>
    <row r="48" spans="1:23" s="59" customFormat="1" ht="33" customHeight="1">
      <c r="A48" s="76">
        <v>7</v>
      </c>
      <c r="B48" s="119" t="s">
        <v>88</v>
      </c>
      <c r="C48" s="115" t="s">
        <v>2</v>
      </c>
      <c r="D48" s="118">
        <v>6.6099100000000002</v>
      </c>
      <c r="E48" s="62">
        <v>3587.5688493068947</v>
      </c>
      <c r="F48" s="84">
        <f t="shared" si="0"/>
        <v>23713.507212722136</v>
      </c>
      <c r="G48" s="84"/>
      <c r="H48" s="84"/>
      <c r="I48" s="2" t="s">
        <v>131</v>
      </c>
      <c r="U48" s="105"/>
      <c r="V48" s="105"/>
      <c r="W48" s="105"/>
    </row>
    <row r="49" spans="1:23" s="59" customFormat="1">
      <c r="A49" s="76"/>
      <c r="B49" s="80" t="s">
        <v>82</v>
      </c>
      <c r="C49" s="60" t="s">
        <v>6</v>
      </c>
      <c r="D49" s="62">
        <v>73.099999999999994</v>
      </c>
      <c r="E49" s="62"/>
      <c r="F49" s="84"/>
      <c r="G49" s="84"/>
      <c r="H49" s="84"/>
      <c r="I49" s="2" t="s">
        <v>131</v>
      </c>
      <c r="U49" s="105"/>
      <c r="V49" s="105"/>
      <c r="W49" s="105"/>
    </row>
    <row r="50" spans="1:23" s="59" customFormat="1">
      <c r="A50" s="76"/>
      <c r="B50" s="80" t="s">
        <v>66</v>
      </c>
      <c r="C50" s="60" t="s">
        <v>6</v>
      </c>
      <c r="D50" s="62">
        <v>30</v>
      </c>
      <c r="E50" s="62"/>
      <c r="F50" s="84"/>
      <c r="G50" s="84"/>
      <c r="H50" s="84"/>
      <c r="I50" s="2" t="s">
        <v>131</v>
      </c>
      <c r="U50" s="105"/>
      <c r="V50" s="105"/>
      <c r="W50" s="105"/>
    </row>
    <row r="51" spans="1:23" s="59" customFormat="1">
      <c r="A51" s="76"/>
      <c r="B51" s="80" t="s">
        <v>67</v>
      </c>
      <c r="C51" s="60" t="s">
        <v>6</v>
      </c>
      <c r="D51" s="62">
        <v>80</v>
      </c>
      <c r="E51" s="62"/>
      <c r="F51" s="84"/>
      <c r="G51" s="84"/>
      <c r="H51" s="84"/>
      <c r="I51" s="2" t="s">
        <v>131</v>
      </c>
      <c r="U51" s="105"/>
      <c r="V51" s="105"/>
      <c r="W51" s="105"/>
    </row>
    <row r="52" spans="1:23" s="90" customFormat="1" ht="36" customHeight="1">
      <c r="A52" s="86">
        <v>8</v>
      </c>
      <c r="B52" s="111" t="s">
        <v>58</v>
      </c>
      <c r="C52" s="8" t="s">
        <v>11</v>
      </c>
      <c r="D52" s="53">
        <v>24</v>
      </c>
      <c r="E52" s="75">
        <v>87.735225600000021</v>
      </c>
      <c r="F52" s="84">
        <f t="shared" si="0"/>
        <v>2105.6454144000004</v>
      </c>
      <c r="G52" s="84"/>
      <c r="H52" s="84"/>
      <c r="I52" s="2" t="s">
        <v>131</v>
      </c>
      <c r="U52" s="125"/>
      <c r="V52" s="125">
        <f>23/1.4</f>
        <v>16.428571428571431</v>
      </c>
      <c r="W52" s="125"/>
    </row>
    <row r="53" spans="1:23" s="59" customFormat="1">
      <c r="A53" s="60">
        <v>9</v>
      </c>
      <c r="B53" s="114" t="s">
        <v>59</v>
      </c>
      <c r="C53" s="115" t="s">
        <v>11</v>
      </c>
      <c r="D53" s="116">
        <f>D52</f>
        <v>24</v>
      </c>
      <c r="E53" s="62"/>
      <c r="F53" s="84"/>
      <c r="G53" s="84"/>
      <c r="H53" s="84"/>
      <c r="I53" s="2" t="s">
        <v>131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105"/>
      <c r="V53" s="105"/>
      <c r="W53" s="105"/>
    </row>
    <row r="54" spans="1:23" s="59" customFormat="1" ht="26.4">
      <c r="A54" s="60"/>
      <c r="B54" s="114" t="s">
        <v>117</v>
      </c>
      <c r="C54" s="120" t="s">
        <v>2</v>
      </c>
      <c r="D54" s="116">
        <v>86.16</v>
      </c>
      <c r="E54" s="62">
        <v>27.326376000000003</v>
      </c>
      <c r="F54" s="84">
        <f t="shared" si="0"/>
        <v>2354.4405561600001</v>
      </c>
      <c r="G54" s="84"/>
      <c r="H54" s="84"/>
      <c r="I54" s="2" t="s">
        <v>131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129" t="s">
        <v>113</v>
      </c>
      <c r="V54" s="105"/>
      <c r="W54" s="105"/>
    </row>
    <row r="55" spans="1:23" s="93" customFormat="1">
      <c r="A55" s="86">
        <v>10</v>
      </c>
      <c r="B55" s="117" t="s">
        <v>68</v>
      </c>
      <c r="C55" s="52" t="s">
        <v>1</v>
      </c>
      <c r="D55" s="56">
        <v>5.0999999999999996</v>
      </c>
      <c r="E55" s="102">
        <v>112.22667720000003</v>
      </c>
      <c r="F55" s="84">
        <f t="shared" si="0"/>
        <v>572.35605372000009</v>
      </c>
      <c r="G55" s="84"/>
      <c r="H55" s="84"/>
      <c r="I55" s="2" t="s">
        <v>131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125" t="s">
        <v>114</v>
      </c>
      <c r="V55" s="127"/>
      <c r="W55" s="127"/>
    </row>
    <row r="56" spans="1:23" s="90" customFormat="1" ht="26.4">
      <c r="A56" s="86">
        <v>11</v>
      </c>
      <c r="B56" s="111" t="s">
        <v>71</v>
      </c>
      <c r="C56" s="8" t="s">
        <v>1</v>
      </c>
      <c r="D56" s="53">
        <f>D55</f>
        <v>5.0999999999999996</v>
      </c>
      <c r="E56" s="75">
        <v>2.9123107200000007</v>
      </c>
      <c r="F56" s="84">
        <f t="shared" si="0"/>
        <v>14.852784672000002</v>
      </c>
      <c r="G56" s="84"/>
      <c r="H56" s="84"/>
      <c r="I56" s="2" t="s">
        <v>131</v>
      </c>
      <c r="U56" s="125"/>
      <c r="V56" s="125"/>
      <c r="W56" s="125"/>
    </row>
    <row r="57" spans="1:23" s="90" customFormat="1">
      <c r="A57" s="86"/>
      <c r="B57" s="85"/>
      <c r="C57" s="86"/>
      <c r="D57" s="75"/>
      <c r="E57" s="75"/>
      <c r="F57" s="84"/>
      <c r="G57" s="84"/>
      <c r="H57" s="84"/>
      <c r="I57" s="2" t="s">
        <v>131</v>
      </c>
      <c r="U57" s="125"/>
      <c r="V57" s="125"/>
      <c r="W57" s="125"/>
    </row>
    <row r="58" spans="1:23" s="90" customFormat="1">
      <c r="A58" s="86">
        <v>12</v>
      </c>
      <c r="B58" s="111" t="s">
        <v>109</v>
      </c>
      <c r="C58" s="8" t="s">
        <v>1</v>
      </c>
      <c r="D58" s="53">
        <f>D56</f>
        <v>5.0999999999999996</v>
      </c>
      <c r="E58" s="75"/>
      <c r="F58" s="84"/>
      <c r="G58" s="84"/>
      <c r="H58" s="84"/>
      <c r="I58" s="2" t="s">
        <v>131</v>
      </c>
      <c r="U58" s="125"/>
      <c r="V58" s="125"/>
      <c r="W58" s="125"/>
    </row>
    <row r="59" spans="1:23" s="90" customFormat="1">
      <c r="A59" s="86"/>
      <c r="B59" s="114" t="s">
        <v>110</v>
      </c>
      <c r="C59" s="8" t="s">
        <v>2</v>
      </c>
      <c r="D59" s="53">
        <v>12.239999999999998</v>
      </c>
      <c r="E59" s="75">
        <v>14.648040000000004</v>
      </c>
      <c r="F59" s="84">
        <f t="shared" si="0"/>
        <v>179.29200960000003</v>
      </c>
      <c r="G59" s="84"/>
      <c r="H59" s="84"/>
      <c r="I59" s="2" t="s">
        <v>131</v>
      </c>
      <c r="U59" s="125"/>
      <c r="V59" s="125"/>
      <c r="W59" s="125"/>
    </row>
    <row r="60" spans="1:23" s="93" customFormat="1">
      <c r="A60" s="86">
        <v>13</v>
      </c>
      <c r="B60" s="117" t="s">
        <v>75</v>
      </c>
      <c r="C60" s="52" t="s">
        <v>1</v>
      </c>
      <c r="D60" s="56">
        <f>(5.03+2.86)*3.28*0.19</f>
        <v>4.9170480000000003</v>
      </c>
      <c r="E60" s="102">
        <v>112.2266772</v>
      </c>
      <c r="F60" s="84">
        <f t="shared" si="0"/>
        <v>551.82395867290563</v>
      </c>
      <c r="G60" s="84"/>
      <c r="H60" s="84"/>
      <c r="I60" s="2" t="s">
        <v>131</v>
      </c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127"/>
      <c r="V60" s="127"/>
      <c r="W60" s="127"/>
    </row>
    <row r="61" spans="1:23" s="90" customFormat="1" ht="26.4">
      <c r="A61" s="86">
        <v>14</v>
      </c>
      <c r="B61" s="111" t="s">
        <v>71</v>
      </c>
      <c r="C61" s="8" t="s">
        <v>1</v>
      </c>
      <c r="D61" s="53">
        <f>D60</f>
        <v>4.9170480000000003</v>
      </c>
      <c r="E61" s="75">
        <v>2.9123107200000007</v>
      </c>
      <c r="F61" s="84">
        <f t="shared" si="0"/>
        <v>14.319971601154565</v>
      </c>
      <c r="G61" s="84"/>
      <c r="H61" s="84"/>
      <c r="I61" s="2" t="s">
        <v>131</v>
      </c>
      <c r="U61" s="125"/>
      <c r="V61" s="125"/>
      <c r="W61" s="125"/>
    </row>
    <row r="62" spans="1:23" s="90" customFormat="1">
      <c r="A62" s="86">
        <v>15</v>
      </c>
      <c r="B62" s="111" t="s">
        <v>109</v>
      </c>
      <c r="C62" s="8" t="s">
        <v>1</v>
      </c>
      <c r="D62" s="53">
        <f>D61</f>
        <v>4.9170480000000003</v>
      </c>
      <c r="E62" s="75"/>
      <c r="F62" s="84"/>
      <c r="G62" s="84"/>
      <c r="H62" s="84"/>
      <c r="I62" s="2" t="s">
        <v>131</v>
      </c>
      <c r="U62" s="125"/>
      <c r="V62" s="125"/>
      <c r="W62" s="125"/>
    </row>
    <row r="63" spans="1:23" s="90" customFormat="1">
      <c r="A63" s="86"/>
      <c r="B63" s="114" t="s">
        <v>110</v>
      </c>
      <c r="C63" s="8" t="s">
        <v>2</v>
      </c>
      <c r="D63" s="53">
        <v>11.8009152</v>
      </c>
      <c r="E63" s="75">
        <v>14.648040000000002</v>
      </c>
      <c r="F63" s="84">
        <f t="shared" si="0"/>
        <v>172.86027788620802</v>
      </c>
      <c r="G63" s="84"/>
      <c r="H63" s="84"/>
      <c r="I63" s="2" t="s">
        <v>131</v>
      </c>
      <c r="U63" s="125"/>
      <c r="V63" s="125"/>
      <c r="W63" s="125"/>
    </row>
    <row r="64" spans="1:23" s="93" customFormat="1">
      <c r="A64" s="86">
        <v>16</v>
      </c>
      <c r="B64" s="117" t="s">
        <v>76</v>
      </c>
      <c r="C64" s="52" t="s">
        <v>1</v>
      </c>
      <c r="D64" s="56">
        <f>3.81*3.28*0.065</f>
        <v>0.8122919999999999</v>
      </c>
      <c r="E64" s="102">
        <v>144.19647000000001</v>
      </c>
      <c r="F64" s="84">
        <f t="shared" si="0"/>
        <v>117.12963900923999</v>
      </c>
      <c r="G64" s="84"/>
      <c r="H64" s="84"/>
      <c r="I64" s="2" t="s">
        <v>131</v>
      </c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127"/>
      <c r="V64" s="127"/>
      <c r="W64" s="127"/>
    </row>
    <row r="65" spans="1:23" s="90" customFormat="1" ht="26.4">
      <c r="A65" s="86">
        <v>17</v>
      </c>
      <c r="B65" s="111" t="s">
        <v>71</v>
      </c>
      <c r="C65" s="8" t="s">
        <v>1</v>
      </c>
      <c r="D65" s="53">
        <f>D64</f>
        <v>0.8122919999999999</v>
      </c>
      <c r="E65" s="75">
        <v>2.9123107200000007</v>
      </c>
      <c r="F65" s="84">
        <f t="shared" si="0"/>
        <v>2.3656466993702403</v>
      </c>
      <c r="G65" s="84"/>
      <c r="H65" s="84"/>
      <c r="I65" s="2" t="s">
        <v>131</v>
      </c>
      <c r="U65" s="125"/>
      <c r="V65" s="125"/>
      <c r="W65" s="125"/>
    </row>
    <row r="66" spans="1:23" s="90" customFormat="1">
      <c r="A66" s="86">
        <v>18</v>
      </c>
      <c r="B66" s="111" t="s">
        <v>109</v>
      </c>
      <c r="C66" s="8" t="s">
        <v>1</v>
      </c>
      <c r="D66" s="53">
        <f>D65</f>
        <v>0.8122919999999999</v>
      </c>
      <c r="E66" s="75"/>
      <c r="F66" s="84"/>
      <c r="G66" s="84"/>
      <c r="H66" s="84"/>
      <c r="I66" s="2" t="s">
        <v>131</v>
      </c>
      <c r="U66" s="125"/>
      <c r="V66" s="125"/>
      <c r="W66" s="125"/>
    </row>
    <row r="67" spans="1:23" s="90" customFormat="1">
      <c r="A67" s="86"/>
      <c r="B67" s="114" t="s">
        <v>110</v>
      </c>
      <c r="C67" s="8" t="s">
        <v>2</v>
      </c>
      <c r="D67" s="53">
        <v>1.2184379999999999</v>
      </c>
      <c r="E67" s="75">
        <v>14.648040000000004</v>
      </c>
      <c r="F67" s="84">
        <f t="shared" si="0"/>
        <v>17.847728561520004</v>
      </c>
      <c r="G67" s="84"/>
      <c r="H67" s="84"/>
      <c r="I67" s="2" t="s">
        <v>131</v>
      </c>
      <c r="U67" s="125"/>
      <c r="V67" s="125"/>
      <c r="W67" s="125"/>
    </row>
    <row r="68" spans="1:23" s="90" customFormat="1">
      <c r="A68" s="86">
        <v>19</v>
      </c>
      <c r="B68" s="111" t="s">
        <v>70</v>
      </c>
      <c r="C68" s="8" t="s">
        <v>1</v>
      </c>
      <c r="D68" s="53">
        <v>13.3</v>
      </c>
      <c r="E68" s="75">
        <v>1443.0062379339877</v>
      </c>
      <c r="F68" s="84">
        <f t="shared" si="0"/>
        <v>19191.982964522038</v>
      </c>
      <c r="G68" s="84"/>
      <c r="H68" s="84"/>
      <c r="I68" s="2" t="s">
        <v>131</v>
      </c>
      <c r="U68" s="125"/>
      <c r="V68" s="125"/>
      <c r="W68" s="125"/>
    </row>
    <row r="69" spans="1:23" s="90" customFormat="1" ht="26.4">
      <c r="A69" s="86">
        <v>20</v>
      </c>
      <c r="B69" s="111" t="s">
        <v>71</v>
      </c>
      <c r="C69" s="8" t="s">
        <v>1</v>
      </c>
      <c r="D69" s="53">
        <f>D68</f>
        <v>13.3</v>
      </c>
      <c r="E69" s="75">
        <v>2.9123107200000007</v>
      </c>
      <c r="F69" s="84">
        <f t="shared" si="0"/>
        <v>38.733732576000008</v>
      </c>
      <c r="G69" s="84"/>
      <c r="H69" s="84"/>
      <c r="I69" s="2" t="s">
        <v>131</v>
      </c>
      <c r="U69" s="125"/>
      <c r="V69" s="125"/>
      <c r="W69" s="125"/>
    </row>
    <row r="70" spans="1:23" s="90" customFormat="1">
      <c r="A70" s="86">
        <v>21</v>
      </c>
      <c r="B70" s="111" t="s">
        <v>109</v>
      </c>
      <c r="C70" s="8" t="s">
        <v>1</v>
      </c>
      <c r="D70" s="53">
        <f>D69</f>
        <v>13.3</v>
      </c>
      <c r="E70" s="75"/>
      <c r="F70" s="84"/>
      <c r="G70" s="84"/>
      <c r="H70" s="84"/>
      <c r="I70" s="2" t="s">
        <v>131</v>
      </c>
      <c r="U70" s="125"/>
      <c r="V70" s="125"/>
      <c r="W70" s="125"/>
    </row>
    <row r="71" spans="1:23" s="90" customFormat="1">
      <c r="A71" s="86"/>
      <c r="B71" s="114" t="s">
        <v>110</v>
      </c>
      <c r="C71" s="8" t="s">
        <v>2</v>
      </c>
      <c r="D71" s="53">
        <v>33.25</v>
      </c>
      <c r="E71" s="75">
        <v>14.648040000000004</v>
      </c>
      <c r="F71" s="84">
        <f t="shared" si="0"/>
        <v>487.0473300000001</v>
      </c>
      <c r="G71" s="84"/>
      <c r="H71" s="84"/>
      <c r="I71" s="2" t="s">
        <v>131</v>
      </c>
      <c r="U71" s="125"/>
      <c r="V71" s="125"/>
      <c r="W71" s="125"/>
    </row>
    <row r="72" spans="1:23" s="90" customFormat="1" ht="26.4">
      <c r="A72" s="86">
        <v>22</v>
      </c>
      <c r="B72" s="111" t="s">
        <v>72</v>
      </c>
      <c r="C72" s="8" t="s">
        <v>11</v>
      </c>
      <c r="D72" s="53">
        <v>177</v>
      </c>
      <c r="E72" s="75">
        <v>52.450295040000007</v>
      </c>
      <c r="F72" s="84">
        <f t="shared" si="0"/>
        <v>9283.7022220800009</v>
      </c>
      <c r="G72" s="84"/>
      <c r="H72" s="84"/>
      <c r="I72" s="2" t="s">
        <v>131</v>
      </c>
      <c r="U72" s="125"/>
      <c r="V72" s="125"/>
      <c r="W72" s="125"/>
    </row>
    <row r="73" spans="1:23" s="59" customFormat="1" ht="28.5" customHeight="1">
      <c r="A73" s="60">
        <v>23</v>
      </c>
      <c r="B73" s="114" t="s">
        <v>59</v>
      </c>
      <c r="C73" s="115" t="s">
        <v>11</v>
      </c>
      <c r="D73" s="116">
        <f>D72</f>
        <v>177</v>
      </c>
      <c r="E73" s="62"/>
      <c r="F73" s="84"/>
      <c r="G73" s="84"/>
      <c r="H73" s="84"/>
      <c r="I73" s="2" t="s">
        <v>131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105"/>
      <c r="V73" s="105"/>
      <c r="W73" s="105"/>
    </row>
    <row r="74" spans="1:23" s="59" customFormat="1" ht="36" customHeight="1">
      <c r="A74" s="60"/>
      <c r="B74" s="114" t="s">
        <v>116</v>
      </c>
      <c r="C74" s="120" t="s">
        <v>2</v>
      </c>
      <c r="D74" s="116">
        <v>252.22499999999997</v>
      </c>
      <c r="E74" s="62">
        <v>19.518840000000004</v>
      </c>
      <c r="F74" s="84">
        <f t="shared" si="0"/>
        <v>4923.1394190000001</v>
      </c>
      <c r="G74" s="84"/>
      <c r="H74" s="84"/>
      <c r="I74" s="2" t="s">
        <v>131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105"/>
      <c r="V74" s="105"/>
      <c r="W74" s="105"/>
    </row>
    <row r="75" spans="1:23" s="93" customFormat="1">
      <c r="A75" s="86">
        <v>24</v>
      </c>
      <c r="B75" s="117" t="s">
        <v>77</v>
      </c>
      <c r="C75" s="52" t="s">
        <v>1</v>
      </c>
      <c r="D75" s="56">
        <f>0.9+0.5</f>
        <v>1.4</v>
      </c>
      <c r="E75" s="102">
        <v>205.76706480000001</v>
      </c>
      <c r="F75" s="84">
        <f t="shared" si="0"/>
        <v>288.07389072000001</v>
      </c>
      <c r="G75" s="84"/>
      <c r="H75" s="84"/>
      <c r="I75" s="2" t="s">
        <v>131</v>
      </c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127"/>
      <c r="V75" s="127"/>
      <c r="W75" s="127"/>
    </row>
    <row r="76" spans="1:23" s="90" customFormat="1" ht="26.4">
      <c r="A76" s="86">
        <v>25</v>
      </c>
      <c r="B76" s="111" t="s">
        <v>71</v>
      </c>
      <c r="C76" s="8" t="s">
        <v>1</v>
      </c>
      <c r="D76" s="53">
        <f>D75</f>
        <v>1.4</v>
      </c>
      <c r="E76" s="75">
        <v>2.9123107200000007</v>
      </c>
      <c r="F76" s="84">
        <f t="shared" si="0"/>
        <v>4.0772350080000006</v>
      </c>
      <c r="G76" s="84"/>
      <c r="H76" s="84"/>
      <c r="I76" s="2" t="s">
        <v>131</v>
      </c>
      <c r="U76" s="125"/>
      <c r="V76" s="125"/>
      <c r="W76" s="125"/>
    </row>
    <row r="77" spans="1:23" s="90" customFormat="1" ht="19.5" customHeight="1">
      <c r="A77" s="86">
        <v>26</v>
      </c>
      <c r="B77" s="111" t="s">
        <v>109</v>
      </c>
      <c r="C77" s="8" t="s">
        <v>1</v>
      </c>
      <c r="D77" s="53">
        <f>D76</f>
        <v>1.4</v>
      </c>
      <c r="E77" s="75"/>
      <c r="F77" s="84"/>
      <c r="G77" s="84"/>
      <c r="H77" s="84"/>
      <c r="I77" s="2" t="s">
        <v>131</v>
      </c>
      <c r="U77" s="125"/>
      <c r="V77" s="125"/>
      <c r="W77" s="125"/>
    </row>
    <row r="78" spans="1:23" s="90" customFormat="1" ht="19.5" customHeight="1">
      <c r="A78" s="86"/>
      <c r="B78" s="114" t="s">
        <v>110</v>
      </c>
      <c r="C78" s="8" t="s">
        <v>2</v>
      </c>
      <c r="D78" s="53">
        <v>3.36</v>
      </c>
      <c r="E78" s="75">
        <v>14.648040000000002</v>
      </c>
      <c r="F78" s="84">
        <f t="shared" ref="F78:F93" si="1">E78*D78</f>
        <v>49.217414400000003</v>
      </c>
      <c r="G78" s="84"/>
      <c r="H78" s="84"/>
      <c r="I78" s="2" t="s">
        <v>131</v>
      </c>
      <c r="U78" s="125"/>
      <c r="V78" s="125"/>
      <c r="W78" s="125"/>
    </row>
    <row r="79" spans="1:23" s="59" customFormat="1">
      <c r="A79" s="76">
        <v>27</v>
      </c>
      <c r="B79" s="114" t="s">
        <v>78</v>
      </c>
      <c r="C79" s="115" t="s">
        <v>0</v>
      </c>
      <c r="D79" s="116">
        <f>1.3*1.9</f>
        <v>2.4699999999999998</v>
      </c>
      <c r="E79" s="62">
        <v>21.719586240000002</v>
      </c>
      <c r="F79" s="84">
        <f t="shared" si="1"/>
        <v>53.647378012799997</v>
      </c>
      <c r="G79" s="84"/>
      <c r="H79" s="84"/>
      <c r="I79" s="2" t="s">
        <v>131</v>
      </c>
      <c r="U79" s="125"/>
      <c r="V79" s="105"/>
      <c r="W79" s="105"/>
    </row>
    <row r="80" spans="1:23" s="59" customFormat="1">
      <c r="A80" s="76">
        <v>28</v>
      </c>
      <c r="B80" s="114" t="s">
        <v>106</v>
      </c>
      <c r="C80" s="115" t="s">
        <v>6</v>
      </c>
      <c r="D80" s="116">
        <v>11.3</v>
      </c>
      <c r="E80" s="62">
        <v>8.6385942720000024</v>
      </c>
      <c r="F80" s="84">
        <f t="shared" si="1"/>
        <v>97.61611527360003</v>
      </c>
      <c r="G80" s="84"/>
      <c r="H80" s="84"/>
      <c r="I80" s="2" t="s">
        <v>131</v>
      </c>
      <c r="U80" s="105"/>
      <c r="V80" s="105"/>
      <c r="W80" s="105"/>
    </row>
    <row r="81" spans="1:23" s="59" customFormat="1">
      <c r="A81" s="76">
        <v>29</v>
      </c>
      <c r="B81" s="114" t="s">
        <v>107</v>
      </c>
      <c r="C81" s="115" t="s">
        <v>6</v>
      </c>
      <c r="D81" s="116">
        <v>11.3</v>
      </c>
      <c r="E81" s="62">
        <v>8.9483961599999997</v>
      </c>
      <c r="F81" s="84">
        <f t="shared" si="1"/>
        <v>101.116876608</v>
      </c>
      <c r="G81" s="84"/>
      <c r="H81" s="84"/>
      <c r="I81" s="2" t="s">
        <v>131</v>
      </c>
      <c r="U81" s="105"/>
      <c r="V81" s="105"/>
      <c r="W81" s="105"/>
    </row>
    <row r="82" spans="1:23" s="59" customFormat="1" ht="30" customHeight="1">
      <c r="A82" s="60">
        <v>30</v>
      </c>
      <c r="B82" s="121" t="s">
        <v>79</v>
      </c>
      <c r="C82" s="115" t="s">
        <v>2</v>
      </c>
      <c r="D82" s="118">
        <f>(D79*39.3+D80*5.4+D81*7.32)/1000</f>
        <v>0.24080700000000002</v>
      </c>
      <c r="E82" s="62">
        <v>42.517569600000009</v>
      </c>
      <c r="F82" s="84">
        <f t="shared" si="1"/>
        <v>10.238528382667203</v>
      </c>
      <c r="G82" s="84"/>
      <c r="H82" s="84"/>
      <c r="I82" s="2" t="s">
        <v>131</v>
      </c>
      <c r="U82" s="105"/>
      <c r="V82" s="105"/>
      <c r="W82" s="105"/>
    </row>
    <row r="83" spans="1:23" s="59" customFormat="1" ht="26.4">
      <c r="A83" s="60">
        <v>31</v>
      </c>
      <c r="B83" s="121" t="s">
        <v>80</v>
      </c>
      <c r="C83" s="115" t="s">
        <v>2</v>
      </c>
      <c r="D83" s="118">
        <f>D82</f>
        <v>0.24080700000000002</v>
      </c>
      <c r="E83" s="62">
        <v>10.872813600000002</v>
      </c>
      <c r="F83" s="84">
        <f t="shared" si="1"/>
        <v>2.6182496245752009</v>
      </c>
      <c r="G83" s="84"/>
      <c r="H83" s="84"/>
      <c r="I83" s="2" t="s">
        <v>131</v>
      </c>
      <c r="U83" s="105"/>
      <c r="V83" s="105"/>
      <c r="W83" s="105"/>
    </row>
    <row r="84" spans="1:23" s="90" customFormat="1" ht="26.4">
      <c r="A84" s="86">
        <v>32</v>
      </c>
      <c r="B84" s="111" t="s">
        <v>111</v>
      </c>
      <c r="C84" s="8" t="s">
        <v>2</v>
      </c>
      <c r="D84" s="53">
        <f>D83</f>
        <v>0.24080700000000002</v>
      </c>
      <c r="E84" s="75"/>
      <c r="F84" s="84"/>
      <c r="G84" s="84"/>
      <c r="H84" s="84"/>
      <c r="I84" s="2" t="s">
        <v>131</v>
      </c>
      <c r="U84" s="127"/>
      <c r="V84" s="127"/>
      <c r="W84" s="125"/>
    </row>
    <row r="85" spans="1:23" s="90" customFormat="1" ht="26.4">
      <c r="A85" s="86"/>
      <c r="B85" s="114" t="s">
        <v>112</v>
      </c>
      <c r="C85" s="8" t="s">
        <v>2</v>
      </c>
      <c r="D85" s="53">
        <v>0.24080700000000002</v>
      </c>
      <c r="E85" s="75">
        <v>19.518840000000004</v>
      </c>
      <c r="F85" s="84">
        <f t="shared" si="1"/>
        <v>4.7002733038800013</v>
      </c>
      <c r="G85" s="84"/>
      <c r="H85" s="84"/>
      <c r="I85" s="2" t="s">
        <v>131</v>
      </c>
      <c r="U85" s="127"/>
      <c r="V85" s="127"/>
      <c r="W85" s="125"/>
    </row>
    <row r="86" spans="1:23" s="90" customFormat="1">
      <c r="A86" s="86">
        <v>33</v>
      </c>
      <c r="B86" s="111" t="s">
        <v>81</v>
      </c>
      <c r="C86" s="8" t="s">
        <v>0</v>
      </c>
      <c r="D86" s="53">
        <v>202.4</v>
      </c>
      <c r="E86" s="75"/>
      <c r="F86" s="84"/>
      <c r="G86" s="84"/>
      <c r="H86" s="84"/>
      <c r="I86" s="2" t="s">
        <v>131</v>
      </c>
      <c r="U86" s="125"/>
      <c r="V86" s="125"/>
      <c r="W86" s="125"/>
    </row>
    <row r="87" spans="1:23" s="90" customFormat="1" ht="26.4">
      <c r="A87" s="86"/>
      <c r="B87" s="111" t="s">
        <v>71</v>
      </c>
      <c r="C87" s="8" t="s">
        <v>1</v>
      </c>
      <c r="D87" s="53">
        <v>40.480000000000004</v>
      </c>
      <c r="E87" s="75">
        <v>1267.6888011339877</v>
      </c>
      <c r="F87" s="84">
        <f t="shared" si="1"/>
        <v>51316.042669903829</v>
      </c>
      <c r="G87" s="84"/>
      <c r="H87" s="84"/>
      <c r="I87" s="2" t="s">
        <v>131</v>
      </c>
      <c r="U87" s="125"/>
      <c r="V87" s="125"/>
      <c r="W87" s="125"/>
    </row>
    <row r="88" spans="1:23" s="90" customFormat="1">
      <c r="A88" s="86">
        <v>34</v>
      </c>
      <c r="B88" s="113" t="s">
        <v>109</v>
      </c>
      <c r="C88" s="8" t="s">
        <v>1</v>
      </c>
      <c r="D88" s="53">
        <f>D87</f>
        <v>40.480000000000004</v>
      </c>
      <c r="E88" s="75">
        <v>2.9123107200000007</v>
      </c>
      <c r="F88" s="84">
        <f t="shared" si="1"/>
        <v>117.89033794560004</v>
      </c>
      <c r="G88" s="84"/>
      <c r="H88" s="84"/>
      <c r="I88" s="2" t="s">
        <v>131</v>
      </c>
      <c r="U88" s="125"/>
      <c r="V88" s="125"/>
      <c r="W88" s="125"/>
    </row>
    <row r="89" spans="1:23" s="90" customFormat="1">
      <c r="A89" s="86"/>
      <c r="B89" s="114" t="s">
        <v>110</v>
      </c>
      <c r="C89" s="8" t="s">
        <v>2</v>
      </c>
      <c r="D89" s="53">
        <v>101.20000000000002</v>
      </c>
      <c r="E89" s="75">
        <v>14.648040000000002</v>
      </c>
      <c r="F89" s="84">
        <f t="shared" si="1"/>
        <v>1482.3816480000005</v>
      </c>
      <c r="G89" s="84"/>
      <c r="H89" s="84"/>
      <c r="I89" s="2" t="s">
        <v>131</v>
      </c>
      <c r="U89" s="125"/>
      <c r="V89" s="125"/>
      <c r="W89" s="125"/>
    </row>
    <row r="90" spans="1:23" s="59" customFormat="1" ht="26.4">
      <c r="A90" s="76">
        <v>35</v>
      </c>
      <c r="B90" s="119" t="s">
        <v>89</v>
      </c>
      <c r="C90" s="115" t="s">
        <v>2</v>
      </c>
      <c r="D90" s="118">
        <v>2.8879999999999999</v>
      </c>
      <c r="E90" s="62">
        <v>739.54228392000016</v>
      </c>
      <c r="F90" s="84">
        <f t="shared" si="1"/>
        <v>2135.7981159609603</v>
      </c>
      <c r="G90" s="84"/>
      <c r="H90" s="84"/>
      <c r="I90" s="2" t="s">
        <v>131</v>
      </c>
      <c r="U90" s="105"/>
      <c r="V90" s="105"/>
      <c r="W90" s="105"/>
    </row>
    <row r="91" spans="1:23" s="59" customFormat="1">
      <c r="A91" s="76"/>
      <c r="B91" s="80" t="s">
        <v>67</v>
      </c>
      <c r="C91" s="60" t="s">
        <v>6</v>
      </c>
      <c r="D91" s="62">
        <v>80</v>
      </c>
      <c r="E91" s="62"/>
      <c r="F91" s="84"/>
      <c r="G91" s="84"/>
      <c r="H91" s="84"/>
      <c r="I91" s="2" t="s">
        <v>131</v>
      </c>
      <c r="U91" s="105"/>
      <c r="V91" s="105"/>
      <c r="W91" s="105"/>
    </row>
    <row r="92" spans="1:23" s="90" customFormat="1" ht="26.4">
      <c r="A92" s="86">
        <v>36</v>
      </c>
      <c r="B92" s="111" t="s">
        <v>108</v>
      </c>
      <c r="C92" s="8" t="s">
        <v>2</v>
      </c>
      <c r="D92" s="112">
        <v>2.8879999999999999</v>
      </c>
      <c r="E92" s="75"/>
      <c r="F92" s="84"/>
      <c r="G92" s="84"/>
      <c r="H92" s="84"/>
      <c r="I92" s="2" t="s">
        <v>131</v>
      </c>
      <c r="U92" s="125"/>
      <c r="V92" s="125"/>
      <c r="W92" s="125"/>
    </row>
    <row r="93" spans="1:23" s="90" customFormat="1" ht="23.25" customHeight="1">
      <c r="A93" s="86">
        <v>37</v>
      </c>
      <c r="B93" s="114" t="s">
        <v>90</v>
      </c>
      <c r="C93" s="8" t="s">
        <v>2</v>
      </c>
      <c r="D93" s="112">
        <v>2.8879999999999999</v>
      </c>
      <c r="E93" s="75">
        <v>10.454400000000001</v>
      </c>
      <c r="F93" s="84">
        <f t="shared" si="1"/>
        <v>30.192307200000002</v>
      </c>
      <c r="G93" s="84"/>
      <c r="H93" s="84"/>
      <c r="I93" s="2" t="s">
        <v>131</v>
      </c>
      <c r="L93" s="90" t="s">
        <v>35</v>
      </c>
      <c r="U93" s="125"/>
      <c r="V93" s="125"/>
      <c r="W93" s="125"/>
    </row>
    <row r="94" spans="1:23" s="29" customFormat="1">
      <c r="A94" s="139"/>
      <c r="B94" s="140" t="s">
        <v>3</v>
      </c>
      <c r="C94" s="141"/>
      <c r="D94" s="142"/>
      <c r="E94" s="142"/>
      <c r="F94" s="143">
        <f>SUM(F11:F93)</f>
        <v>133691.39007912611</v>
      </c>
      <c r="G94" s="143"/>
      <c r="H94" s="143">
        <f>SUM(H11:H93)</f>
        <v>0</v>
      </c>
      <c r="I94" s="142"/>
      <c r="U94" s="130"/>
      <c r="V94" s="130"/>
      <c r="W94" s="130"/>
    </row>
    <row r="95" spans="1:23" s="29" customFormat="1">
      <c r="A95" s="162"/>
      <c r="B95" s="26" t="s">
        <v>127</v>
      </c>
      <c r="C95" s="165">
        <v>1.4999999999999999E-2</v>
      </c>
      <c r="D95" s="164"/>
      <c r="E95" s="164"/>
      <c r="F95" s="188">
        <f>C95*F94</f>
        <v>2005.3708511868915</v>
      </c>
      <c r="G95" s="164"/>
      <c r="H95" s="188">
        <f>C95*H94</f>
        <v>0</v>
      </c>
      <c r="I95" s="164"/>
      <c r="U95" s="130"/>
      <c r="V95" s="130"/>
      <c r="W95" s="130"/>
    </row>
    <row r="96" spans="1:23" s="29" customFormat="1">
      <c r="A96" s="162"/>
      <c r="B96" s="26" t="s">
        <v>128</v>
      </c>
      <c r="C96" s="166">
        <v>0.15</v>
      </c>
      <c r="D96" s="164"/>
      <c r="E96" s="164"/>
      <c r="F96" s="188">
        <f>C96*F95</f>
        <v>300.80562767803372</v>
      </c>
      <c r="G96" s="164"/>
      <c r="H96" s="188">
        <f>C96*H95</f>
        <v>0</v>
      </c>
      <c r="I96" s="164"/>
      <c r="U96" s="130"/>
      <c r="V96" s="130"/>
      <c r="W96" s="130"/>
    </row>
    <row r="97" spans="1:23" s="29" customFormat="1">
      <c r="A97" s="162"/>
      <c r="B97" s="25" t="s">
        <v>3</v>
      </c>
      <c r="C97" s="163"/>
      <c r="D97" s="164"/>
      <c r="E97" s="164"/>
      <c r="F97" s="189">
        <f>SUM(F94:F96)</f>
        <v>135997.56655799103</v>
      </c>
      <c r="G97" s="164"/>
      <c r="H97" s="189">
        <f>SUM(H94:H96)</f>
        <v>0</v>
      </c>
      <c r="I97" s="164"/>
      <c r="U97" s="130"/>
      <c r="V97" s="130"/>
      <c r="W97" s="130"/>
    </row>
    <row r="98" spans="1:23" s="23" customFormat="1">
      <c r="A98" s="57"/>
      <c r="B98" s="27" t="s">
        <v>129</v>
      </c>
      <c r="C98" s="167">
        <v>0.05</v>
      </c>
      <c r="D98" s="58"/>
      <c r="E98" s="54"/>
      <c r="F98" s="190">
        <f>C98*F97</f>
        <v>6799.8783278995516</v>
      </c>
      <c r="G98" s="54"/>
      <c r="H98" s="190">
        <f>C98*H97</f>
        <v>0</v>
      </c>
      <c r="I98" s="54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1"/>
      <c r="V98" s="131"/>
      <c r="W98" s="131"/>
    </row>
    <row r="99" spans="1:23" s="22" customFormat="1">
      <c r="A99" s="48"/>
      <c r="B99" s="25" t="s">
        <v>3</v>
      </c>
      <c r="C99" s="50"/>
      <c r="D99" s="47"/>
      <c r="E99" s="47"/>
      <c r="F99" s="191">
        <f>SUM(F97:F98)</f>
        <v>142797.44488589058</v>
      </c>
      <c r="G99" s="47"/>
      <c r="H99" s="191">
        <f>SUM(H97:H98)</f>
        <v>0</v>
      </c>
      <c r="I99" s="47"/>
      <c r="U99" s="123"/>
      <c r="V99" s="123"/>
      <c r="W99" s="123"/>
    </row>
    <row r="100" spans="1:23">
      <c r="A100" s="161"/>
      <c r="B100" s="160" t="s">
        <v>130</v>
      </c>
      <c r="C100" s="168">
        <v>0.18</v>
      </c>
      <c r="D100" s="161"/>
      <c r="E100" s="161"/>
      <c r="F100" s="192">
        <f>C100*F99</f>
        <v>25703.540079460305</v>
      </c>
      <c r="G100" s="161"/>
      <c r="H100" s="192">
        <f>C100*H99</f>
        <v>0</v>
      </c>
      <c r="I100" s="161"/>
    </row>
    <row r="101" spans="1:23">
      <c r="A101" s="161"/>
      <c r="B101" s="25" t="s">
        <v>3</v>
      </c>
      <c r="C101" s="161"/>
      <c r="D101" s="161"/>
      <c r="E101" s="161"/>
      <c r="F101" s="193">
        <f>SUM(F99:F100)</f>
        <v>168500.98496535089</v>
      </c>
      <c r="G101" s="161"/>
      <c r="H101" s="193">
        <f>SUM(H99:H100)</f>
        <v>0</v>
      </c>
      <c r="I101" s="161"/>
    </row>
    <row r="105" spans="1:23">
      <c r="B105" s="30"/>
      <c r="C105" s="78"/>
      <c r="D105" s="28"/>
    </row>
    <row r="106" spans="1:23">
      <c r="B106" s="30"/>
      <c r="C106" s="78"/>
      <c r="D106" s="28"/>
    </row>
    <row r="107" spans="1:23">
      <c r="B107" s="30"/>
      <c r="C107" s="79"/>
      <c r="D107" s="28"/>
    </row>
    <row r="108" spans="1:23">
      <c r="E108" s="169"/>
    </row>
  </sheetData>
  <mergeCells count="14">
    <mergeCell ref="I8:I9"/>
    <mergeCell ref="A2:I2"/>
    <mergeCell ref="A3:I3"/>
    <mergeCell ref="B4:I4"/>
    <mergeCell ref="A5:I5"/>
    <mergeCell ref="A8:A9"/>
    <mergeCell ref="B8:B9"/>
    <mergeCell ref="C8:C9"/>
    <mergeCell ref="D8:D9"/>
    <mergeCell ref="E8:E9"/>
    <mergeCell ref="F8:F9"/>
    <mergeCell ref="G8:G9"/>
    <mergeCell ref="H8:H9"/>
    <mergeCell ref="G7:H7"/>
  </mergeCells>
  <conditionalFormatting sqref="B24">
    <cfRule type="cellIs" dxfId="2" priority="12" stopIfTrue="1" operator="equal">
      <formula>0</formula>
    </cfRule>
  </conditionalFormatting>
  <conditionalFormatting sqref="C44:E44 C46:E54 C72:E74 C90:E91">
    <cfRule type="cellIs" dxfId="1" priority="10" stopIfTrue="1" operator="equal">
      <formula>8223.307275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A21A-06A0-4FD0-AE9F-62D30392BBC7}">
  <dimension ref="A1:L63"/>
  <sheetViews>
    <sheetView tabSelected="1" topLeftCell="A29" workbookViewId="0">
      <selection activeCell="C62" sqref="C62"/>
    </sheetView>
  </sheetViews>
  <sheetFormatPr defaultColWidth="9.109375" defaultRowHeight="13.2"/>
  <cols>
    <col min="1" max="1" width="5.44140625" style="59" customWidth="1"/>
    <col min="2" max="2" width="71.88671875" style="59" customWidth="1"/>
    <col min="3" max="3" width="9.109375" style="59"/>
    <col min="4" max="4" width="14.109375" style="59" customWidth="1"/>
    <col min="5" max="5" width="12.88671875" style="59" customWidth="1"/>
    <col min="6" max="8" width="13.33203125" style="59" customWidth="1"/>
    <col min="9" max="9" width="17.109375" style="59" customWidth="1"/>
    <col min="10" max="16384" width="9.109375" style="59"/>
  </cols>
  <sheetData>
    <row r="1" spans="1:9" s="77" customFormat="1"/>
    <row r="2" spans="1:9" s="3" customFormat="1">
      <c r="A2" s="178" t="s">
        <v>47</v>
      </c>
      <c r="B2" s="179"/>
      <c r="C2" s="179"/>
      <c r="D2" s="179"/>
      <c r="E2" s="179"/>
      <c r="F2" s="179"/>
      <c r="G2" s="179"/>
      <c r="H2" s="179"/>
      <c r="I2" s="179"/>
    </row>
    <row r="3" spans="1:9" s="22" customFormat="1">
      <c r="A3" s="179" t="s">
        <v>48</v>
      </c>
      <c r="B3" s="179"/>
      <c r="C3" s="179"/>
      <c r="D3" s="179"/>
      <c r="E3" s="179"/>
      <c r="F3" s="179"/>
      <c r="G3" s="179"/>
      <c r="H3" s="179"/>
      <c r="I3" s="179"/>
    </row>
    <row r="4" spans="1:9" s="36" customFormat="1">
      <c r="A4" s="37"/>
      <c r="B4" s="38" t="s">
        <v>49</v>
      </c>
      <c r="C4" s="37"/>
      <c r="D4" s="37"/>
      <c r="E4" s="37"/>
      <c r="F4" s="37"/>
      <c r="G4" s="37"/>
      <c r="H4" s="37"/>
      <c r="I4" s="37"/>
    </row>
    <row r="5" spans="1:9" s="4" customFormat="1">
      <c r="A5" s="181" t="s">
        <v>36</v>
      </c>
      <c r="B5" s="181"/>
      <c r="C5" s="181"/>
      <c r="D5" s="181"/>
      <c r="E5" s="181"/>
      <c r="F5" s="181"/>
      <c r="G5" s="181"/>
      <c r="H5" s="181"/>
      <c r="I5" s="181"/>
    </row>
    <row r="6" spans="1:9" s="4" customFormat="1">
      <c r="A6" s="5"/>
      <c r="B6" s="24" t="s">
        <v>22</v>
      </c>
      <c r="C6" s="39"/>
      <c r="D6" s="7"/>
      <c r="E6" s="7"/>
      <c r="F6" s="7"/>
      <c r="G6" s="195" t="s">
        <v>131</v>
      </c>
      <c r="H6" s="195"/>
      <c r="I6" s="40"/>
    </row>
    <row r="7" spans="1:9" s="4" customFormat="1">
      <c r="A7" s="5"/>
      <c r="B7" s="66" t="s">
        <v>105</v>
      </c>
      <c r="C7" s="41"/>
      <c r="D7" s="7"/>
      <c r="E7" s="7"/>
      <c r="F7" s="7"/>
      <c r="G7" s="194"/>
      <c r="H7" s="194"/>
      <c r="I7" s="40"/>
    </row>
    <row r="8" spans="1:9" s="43" customFormat="1" ht="26.25" customHeight="1">
      <c r="A8" s="182" t="s">
        <v>4</v>
      </c>
      <c r="B8" s="183" t="s">
        <v>8</v>
      </c>
      <c r="C8" s="182" t="s">
        <v>5</v>
      </c>
      <c r="D8" s="184" t="s">
        <v>118</v>
      </c>
      <c r="E8" s="186" t="s">
        <v>119</v>
      </c>
      <c r="F8" s="186" t="s">
        <v>123</v>
      </c>
      <c r="G8" s="186" t="s">
        <v>119</v>
      </c>
      <c r="H8" s="186" t="s">
        <v>123</v>
      </c>
      <c r="I8" s="176" t="s">
        <v>126</v>
      </c>
    </row>
    <row r="9" spans="1:9" s="42" customFormat="1">
      <c r="A9" s="182"/>
      <c r="B9" s="183"/>
      <c r="C9" s="182"/>
      <c r="D9" s="185"/>
      <c r="E9" s="187"/>
      <c r="F9" s="187"/>
      <c r="G9" s="187"/>
      <c r="H9" s="187"/>
      <c r="I9" s="177"/>
    </row>
    <row r="10" spans="1:9" s="42" customFormat="1">
      <c r="A10" s="8">
        <v>1</v>
      </c>
      <c r="B10" s="9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</row>
    <row r="11" spans="1:9" s="42" customFormat="1">
      <c r="A11" s="1"/>
      <c r="B11" s="67" t="s">
        <v>91</v>
      </c>
      <c r="C11" s="1"/>
      <c r="D11" s="2"/>
      <c r="E11" s="2"/>
      <c r="F11" s="2"/>
      <c r="G11" s="2"/>
      <c r="H11" s="2"/>
      <c r="I11" s="2" t="s">
        <v>131</v>
      </c>
    </row>
    <row r="12" spans="1:9" s="90" customFormat="1">
      <c r="A12" s="86">
        <v>1</v>
      </c>
      <c r="B12" s="144" t="s">
        <v>50</v>
      </c>
      <c r="C12" s="8" t="s">
        <v>1</v>
      </c>
      <c r="D12" s="53">
        <f>30*0.6*2.1</f>
        <v>37.800000000000004</v>
      </c>
      <c r="E12" s="75">
        <f>F12/D12</f>
        <v>5.7099057840000009</v>
      </c>
      <c r="F12" s="75">
        <v>215.83443863520006</v>
      </c>
      <c r="G12" s="75"/>
      <c r="H12" s="75"/>
      <c r="I12" s="2" t="s">
        <v>131</v>
      </c>
    </row>
    <row r="13" spans="1:9" s="90" customFormat="1">
      <c r="A13" s="86">
        <v>2</v>
      </c>
      <c r="B13" s="145" t="s">
        <v>40</v>
      </c>
      <c r="C13" s="146" t="s">
        <v>1</v>
      </c>
      <c r="D13" s="147">
        <f>D12</f>
        <v>37.800000000000004</v>
      </c>
      <c r="E13" s="84"/>
      <c r="F13" s="75"/>
      <c r="G13" s="75"/>
      <c r="H13" s="75"/>
      <c r="I13" s="2" t="s">
        <v>131</v>
      </c>
    </row>
    <row r="14" spans="1:9" s="90" customFormat="1">
      <c r="A14" s="86"/>
      <c r="B14" s="145" t="s">
        <v>85</v>
      </c>
      <c r="C14" s="148" t="s">
        <v>7</v>
      </c>
      <c r="D14" s="149">
        <v>74.466000000000008</v>
      </c>
      <c r="E14" s="75">
        <f>F14/D14</f>
        <v>14.648040000000004</v>
      </c>
      <c r="F14" s="75">
        <v>1090.7809466400004</v>
      </c>
      <c r="G14" s="75"/>
      <c r="H14" s="75"/>
      <c r="I14" s="2" t="s">
        <v>131</v>
      </c>
    </row>
    <row r="15" spans="1:9">
      <c r="A15" s="86">
        <v>3</v>
      </c>
      <c r="B15" s="144" t="s">
        <v>56</v>
      </c>
      <c r="C15" s="8" t="s">
        <v>1</v>
      </c>
      <c r="D15" s="53">
        <f>D13</f>
        <v>37.800000000000004</v>
      </c>
      <c r="E15" s="75">
        <f>F15/D15</f>
        <v>0.20167523640000004</v>
      </c>
      <c r="F15" s="75">
        <v>7.6233239359200029</v>
      </c>
      <c r="G15" s="75"/>
      <c r="H15" s="75"/>
      <c r="I15" s="2" t="s">
        <v>131</v>
      </c>
    </row>
    <row r="16" spans="1:9" s="7" customFormat="1">
      <c r="A16" s="1"/>
      <c r="B16" s="67" t="s">
        <v>52</v>
      </c>
      <c r="C16" s="49"/>
      <c r="D16" s="2"/>
      <c r="E16" s="2"/>
      <c r="F16" s="2"/>
      <c r="G16" s="2"/>
      <c r="H16" s="2"/>
      <c r="I16" s="2" t="s">
        <v>131</v>
      </c>
    </row>
    <row r="17" spans="1:9" s="93" customFormat="1">
      <c r="A17" s="86">
        <v>1</v>
      </c>
      <c r="B17" s="150" t="s">
        <v>41</v>
      </c>
      <c r="C17" s="52" t="s">
        <v>1</v>
      </c>
      <c r="D17" s="53">
        <v>6.64</v>
      </c>
      <c r="E17" s="75">
        <f>F17/D17</f>
        <v>253.47091968000007</v>
      </c>
      <c r="F17" s="75">
        <v>1683.0469066752003</v>
      </c>
      <c r="G17" s="75"/>
      <c r="H17" s="75"/>
      <c r="I17" s="2" t="s">
        <v>131</v>
      </c>
    </row>
    <row r="18" spans="1:9" s="93" customFormat="1">
      <c r="A18" s="86"/>
      <c r="B18" s="73" t="s">
        <v>42</v>
      </c>
      <c r="C18" s="74" t="s">
        <v>1</v>
      </c>
      <c r="D18" s="75">
        <v>6.7728000000000002</v>
      </c>
      <c r="E18" s="75"/>
      <c r="F18" s="75"/>
      <c r="G18" s="75"/>
      <c r="H18" s="75"/>
      <c r="I18" s="2" t="s">
        <v>131</v>
      </c>
    </row>
    <row r="19" spans="1:9" s="93" customFormat="1">
      <c r="A19" s="86">
        <v>2</v>
      </c>
      <c r="B19" s="151" t="s">
        <v>51</v>
      </c>
      <c r="C19" s="52" t="s">
        <v>1</v>
      </c>
      <c r="D19" s="53">
        <v>30</v>
      </c>
      <c r="E19" s="75">
        <f>F19/D19</f>
        <v>391.31210276579526</v>
      </c>
      <c r="F19" s="75">
        <v>11739.363082973858</v>
      </c>
      <c r="G19" s="75"/>
      <c r="H19" s="75"/>
      <c r="I19" s="2" t="s">
        <v>131</v>
      </c>
    </row>
    <row r="20" spans="1:9" s="93" customFormat="1">
      <c r="A20" s="86"/>
      <c r="B20" s="73" t="s">
        <v>37</v>
      </c>
      <c r="C20" s="74" t="s">
        <v>2</v>
      </c>
      <c r="D20" s="87">
        <v>4.3939800000000008E-2</v>
      </c>
      <c r="E20" s="102" t="s">
        <v>35</v>
      </c>
      <c r="F20" s="75"/>
      <c r="G20" s="75"/>
      <c r="H20" s="75"/>
      <c r="I20" s="2" t="s">
        <v>131</v>
      </c>
    </row>
    <row r="21" spans="1:9" s="93" customFormat="1">
      <c r="A21" s="86"/>
      <c r="B21" s="73" t="s">
        <v>43</v>
      </c>
      <c r="C21" s="74" t="s">
        <v>2</v>
      </c>
      <c r="D21" s="87">
        <v>0.41943659999999999</v>
      </c>
      <c r="E21" s="102"/>
      <c r="F21" s="75"/>
      <c r="G21" s="75"/>
      <c r="H21" s="75"/>
      <c r="I21" s="2" t="s">
        <v>131</v>
      </c>
    </row>
    <row r="22" spans="1:9" s="93" customFormat="1">
      <c r="A22" s="86"/>
      <c r="B22" s="73" t="s">
        <v>44</v>
      </c>
      <c r="C22" s="74" t="s">
        <v>2</v>
      </c>
      <c r="D22" s="87">
        <v>1.2111662879999998</v>
      </c>
      <c r="E22" s="102"/>
      <c r="F22" s="75"/>
      <c r="G22" s="75"/>
      <c r="H22" s="75"/>
      <c r="I22" s="2" t="s">
        <v>131</v>
      </c>
    </row>
    <row r="23" spans="1:9" s="93" customFormat="1">
      <c r="A23" s="86"/>
      <c r="B23" s="73" t="s">
        <v>45</v>
      </c>
      <c r="C23" s="74" t="s">
        <v>1</v>
      </c>
      <c r="D23" s="75">
        <v>30.45</v>
      </c>
      <c r="E23" s="75"/>
      <c r="F23" s="75"/>
      <c r="G23" s="75"/>
      <c r="H23" s="75"/>
      <c r="I23" s="2" t="s">
        <v>131</v>
      </c>
    </row>
    <row r="24" spans="1:9">
      <c r="A24" s="60">
        <v>3</v>
      </c>
      <c r="B24" s="152" t="s">
        <v>54</v>
      </c>
      <c r="C24" s="115" t="s">
        <v>11</v>
      </c>
      <c r="D24" s="116">
        <v>300</v>
      </c>
      <c r="E24" s="62">
        <f>F24/D24</f>
        <v>7.216129404000001</v>
      </c>
      <c r="F24" s="62">
        <v>2164.8388212000004</v>
      </c>
      <c r="G24" s="62"/>
      <c r="H24" s="62"/>
      <c r="I24" s="2" t="s">
        <v>131</v>
      </c>
    </row>
    <row r="25" spans="1:9">
      <c r="A25" s="60"/>
      <c r="B25" s="73" t="s">
        <v>55</v>
      </c>
      <c r="C25" s="60" t="s">
        <v>6</v>
      </c>
      <c r="D25" s="62">
        <v>360</v>
      </c>
      <c r="E25" s="62"/>
      <c r="F25" s="62"/>
      <c r="G25" s="62"/>
      <c r="H25" s="62"/>
      <c r="I25" s="2" t="s">
        <v>131</v>
      </c>
    </row>
    <row r="26" spans="1:9">
      <c r="A26" s="60"/>
      <c r="B26" s="61" t="s">
        <v>53</v>
      </c>
      <c r="C26" s="60" t="s">
        <v>11</v>
      </c>
      <c r="D26" s="62">
        <v>6.8</v>
      </c>
      <c r="E26" s="62"/>
      <c r="F26" s="62"/>
      <c r="G26" s="62"/>
      <c r="H26" s="62"/>
      <c r="I26" s="2" t="s">
        <v>131</v>
      </c>
    </row>
    <row r="27" spans="1:9" s="90" customFormat="1" ht="26.4">
      <c r="A27" s="103">
        <v>4</v>
      </c>
      <c r="B27" s="117" t="s">
        <v>121</v>
      </c>
      <c r="C27" s="50" t="s">
        <v>1</v>
      </c>
      <c r="D27" s="51">
        <v>48</v>
      </c>
      <c r="E27" s="102">
        <f>F27/D27</f>
        <v>801.54724571955012</v>
      </c>
      <c r="F27" s="102">
        <v>38474.267794538406</v>
      </c>
      <c r="G27" s="102"/>
      <c r="H27" s="102"/>
      <c r="I27" s="2" t="s">
        <v>131</v>
      </c>
    </row>
    <row r="28" spans="1:9" s="93" customFormat="1">
      <c r="A28" s="86"/>
      <c r="B28" s="73" t="s">
        <v>37</v>
      </c>
      <c r="C28" s="74" t="s">
        <v>2</v>
      </c>
      <c r="D28" s="87">
        <v>8.0556300000000011E-2</v>
      </c>
      <c r="E28" s="102"/>
      <c r="F28" s="75"/>
      <c r="G28" s="75"/>
      <c r="H28" s="75"/>
      <c r="I28" s="2" t="s">
        <v>131</v>
      </c>
    </row>
    <row r="29" spans="1:9" s="93" customFormat="1">
      <c r="A29" s="86"/>
      <c r="B29" s="73" t="s">
        <v>43</v>
      </c>
      <c r="C29" s="74" t="s">
        <v>2</v>
      </c>
      <c r="D29" s="87">
        <v>0.83887319999999999</v>
      </c>
      <c r="E29" s="102"/>
      <c r="F29" s="75"/>
      <c r="G29" s="75"/>
      <c r="H29" s="75"/>
      <c r="I29" s="2" t="s">
        <v>131</v>
      </c>
    </row>
    <row r="30" spans="1:9" s="93" customFormat="1">
      <c r="A30" s="86"/>
      <c r="B30" s="73" t="s">
        <v>44</v>
      </c>
      <c r="C30" s="74" t="s">
        <v>2</v>
      </c>
      <c r="D30" s="87">
        <v>0.64482119999999998</v>
      </c>
      <c r="E30" s="102"/>
      <c r="F30" s="75"/>
      <c r="G30" s="75"/>
      <c r="H30" s="75"/>
      <c r="I30" s="2" t="s">
        <v>131</v>
      </c>
    </row>
    <row r="31" spans="1:9" s="93" customFormat="1">
      <c r="A31" s="86"/>
      <c r="B31" s="73" t="s">
        <v>38</v>
      </c>
      <c r="C31" s="74" t="s">
        <v>2</v>
      </c>
      <c r="D31" s="87">
        <v>2.2917294000000004</v>
      </c>
      <c r="E31" s="102"/>
      <c r="F31" s="75"/>
      <c r="G31" s="75"/>
      <c r="H31" s="75"/>
      <c r="I31" s="2" t="s">
        <v>131</v>
      </c>
    </row>
    <row r="32" spans="1:9" s="93" customFormat="1">
      <c r="A32" s="86"/>
      <c r="B32" s="73" t="s">
        <v>45</v>
      </c>
      <c r="C32" s="74" t="s">
        <v>1</v>
      </c>
      <c r="D32" s="75">
        <v>48.72</v>
      </c>
      <c r="E32" s="75"/>
      <c r="F32" s="75"/>
      <c r="G32" s="75"/>
      <c r="H32" s="75"/>
      <c r="I32" s="2" t="s">
        <v>131</v>
      </c>
    </row>
    <row r="33" spans="1:11" s="93" customFormat="1">
      <c r="A33" s="86"/>
      <c r="B33" s="73" t="s">
        <v>39</v>
      </c>
      <c r="C33" s="74" t="s">
        <v>0</v>
      </c>
      <c r="D33" s="75">
        <v>56.64</v>
      </c>
      <c r="E33" s="75"/>
      <c r="F33" s="75" t="s">
        <v>35</v>
      </c>
      <c r="G33" s="75"/>
      <c r="H33" s="75"/>
      <c r="I33" s="2" t="s">
        <v>131</v>
      </c>
    </row>
    <row r="34" spans="1:11" s="7" customFormat="1">
      <c r="A34" s="1"/>
      <c r="B34" s="67" t="s">
        <v>92</v>
      </c>
      <c r="C34" s="67" t="s">
        <v>6</v>
      </c>
      <c r="D34" s="68">
        <v>27</v>
      </c>
      <c r="E34" s="2"/>
      <c r="F34" s="2"/>
      <c r="G34" s="2"/>
      <c r="H34" s="2"/>
      <c r="I34" s="2" t="s">
        <v>131</v>
      </c>
    </row>
    <row r="35" spans="1:11">
      <c r="A35" s="76">
        <v>1</v>
      </c>
      <c r="B35" s="113" t="s">
        <v>93</v>
      </c>
      <c r="C35" s="115" t="s">
        <v>6</v>
      </c>
      <c r="D35" s="116">
        <v>27</v>
      </c>
      <c r="E35" s="62">
        <f>F35/D35</f>
        <v>48.944177685110418</v>
      </c>
      <c r="F35" s="99">
        <v>1321.4927974979812</v>
      </c>
      <c r="G35" s="99"/>
      <c r="H35" s="99"/>
      <c r="I35" s="2" t="s">
        <v>131</v>
      </c>
      <c r="J35" s="104"/>
      <c r="K35" s="105"/>
    </row>
    <row r="36" spans="1:11">
      <c r="A36" s="76"/>
      <c r="B36" s="113"/>
      <c r="C36" s="115" t="s">
        <v>124</v>
      </c>
      <c r="D36" s="118">
        <v>0.42077040000000004</v>
      </c>
      <c r="E36" s="62" t="s">
        <v>35</v>
      </c>
      <c r="F36" s="99"/>
      <c r="G36" s="99"/>
      <c r="H36" s="99"/>
      <c r="I36" s="2" t="s">
        <v>131</v>
      </c>
      <c r="J36" s="104"/>
      <c r="K36" s="105"/>
    </row>
    <row r="37" spans="1:11" s="101" customFormat="1">
      <c r="A37" s="98"/>
      <c r="B37" s="107" t="s">
        <v>94</v>
      </c>
      <c r="C37" s="100" t="s">
        <v>6</v>
      </c>
      <c r="D37" s="100">
        <f>D35*9*0.96</f>
        <v>233.28</v>
      </c>
      <c r="E37" s="99"/>
      <c r="F37" s="99"/>
      <c r="G37" s="99"/>
      <c r="H37" s="99"/>
      <c r="I37" s="2" t="s">
        <v>131</v>
      </c>
    </row>
    <row r="38" spans="1:11" s="101" customFormat="1">
      <c r="A38" s="98"/>
      <c r="B38" s="107" t="s">
        <v>95</v>
      </c>
      <c r="C38" s="100" t="s">
        <v>6</v>
      </c>
      <c r="D38" s="100">
        <f>D35*1</f>
        <v>27</v>
      </c>
      <c r="E38" s="99"/>
      <c r="F38" s="99"/>
      <c r="G38" s="99"/>
      <c r="H38" s="99"/>
      <c r="I38" s="2" t="s">
        <v>131</v>
      </c>
    </row>
    <row r="39" spans="1:11" s="101" customFormat="1">
      <c r="A39" s="98"/>
      <c r="B39" s="106" t="s">
        <v>97</v>
      </c>
      <c r="C39" s="100" t="s">
        <v>6</v>
      </c>
      <c r="D39" s="100">
        <f>1.1*28</f>
        <v>30.800000000000004</v>
      </c>
      <c r="E39" s="99"/>
      <c r="F39" s="99"/>
      <c r="G39" s="99"/>
      <c r="H39" s="99"/>
      <c r="I39" s="2" t="s">
        <v>131</v>
      </c>
    </row>
    <row r="40" spans="1:11" ht="18.75" customHeight="1">
      <c r="A40" s="60">
        <v>2</v>
      </c>
      <c r="B40" s="152" t="s">
        <v>99</v>
      </c>
      <c r="C40" s="115" t="s">
        <v>11</v>
      </c>
      <c r="D40" s="116">
        <v>112</v>
      </c>
      <c r="E40" s="62">
        <f>F40/D40</f>
        <v>4.9253680818305101</v>
      </c>
      <c r="F40" s="62">
        <v>551.64122516501709</v>
      </c>
      <c r="G40" s="62"/>
      <c r="H40" s="62"/>
      <c r="I40" s="2" t="s">
        <v>131</v>
      </c>
    </row>
    <row r="41" spans="1:11" s="101" customFormat="1">
      <c r="A41" s="83"/>
      <c r="B41" s="106" t="s">
        <v>96</v>
      </c>
      <c r="C41" s="100" t="s">
        <v>0</v>
      </c>
      <c r="D41" s="108">
        <v>0.1792</v>
      </c>
      <c r="E41" s="99"/>
      <c r="F41" s="99" t="s">
        <v>35</v>
      </c>
      <c r="G41" s="99"/>
      <c r="H41" s="99"/>
      <c r="I41" s="2" t="s">
        <v>131</v>
      </c>
    </row>
    <row r="42" spans="1:11">
      <c r="A42" s="60"/>
      <c r="B42" s="61" t="s">
        <v>53</v>
      </c>
      <c r="C42" s="60" t="s">
        <v>11</v>
      </c>
      <c r="D42" s="62">
        <v>2.2026666666666674</v>
      </c>
      <c r="E42" s="62"/>
      <c r="F42" s="62"/>
      <c r="G42" s="62"/>
      <c r="H42" s="62"/>
      <c r="I42" s="2" t="s">
        <v>131</v>
      </c>
    </row>
    <row r="43" spans="1:11">
      <c r="A43" s="60"/>
      <c r="B43" s="61" t="s">
        <v>98</v>
      </c>
      <c r="C43" s="60" t="s">
        <v>11</v>
      </c>
      <c r="D43" s="62">
        <v>112.00000000000001</v>
      </c>
      <c r="E43" s="62"/>
      <c r="F43" s="62"/>
      <c r="G43" s="62"/>
      <c r="H43" s="62"/>
      <c r="I43" s="2" t="s">
        <v>131</v>
      </c>
    </row>
    <row r="44" spans="1:11" ht="17.25" customHeight="1">
      <c r="A44" s="60">
        <v>3</v>
      </c>
      <c r="B44" s="113" t="s">
        <v>100</v>
      </c>
      <c r="C44" s="115" t="s">
        <v>2</v>
      </c>
      <c r="D44" s="118">
        <v>0.42077040000000004</v>
      </c>
      <c r="E44" s="62">
        <f>F44/D44</f>
        <v>933.6826713600002</v>
      </c>
      <c r="F44" s="62">
        <v>392.86603110121587</v>
      </c>
      <c r="G44" s="62"/>
      <c r="H44" s="62"/>
      <c r="I44" s="2" t="s">
        <v>131</v>
      </c>
    </row>
    <row r="45" spans="1:11" s="70" customFormat="1">
      <c r="A45" s="69">
        <v>4</v>
      </c>
      <c r="B45" s="151" t="s">
        <v>101</v>
      </c>
      <c r="C45" s="153" t="s">
        <v>0</v>
      </c>
      <c r="D45" s="116">
        <f>D34*1.1</f>
        <v>29.700000000000003</v>
      </c>
      <c r="E45" s="64">
        <f>F45/D45</f>
        <v>21.602235600000007</v>
      </c>
      <c r="F45" s="64">
        <v>641.58639732000029</v>
      </c>
      <c r="G45" s="64"/>
      <c r="H45" s="64"/>
      <c r="I45" s="2" t="s">
        <v>131</v>
      </c>
    </row>
    <row r="46" spans="1:11" s="70" customFormat="1">
      <c r="A46" s="69"/>
      <c r="B46" s="71" t="s">
        <v>102</v>
      </c>
      <c r="C46" s="71" t="s">
        <v>0</v>
      </c>
      <c r="D46" s="72">
        <v>220</v>
      </c>
      <c r="E46" s="64"/>
      <c r="F46" s="64"/>
      <c r="G46" s="64"/>
      <c r="H46" s="64"/>
      <c r="I46" s="2" t="s">
        <v>131</v>
      </c>
    </row>
    <row r="47" spans="1:11" s="70" customFormat="1">
      <c r="A47" s="69">
        <v>1</v>
      </c>
      <c r="B47" s="152" t="s">
        <v>103</v>
      </c>
      <c r="C47" s="115" t="s">
        <v>0</v>
      </c>
      <c r="D47" s="116">
        <f>D46</f>
        <v>220</v>
      </c>
      <c r="E47" s="64">
        <f>F47/D47</f>
        <v>1.1152231200000001E-2</v>
      </c>
      <c r="F47" s="64">
        <v>2.4534908640000004</v>
      </c>
      <c r="G47" s="64"/>
      <c r="H47" s="64"/>
      <c r="I47" s="2" t="s">
        <v>131</v>
      </c>
    </row>
    <row r="48" spans="1:11" ht="26.4">
      <c r="A48" s="76">
        <v>2</v>
      </c>
      <c r="B48" s="114" t="s">
        <v>125</v>
      </c>
      <c r="C48" s="115" t="s">
        <v>1</v>
      </c>
      <c r="D48" s="116">
        <v>66</v>
      </c>
      <c r="E48" s="62">
        <f>F48/D48</f>
        <v>32.624617093200015</v>
      </c>
      <c r="F48" s="62">
        <v>2153.2247281512009</v>
      </c>
      <c r="G48" s="62"/>
      <c r="H48" s="62"/>
      <c r="I48" s="2" t="s">
        <v>131</v>
      </c>
    </row>
    <row r="49" spans="1:12">
      <c r="A49" s="76">
        <v>3</v>
      </c>
      <c r="B49" s="152" t="s">
        <v>104</v>
      </c>
      <c r="C49" s="115" t="s">
        <v>1</v>
      </c>
      <c r="D49" s="116">
        <f>D48</f>
        <v>66</v>
      </c>
      <c r="E49" s="62">
        <f>F49/D49</f>
        <v>2.924377830000001</v>
      </c>
      <c r="F49" s="62">
        <v>193.00893678000006</v>
      </c>
      <c r="G49" s="62"/>
      <c r="H49" s="62"/>
      <c r="I49" s="2" t="s">
        <v>131</v>
      </c>
    </row>
    <row r="50" spans="1:12" s="6" customFormat="1">
      <c r="A50" s="156"/>
      <c r="B50" s="157" t="s">
        <v>3</v>
      </c>
      <c r="C50" s="158"/>
      <c r="D50" s="159"/>
      <c r="E50" s="159"/>
      <c r="F50" s="159">
        <f>SUM(F12:F49)</f>
        <v>60632.028921478006</v>
      </c>
      <c r="G50" s="159"/>
      <c r="H50" s="159">
        <f>SUM(H12:H49)</f>
        <v>0</v>
      </c>
      <c r="I50" s="159"/>
    </row>
    <row r="51" spans="1:12" s="22" customFormat="1">
      <c r="A51" s="162"/>
      <c r="B51" s="26" t="s">
        <v>127</v>
      </c>
      <c r="C51" s="165">
        <v>1.4999999999999999E-2</v>
      </c>
      <c r="D51" s="164"/>
      <c r="E51" s="164"/>
      <c r="F51" s="188">
        <f>C51*F50</f>
        <v>909.48043382217008</v>
      </c>
      <c r="G51" s="188"/>
      <c r="H51" s="188">
        <f>C51*H50</f>
        <v>0</v>
      </c>
      <c r="I51" s="164"/>
    </row>
    <row r="52" spans="1:12">
      <c r="A52" s="162"/>
      <c r="B52" s="26" t="s">
        <v>128</v>
      </c>
      <c r="C52" s="166">
        <v>0.15</v>
      </c>
      <c r="D52" s="164"/>
      <c r="E52" s="164"/>
      <c r="F52" s="188">
        <f>C52*F51</f>
        <v>136.42206507332551</v>
      </c>
      <c r="G52" s="188"/>
      <c r="H52" s="188">
        <f>C52*H51</f>
        <v>0</v>
      </c>
      <c r="I52" s="164"/>
    </row>
    <row r="53" spans="1:12">
      <c r="A53" s="162"/>
      <c r="B53" s="25" t="s">
        <v>3</v>
      </c>
      <c r="C53" s="163"/>
      <c r="D53" s="164"/>
      <c r="E53" s="164"/>
      <c r="F53" s="189">
        <f>SUM(F50:F52)</f>
        <v>61677.931420373505</v>
      </c>
      <c r="G53" s="189"/>
      <c r="H53" s="189">
        <f>SUM(H50:H52)</f>
        <v>0</v>
      </c>
      <c r="I53" s="164"/>
    </row>
    <row r="54" spans="1:12">
      <c r="A54" s="57"/>
      <c r="B54" s="27" t="s">
        <v>129</v>
      </c>
      <c r="C54" s="167">
        <v>0.05</v>
      </c>
      <c r="D54" s="58"/>
      <c r="E54" s="54"/>
      <c r="F54" s="190">
        <f>C54*F53</f>
        <v>3083.8965710186753</v>
      </c>
      <c r="G54" s="190"/>
      <c r="H54" s="190">
        <f>C54*H53</f>
        <v>0</v>
      </c>
      <c r="I54" s="54"/>
    </row>
    <row r="55" spans="1:12">
      <c r="A55" s="48"/>
      <c r="B55" s="25" t="s">
        <v>3</v>
      </c>
      <c r="C55" s="50"/>
      <c r="D55" s="47"/>
      <c r="E55" s="47"/>
      <c r="F55" s="191">
        <f>SUM(F53:F54)</f>
        <v>64761.82799139218</v>
      </c>
      <c r="G55" s="191"/>
      <c r="H55" s="191">
        <f>SUM(H53:H54)</f>
        <v>0</v>
      </c>
      <c r="I55" s="47"/>
    </row>
    <row r="56" spans="1:12">
      <c r="A56" s="161"/>
      <c r="B56" s="160" t="s">
        <v>130</v>
      </c>
      <c r="C56" s="168">
        <v>0.18</v>
      </c>
      <c r="D56" s="161"/>
      <c r="E56" s="161"/>
      <c r="F56" s="192">
        <f>C56*F55</f>
        <v>11657.129038450592</v>
      </c>
      <c r="G56" s="192"/>
      <c r="H56" s="192">
        <f>C56*H55</f>
        <v>0</v>
      </c>
      <c r="I56" s="161"/>
    </row>
    <row r="57" spans="1:12">
      <c r="A57" s="161"/>
      <c r="B57" s="25" t="s">
        <v>3</v>
      </c>
      <c r="C57" s="161"/>
      <c r="D57" s="161"/>
      <c r="E57" s="161"/>
      <c r="F57" s="193">
        <f>SUM(F55:F56)</f>
        <v>76418.957029842772</v>
      </c>
      <c r="G57" s="193"/>
      <c r="H57" s="193">
        <f>SUM(H55:H56)</f>
        <v>0</v>
      </c>
      <c r="I57" s="161"/>
    </row>
    <row r="58" spans="1:12">
      <c r="L58" s="59" t="s">
        <v>35</v>
      </c>
    </row>
    <row r="61" spans="1:12">
      <c r="B61" s="30"/>
      <c r="C61" s="78"/>
      <c r="D61" s="28"/>
    </row>
    <row r="62" spans="1:12">
      <c r="B62" s="30"/>
      <c r="C62" s="78"/>
      <c r="D62" s="28"/>
    </row>
    <row r="63" spans="1:12">
      <c r="B63" s="30"/>
      <c r="C63" s="79"/>
      <c r="D63" s="28"/>
      <c r="I63" s="59" t="s">
        <v>35</v>
      </c>
    </row>
  </sheetData>
  <mergeCells count="13">
    <mergeCell ref="I8:I9"/>
    <mergeCell ref="D8:D9"/>
    <mergeCell ref="E8:E9"/>
    <mergeCell ref="F8:F9"/>
    <mergeCell ref="A2:I2"/>
    <mergeCell ref="A3:I3"/>
    <mergeCell ref="A5:I5"/>
    <mergeCell ref="A8:A9"/>
    <mergeCell ref="B8:B9"/>
    <mergeCell ref="C8:C9"/>
    <mergeCell ref="G8:G9"/>
    <mergeCell ref="H8:H9"/>
    <mergeCell ref="G6:H7"/>
  </mergeCells>
  <conditionalFormatting sqref="C24:H24 C25:E26 C40:H40 C42:E43 C44:H44">
    <cfRule type="cellIs" dxfId="0" priority="6" stopIfTrue="1" operator="equal">
      <formula>8223.307275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თავფურცელი სატენდერო</vt:lpstr>
      <vt:lpstr>ხ-ვა #1 სატენდერო</vt:lpstr>
      <vt:lpstr>ხ-ვა #2 სატენდერო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Mariam Silagadze</cp:lastModifiedBy>
  <cp:lastPrinted>2025-12-26T08:01:44Z</cp:lastPrinted>
  <dcterms:created xsi:type="dcterms:W3CDTF">2015-03-20T11:39:43Z</dcterms:created>
  <dcterms:modified xsi:type="dcterms:W3CDTF">2026-05-22T18:30:25Z</dcterms:modified>
</cp:coreProperties>
</file>