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bilisiHills\AppData\Local\Microsoft\Windows\INetCache\Content.Outlook\Z0OYJX4O\"/>
    </mc:Choice>
  </mc:AlternateContent>
  <xr:revisionPtr revIDLastSave="0" documentId="13_ncr:1_{50FC8EF9-7CCD-4C29-B29F-2BCBB8CA073E}" xr6:coauthVersionLast="47" xr6:coauthVersionMax="47" xr10:uidLastSave="{00000000-0000-0000-0000-000000000000}"/>
  <bookViews>
    <workbookView xWindow="-120" yWindow="-120" windowWidth="29040" windowHeight="15720" activeTab="3" xr2:uid="{42699C83-AABF-4564-99E4-FF8FA8E41B40}"/>
  </bookViews>
  <sheets>
    <sheet name="B1" sheetId="1" r:id="rId1"/>
    <sheet name="B2" sheetId="5" r:id="rId2"/>
    <sheet name="B3" sheetId="6" r:id="rId3"/>
    <sheet name="FF" sheetId="7" r:id="rId4"/>
  </sheets>
  <externalReferences>
    <externalReference r:id="rId5"/>
  </externalReferences>
  <definedNames>
    <definedName name="_xlnm._FilterDatabase" localSheetId="0" hidden="1">'B1'!$A$3:$K$55</definedName>
    <definedName name="_xlnm._FilterDatabase" localSheetId="1" hidden="1">'B2'!$A$3:$L$55</definedName>
    <definedName name="_xlnm._FilterDatabase" localSheetId="2" hidden="1">'B3'!$A$3:$L$55</definedName>
    <definedName name="_xlnm._FilterDatabase" localSheetId="3" hidden="1">FF!$A$3:$K$36</definedName>
    <definedName name="EUR">'[1]Summary B1'!$AA$2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6" l="1"/>
  <c r="F16" i="6"/>
  <c r="F15" i="6"/>
  <c r="F14" i="6"/>
  <c r="F13" i="6"/>
  <c r="F12" i="6"/>
  <c r="F11" i="6"/>
  <c r="A10" i="6" a="1"/>
  <c r="A10" i="6" s="1"/>
  <c r="A16" i="6" s="1" a="1"/>
  <c r="A16" i="6" s="1"/>
  <c r="A10" i="5" a="1"/>
  <c r="A10" i="5" s="1"/>
  <c r="A16" i="5" s="1" a="1"/>
  <c r="A16" i="5" s="1"/>
  <c r="F16" i="5"/>
  <c r="F15" i="1"/>
  <c r="F14" i="1"/>
  <c r="F13" i="1"/>
  <c r="F12" i="1"/>
  <c r="F11" i="1"/>
  <c r="F10" i="1"/>
  <c r="H14" i="1" s="1"/>
  <c r="K14" i="1" s="1"/>
  <c r="A10" i="1" l="1" a="1"/>
  <c r="A10" i="1" s="1"/>
  <c r="A16" i="1" s="1" a="1"/>
  <c r="A16" i="1" s="1"/>
  <c r="H15" i="1"/>
  <c r="K15" i="1" s="1"/>
  <c r="F39" i="5"/>
  <c r="F39" i="6"/>
  <c r="F20" i="6"/>
  <c r="F20" i="5"/>
  <c r="F20" i="1"/>
  <c r="E37" i="1"/>
  <c r="E37" i="6"/>
  <c r="E37" i="5"/>
  <c r="J11" i="1" l="1"/>
  <c r="K11" i="1" s="1"/>
  <c r="H13" i="1"/>
  <c r="K13" i="1" s="1"/>
  <c r="A8" i="7" a="1"/>
  <c r="A8" i="7" s="1"/>
  <c r="F5" i="7"/>
  <c r="F7" i="7" s="1"/>
  <c r="H7" i="7" l="1"/>
  <c r="F6" i="7"/>
  <c r="J6" i="7" s="1"/>
  <c r="K6" i="7" l="1"/>
  <c r="K7" i="7"/>
  <c r="F18" i="7" l="1"/>
  <c r="F23" i="7" s="1"/>
  <c r="E20" i="7"/>
  <c r="F30" i="6"/>
  <c r="F30" i="5"/>
  <c r="F4" i="6"/>
  <c r="F4" i="5"/>
  <c r="F10" i="5" s="1"/>
  <c r="F30" i="1"/>
  <c r="F4" i="1"/>
  <c r="F11" i="5" l="1"/>
  <c r="J11" i="5" s="1"/>
  <c r="K11" i="5" s="1"/>
  <c r="F15" i="5"/>
  <c r="H15" i="5" s="1"/>
  <c r="K15" i="5" s="1"/>
  <c r="F14" i="5"/>
  <c r="H14" i="5" s="1"/>
  <c r="K14" i="5" s="1"/>
  <c r="F13" i="5"/>
  <c r="H13" i="5" s="1"/>
  <c r="K13" i="5" s="1"/>
  <c r="F12" i="5"/>
  <c r="H12" i="5" s="1"/>
  <c r="K12" i="5" s="1"/>
  <c r="F10" i="6"/>
  <c r="F27" i="7"/>
  <c r="H27" i="7" s="1"/>
  <c r="K27" i="7" s="1"/>
  <c r="F26" i="7"/>
  <c r="H26" i="7" s="1"/>
  <c r="K26" i="7" s="1"/>
  <c r="F24" i="7"/>
  <c r="F25" i="7"/>
  <c r="H25" i="7" s="1"/>
  <c r="K25" i="7" s="1"/>
  <c r="J11" i="6" l="1"/>
  <c r="K11" i="6" s="1"/>
  <c r="H15" i="6"/>
  <c r="K15" i="6" s="1"/>
  <c r="H13" i="6"/>
  <c r="K13" i="6" s="1"/>
  <c r="H12" i="6"/>
  <c r="K12" i="6" s="1"/>
  <c r="H14" i="6"/>
  <c r="K14" i="6" s="1"/>
  <c r="J24" i="7"/>
  <c r="H24" i="7"/>
  <c r="K24" i="7" l="1"/>
  <c r="E14" i="7" l="1"/>
  <c r="E10" i="7"/>
  <c r="F8" i="7"/>
  <c r="F9" i="7" s="1"/>
  <c r="J9" i="7" s="1"/>
  <c r="F46" i="1"/>
  <c r="J46" i="1" s="1"/>
  <c r="F39" i="1"/>
  <c r="F42" i="1" s="1"/>
  <c r="H42" i="1" s="1"/>
  <c r="K42" i="1" s="1"/>
  <c r="F9" i="6"/>
  <c r="E8" i="6"/>
  <c r="F8" i="6" s="1"/>
  <c r="F7" i="6"/>
  <c r="F9" i="5"/>
  <c r="E8" i="5"/>
  <c r="F8" i="5" s="1"/>
  <c r="F7" i="5"/>
  <c r="H7" i="5" s="1"/>
  <c r="K7" i="5" s="1"/>
  <c r="E8" i="1"/>
  <c r="F7" i="1"/>
  <c r="F5" i="6"/>
  <c r="J5" i="6" s="1"/>
  <c r="F46" i="6"/>
  <c r="H46" i="6" s="1"/>
  <c r="F45" i="6"/>
  <c r="J45" i="6" s="1"/>
  <c r="J44" i="6"/>
  <c r="H44" i="6"/>
  <c r="E36" i="6"/>
  <c r="F33" i="6"/>
  <c r="H33" i="6" s="1"/>
  <c r="K33" i="6" s="1"/>
  <c r="E28" i="6"/>
  <c r="E27" i="6"/>
  <c r="F25" i="6"/>
  <c r="F26" i="6" s="1"/>
  <c r="J26" i="6" s="1"/>
  <c r="K26" i="6" s="1"/>
  <c r="E22" i="6"/>
  <c r="F21" i="6"/>
  <c r="J21" i="6" s="1"/>
  <c r="K21" i="6" s="1"/>
  <c r="J17" i="6"/>
  <c r="K17" i="6" s="1"/>
  <c r="E6" i="6"/>
  <c r="F6" i="6" s="1"/>
  <c r="F46" i="5"/>
  <c r="J46" i="5" s="1"/>
  <c r="F45" i="5"/>
  <c r="J45" i="5" s="1"/>
  <c r="J44" i="5"/>
  <c r="H44" i="5"/>
  <c r="E36" i="5"/>
  <c r="F33" i="5"/>
  <c r="H33" i="5" s="1"/>
  <c r="K33" i="5" s="1"/>
  <c r="E28" i="5"/>
  <c r="E27" i="5"/>
  <c r="F25" i="5"/>
  <c r="F29" i="5" s="1"/>
  <c r="H29" i="5" s="1"/>
  <c r="K29" i="5" s="1"/>
  <c r="E22" i="5"/>
  <c r="F24" i="5"/>
  <c r="H24" i="5" s="1"/>
  <c r="K24" i="5" s="1"/>
  <c r="F19" i="5"/>
  <c r="H19" i="5" s="1"/>
  <c r="K19" i="5" s="1"/>
  <c r="A20" i="5" a="1"/>
  <c r="A20" i="5" s="1"/>
  <c r="E6" i="5"/>
  <c r="F6" i="5" s="1"/>
  <c r="F5" i="5"/>
  <c r="J5" i="5" s="1"/>
  <c r="F16" i="1"/>
  <c r="F45" i="1"/>
  <c r="H45" i="1" s="1"/>
  <c r="J44" i="1"/>
  <c r="H44" i="1"/>
  <c r="E36" i="1"/>
  <c r="E28" i="1"/>
  <c r="F25" i="1"/>
  <c r="F34" i="1" s="1"/>
  <c r="F37" i="1" s="1"/>
  <c r="H37" i="1" s="1"/>
  <c r="K37" i="1" s="1"/>
  <c r="E27" i="1"/>
  <c r="E6" i="1"/>
  <c r="H8" i="5" l="1"/>
  <c r="K8" i="5" s="1"/>
  <c r="F41" i="5"/>
  <c r="F42" i="5"/>
  <c r="F34" i="5"/>
  <c r="F38" i="5" s="1"/>
  <c r="H38" i="5" s="1"/>
  <c r="K38" i="5" s="1"/>
  <c r="F40" i="6"/>
  <c r="F42" i="6"/>
  <c r="F43" i="6"/>
  <c r="H45" i="6"/>
  <c r="F28" i="6"/>
  <c r="F22" i="6"/>
  <c r="H22" i="6" s="1"/>
  <c r="K22" i="6" s="1"/>
  <c r="F34" i="6"/>
  <c r="F38" i="6" s="1"/>
  <c r="H38" i="6" s="1"/>
  <c r="K38" i="6" s="1"/>
  <c r="F27" i="6"/>
  <c r="H27" i="6" s="1"/>
  <c r="K27" i="6" s="1"/>
  <c r="F41" i="6"/>
  <c r="K45" i="6"/>
  <c r="K44" i="6"/>
  <c r="F36" i="6"/>
  <c r="H36" i="6" s="1"/>
  <c r="K36" i="6" s="1"/>
  <c r="K9" i="7"/>
  <c r="F12" i="7"/>
  <c r="F16" i="7" s="1"/>
  <c r="H16" i="7" s="1"/>
  <c r="K16" i="7" s="1"/>
  <c r="F10" i="7"/>
  <c r="H10" i="7" s="1"/>
  <c r="F14" i="7"/>
  <c r="H14" i="7" s="1"/>
  <c r="K14" i="7" s="1"/>
  <c r="F15" i="7"/>
  <c r="F11" i="7"/>
  <c r="H11" i="7" s="1"/>
  <c r="K11" i="7" s="1"/>
  <c r="A12" i="7" a="1"/>
  <c r="A12" i="7" s="1"/>
  <c r="H46" i="1"/>
  <c r="K46" i="1" s="1"/>
  <c r="H7" i="1"/>
  <c r="K7" i="1" s="1"/>
  <c r="H6" i="6"/>
  <c r="H40" i="6"/>
  <c r="J40" i="6"/>
  <c r="K5" i="6"/>
  <c r="H28" i="6"/>
  <c r="K28" i="6" s="1"/>
  <c r="F19" i="6"/>
  <c r="H19" i="6" s="1"/>
  <c r="K19" i="6" s="1"/>
  <c r="F24" i="6"/>
  <c r="H24" i="6" s="1"/>
  <c r="K24" i="6" s="1"/>
  <c r="F31" i="6"/>
  <c r="J31" i="6" s="1"/>
  <c r="K31" i="6" s="1"/>
  <c r="J46" i="6"/>
  <c r="K46" i="6" s="1"/>
  <c r="F18" i="6"/>
  <c r="H18" i="6" s="1"/>
  <c r="K18" i="6" s="1"/>
  <c r="F32" i="6"/>
  <c r="H32" i="6" s="1"/>
  <c r="K32" i="6" s="1"/>
  <c r="F23" i="6"/>
  <c r="H23" i="6" s="1"/>
  <c r="K23" i="6" s="1"/>
  <c r="H8" i="6"/>
  <c r="K8" i="6" s="1"/>
  <c r="F29" i="6"/>
  <c r="H29" i="6" s="1"/>
  <c r="K29" i="6" s="1"/>
  <c r="A20" i="6" a="1"/>
  <c r="A20" i="6" s="1"/>
  <c r="H9" i="6"/>
  <c r="K9" i="6" s="1"/>
  <c r="F22" i="5"/>
  <c r="H22" i="5" s="1"/>
  <c r="K22" i="5" s="1"/>
  <c r="F23" i="5"/>
  <c r="H23" i="5" s="1"/>
  <c r="K23" i="5" s="1"/>
  <c r="F26" i="5"/>
  <c r="J26" i="5" s="1"/>
  <c r="K26" i="5" s="1"/>
  <c r="F43" i="5"/>
  <c r="F27" i="5"/>
  <c r="H27" i="5" s="1"/>
  <c r="K27" i="5" s="1"/>
  <c r="K44" i="5"/>
  <c r="F21" i="5"/>
  <c r="J21" i="5" s="1"/>
  <c r="K21" i="5" s="1"/>
  <c r="F28" i="5"/>
  <c r="H28" i="5" s="1"/>
  <c r="K28" i="5" s="1"/>
  <c r="K5" i="5"/>
  <c r="H6" i="5"/>
  <c r="F31" i="5"/>
  <c r="J31" i="5" s="1"/>
  <c r="K31" i="5" s="1"/>
  <c r="F17" i="5"/>
  <c r="J17" i="5" s="1"/>
  <c r="K17" i="5" s="1"/>
  <c r="H46" i="5"/>
  <c r="K46" i="5" s="1"/>
  <c r="F32" i="5"/>
  <c r="H32" i="5" s="1"/>
  <c r="K32" i="5" s="1"/>
  <c r="F18" i="5"/>
  <c r="H18" i="5" s="1"/>
  <c r="K18" i="5" s="1"/>
  <c r="F40" i="5"/>
  <c r="A25" i="5" a="1"/>
  <c r="A25" i="5" s="1"/>
  <c r="H9" i="5"/>
  <c r="K9" i="5" s="1"/>
  <c r="H45" i="5"/>
  <c r="K45" i="5" s="1"/>
  <c r="J45" i="1"/>
  <c r="K45" i="1" s="1"/>
  <c r="K44" i="1"/>
  <c r="F27" i="1"/>
  <c r="H27" i="1" s="1"/>
  <c r="E22" i="1"/>
  <c r="F36" i="5" l="1"/>
  <c r="H36" i="5" s="1"/>
  <c r="K36" i="5" s="1"/>
  <c r="H42" i="5"/>
  <c r="K42" i="5" s="1"/>
  <c r="H43" i="5"/>
  <c r="K43" i="5" s="1"/>
  <c r="H41" i="5"/>
  <c r="K41" i="5" s="1"/>
  <c r="H43" i="6"/>
  <c r="K43" i="6" s="1"/>
  <c r="H41" i="6"/>
  <c r="K41" i="6" s="1"/>
  <c r="H42" i="6"/>
  <c r="K42" i="6" s="1"/>
  <c r="K40" i="6"/>
  <c r="F35" i="5"/>
  <c r="J35" i="5" s="1"/>
  <c r="K35" i="5" s="1"/>
  <c r="F37" i="5"/>
  <c r="H37" i="5" s="1"/>
  <c r="K37" i="5" s="1"/>
  <c r="F35" i="6"/>
  <c r="J35" i="6" s="1"/>
  <c r="K35" i="6" s="1"/>
  <c r="F37" i="6"/>
  <c r="H37" i="6" s="1"/>
  <c r="K37" i="6" s="1"/>
  <c r="K10" i="7"/>
  <c r="H15" i="7"/>
  <c r="K15" i="7" s="1"/>
  <c r="F13" i="7"/>
  <c r="J13" i="7" s="1"/>
  <c r="J47" i="6"/>
  <c r="A25" i="6" a="1"/>
  <c r="A25" i="6" s="1"/>
  <c r="K6" i="6"/>
  <c r="J40" i="5"/>
  <c r="H40" i="5"/>
  <c r="K6" i="5"/>
  <c r="A20" i="1" a="1"/>
  <c r="A20" i="1" s="1"/>
  <c r="A25" i="1" s="1" a="1"/>
  <c r="A25" i="1" s="1"/>
  <c r="K27" i="1"/>
  <c r="F29" i="1"/>
  <c r="H29" i="1" s="1"/>
  <c r="K29" i="1" s="1"/>
  <c r="F28" i="1"/>
  <c r="H28" i="1" s="1"/>
  <c r="K28" i="1" s="1"/>
  <c r="F26" i="1"/>
  <c r="J26" i="1" s="1"/>
  <c r="K26" i="1" s="1"/>
  <c r="F5" i="1"/>
  <c r="F31" i="1"/>
  <c r="J47" i="5" l="1"/>
  <c r="H47" i="5"/>
  <c r="K48" i="5" s="1"/>
  <c r="A30" i="5" a="1"/>
  <c r="A30" i="5" s="1"/>
  <c r="A34" i="5" s="1" a="1"/>
  <c r="A34" i="5" s="1"/>
  <c r="A39" i="5" s="1" a="1"/>
  <c r="A39" i="5" s="1"/>
  <c r="K13" i="7"/>
  <c r="F22" i="7"/>
  <c r="H22" i="7" s="1"/>
  <c r="K22" i="7" s="1"/>
  <c r="F21" i="7"/>
  <c r="H21" i="7" s="1"/>
  <c r="K21" i="7" s="1"/>
  <c r="F19" i="7"/>
  <c r="J19" i="7" s="1"/>
  <c r="K19" i="7" s="1"/>
  <c r="F20" i="7"/>
  <c r="H20" i="7" s="1"/>
  <c r="K20" i="7" s="1"/>
  <c r="H28" i="7"/>
  <c r="J28" i="7"/>
  <c r="K40" i="5"/>
  <c r="K47" i="5" s="1"/>
  <c r="F6" i="1"/>
  <c r="H6" i="1" s="1"/>
  <c r="F8" i="1"/>
  <c r="J5" i="1"/>
  <c r="F9" i="1"/>
  <c r="H12" i="1" s="1"/>
  <c r="K12" i="1" s="1"/>
  <c r="F32" i="1"/>
  <c r="J31" i="1"/>
  <c r="K31" i="1" s="1"/>
  <c r="F33" i="1"/>
  <c r="F24" i="1"/>
  <c r="F22" i="1"/>
  <c r="H22" i="1" s="1"/>
  <c r="F23" i="1"/>
  <c r="F21" i="1"/>
  <c r="K49" i="5" l="1"/>
  <c r="K50" i="5" s="1"/>
  <c r="K51" i="5" s="1"/>
  <c r="A44" i="5" a="1"/>
  <c r="A44" i="5" s="1"/>
  <c r="A45" i="5" s="1" a="1"/>
  <c r="A45" i="5" s="1"/>
  <c r="K29" i="7"/>
  <c r="K28" i="7"/>
  <c r="A30" i="6" a="1"/>
  <c r="A30" i="6" s="1"/>
  <c r="H8" i="1"/>
  <c r="F19" i="1"/>
  <c r="A30" i="1" a="1"/>
  <c r="A30" i="1" s="1"/>
  <c r="K5" i="1"/>
  <c r="K6" i="1"/>
  <c r="F18" i="1"/>
  <c r="H18" i="1" s="1"/>
  <c r="F17" i="1"/>
  <c r="H9" i="1"/>
  <c r="H32" i="1"/>
  <c r="K32" i="1" s="1"/>
  <c r="H33" i="1"/>
  <c r="K22" i="1"/>
  <c r="H24" i="1"/>
  <c r="K24" i="1" s="1"/>
  <c r="F43" i="1"/>
  <c r="H43" i="1" s="1"/>
  <c r="F40" i="1"/>
  <c r="H40" i="1" s="1"/>
  <c r="H23" i="1"/>
  <c r="K23" i="1" s="1"/>
  <c r="F41" i="1"/>
  <c r="J21" i="1"/>
  <c r="A46" i="5" l="1" a="1"/>
  <c r="A46" i="5" s="1"/>
  <c r="K30" i="7"/>
  <c r="K31" i="7" s="1"/>
  <c r="K32" i="7" s="1"/>
  <c r="K33" i="7" s="1"/>
  <c r="K34" i="7" s="1"/>
  <c r="A34" i="6" a="1"/>
  <c r="A34" i="6" s="1"/>
  <c r="K52" i="5"/>
  <c r="K53" i="5" s="1"/>
  <c r="A34" i="1" a="1"/>
  <c r="A34" i="1" s="1"/>
  <c r="H19" i="1"/>
  <c r="K19" i="1" s="1"/>
  <c r="K9" i="1"/>
  <c r="K8" i="1"/>
  <c r="F36" i="1"/>
  <c r="F35" i="1"/>
  <c r="F38" i="1"/>
  <c r="J17" i="1"/>
  <c r="K18" i="1"/>
  <c r="K33" i="1"/>
  <c r="K21" i="1"/>
  <c r="K43" i="1"/>
  <c r="J40" i="1"/>
  <c r="K40" i="1" s="1"/>
  <c r="H41" i="1"/>
  <c r="K35" i="7" l="1"/>
  <c r="K36" i="7" s="1"/>
  <c r="A39" i="1" a="1"/>
  <c r="A39" i="1" s="1"/>
  <c r="A44" i="1" s="1" a="1"/>
  <c r="A44" i="1" s="1"/>
  <c r="A39" i="6" a="1"/>
  <c r="A39" i="6" s="1"/>
  <c r="K54" i="5"/>
  <c r="K55" i="5" s="1"/>
  <c r="J35" i="1"/>
  <c r="H38" i="1"/>
  <c r="H36" i="1"/>
  <c r="K41" i="1"/>
  <c r="K17" i="1"/>
  <c r="A45" i="1" l="1" a="1"/>
  <c r="A45" i="1" s="1"/>
  <c r="A46" i="1" s="1" a="1"/>
  <c r="A46" i="1" s="1"/>
  <c r="A44" i="6" a="1"/>
  <c r="A44" i="6" s="1"/>
  <c r="K36" i="1"/>
  <c r="H47" i="1"/>
  <c r="K48" i="1" s="1"/>
  <c r="J47" i="1"/>
  <c r="K38" i="1"/>
  <c r="K35" i="1"/>
  <c r="A18" i="7" l="1" a="1"/>
  <c r="A18" i="7" s="1"/>
  <c r="A23" i="7" s="1" a="1"/>
  <c r="A23" i="7" s="1"/>
  <c r="A45" i="6" a="1"/>
  <c r="A45" i="6" s="1"/>
  <c r="A46" i="6" s="1" a="1"/>
  <c r="A46" i="6" s="1"/>
  <c r="K47" i="1"/>
  <c r="K49" i="1" s="1"/>
  <c r="K50" i="1" s="1"/>
  <c r="K51" i="1" s="1"/>
  <c r="K52" i="1" s="1"/>
  <c r="K53" i="1" s="1"/>
  <c r="K54" i="1" s="1"/>
  <c r="K55" i="1" s="1"/>
  <c r="H7" i="6"/>
  <c r="K7" i="6" s="1"/>
  <c r="K47" i="6" s="1"/>
  <c r="H47" i="6" l="1"/>
  <c r="K48" i="6" s="1"/>
  <c r="K49" i="6" s="1"/>
  <c r="K50" i="6" l="1"/>
  <c r="K51" i="6" s="1"/>
  <c r="K52" i="6" l="1"/>
  <c r="K53" i="6" s="1"/>
  <c r="K54" i="6" l="1"/>
  <c r="K5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<sst xmlns="http://schemas.openxmlformats.org/spreadsheetml/2006/main" count="581" uniqueCount="94">
  <si>
    <t>#</t>
  </si>
  <si>
    <t>სამუშაოთა დასახელება</t>
  </si>
  <si>
    <t>Description</t>
  </si>
  <si>
    <t xml:space="preserve">ნორმ. რესურსი
Coefficient </t>
  </si>
  <si>
    <t>შრომის დანახარჯი</t>
  </si>
  <si>
    <t>XPS 5 სმ (მაღალი დაპრესვით)</t>
  </si>
  <si>
    <t>XPS 5  cm (with high pressure)</t>
  </si>
  <si>
    <t>სხვა მასალა</t>
  </si>
  <si>
    <t>Other material</t>
  </si>
  <si>
    <t>Labor cost</t>
  </si>
  <si>
    <t>Sand-cement solution</t>
  </si>
  <si>
    <t>მავთულბადე 20X20</t>
  </si>
  <si>
    <t>Wire mesh 20X20</t>
  </si>
  <si>
    <t>წებო ცემენტი</t>
  </si>
  <si>
    <t>Glue cement</t>
  </si>
  <si>
    <t>ჯამი</t>
  </si>
  <si>
    <t>SUM</t>
  </si>
  <si>
    <t xml:space="preserve">სატრანსპორტო ხარჯი </t>
  </si>
  <si>
    <t>Transport expencies</t>
  </si>
  <si>
    <t>ზედნადები ხარჯები</t>
  </si>
  <si>
    <t>Overhead costs</t>
  </si>
  <si>
    <t>გეგმიური დაგროვება</t>
  </si>
  <si>
    <t>Profit</t>
  </si>
  <si>
    <t>დღგ</t>
  </si>
  <si>
    <t>VAT</t>
  </si>
  <si>
    <t>TOTAL</t>
  </si>
  <si>
    <t>pcs</t>
  </si>
  <si>
    <t>m²</t>
  </si>
  <si>
    <t>kg</t>
  </si>
  <si>
    <t>m³</t>
  </si>
  <si>
    <t>GEL</t>
  </si>
  <si>
    <t>Arrangement of XPS tiles 5 cm</t>
  </si>
  <si>
    <t>XPS ფილის 5 სმ-იანი მოწყობა</t>
  </si>
  <si>
    <t>ლითონის ბადით არმირებული ქვიშა-ცემენტის მოჭიმვა 80მმ</t>
  </si>
  <si>
    <t>m</t>
  </si>
  <si>
    <t>კიბის საფეხურების შეფუთვა guardex-ის ფილით</t>
  </si>
  <si>
    <t>Guardex-ის ფილა</t>
  </si>
  <si>
    <t>ჰერმეტიკი</t>
  </si>
  <si>
    <t>ტრაპების მოწყობა</t>
  </si>
  <si>
    <t>Sand cement screeding with steel mesh 80mm</t>
  </si>
  <si>
    <t>Wrapping of stair steps with Guardex tiles</t>
  </si>
  <si>
    <t>Guardex tiles</t>
  </si>
  <si>
    <t>Hermetic</t>
  </si>
  <si>
    <t>Arrangement of traps</t>
  </si>
  <si>
    <t>ვერტიკალური და ჰორიზონტალური ზედაპირების Polyurea-ს ტიპის ჰიდროიზოლაციით დაფარვა</t>
  </si>
  <si>
    <t>Vertical and horizontal surface coverage with Polyurea waterproofing material</t>
  </si>
  <si>
    <t>ბაზალტის საარმირე ბადე</t>
  </si>
  <si>
    <t xml:space="preserve">Basalt reinforcing mesh </t>
  </si>
  <si>
    <t>საყვავილის კონსტრუციის მოწყობა Ytong-ის ბლოკით</t>
  </si>
  <si>
    <t>Arrangement of flower pot structure with Ytong blocks</t>
  </si>
  <si>
    <t>Ytong ბლოკი 65x25x10</t>
  </si>
  <si>
    <t>Ytong block 65x25x10</t>
  </si>
  <si>
    <t>Airblock Mortar</t>
  </si>
  <si>
    <t>აირბლოკის დუღაბი</t>
  </si>
  <si>
    <t>l</t>
  </si>
  <si>
    <t>Arranging ceramic tiles (Tiles are provided by the client)</t>
  </si>
  <si>
    <t>კერამიკული ფილების მოწყობა (ფილები უზრუნველყოფილია დამკვეთის მიერ)</t>
  </si>
  <si>
    <t>Arrangement of XPS tiles 10 cm</t>
  </si>
  <si>
    <t>XPS ფილის 5+5 სმ-იანი მოწყობა</t>
  </si>
  <si>
    <t>Sand cement screeding with steel mesh 100mm</t>
  </si>
  <si>
    <t>ლითონის ბადით არმირებული ქვიშა-ცემენტის მოჭიმვა 100მმ</t>
  </si>
  <si>
    <t>მასალა
Material</t>
  </si>
  <si>
    <t>ხელფასი
Salary</t>
  </si>
  <si>
    <t>ქვიშა-ცემენტის ხსნარი</t>
  </si>
  <si>
    <t>სახურავის მოწყობა</t>
  </si>
  <si>
    <t>Roof arrangement</t>
  </si>
  <si>
    <t>იატაკის მოწყობა</t>
  </si>
  <si>
    <t>Floor arrangement</t>
  </si>
  <si>
    <t>Arrangement of Vaporization layer 2mm</t>
  </si>
  <si>
    <t>ორთქლიზოლაციის ფენის მოწყობა 2მმ</t>
  </si>
  <si>
    <t>Vaporization layer 2mm</t>
  </si>
  <si>
    <t>ორთქლიზოლაციის ფენა 2მმ</t>
  </si>
  <si>
    <t>Grout Fuga</t>
  </si>
  <si>
    <t>ფუგა</t>
  </si>
  <si>
    <t>რაოდენობა
Quantity</t>
  </si>
  <si>
    <t>ჯამი
Sum</t>
  </si>
  <si>
    <t>სულ
Total</t>
  </si>
  <si>
    <t>ერთ.ფასი
Unit price</t>
  </si>
  <si>
    <t>განზომილება
Dimension</t>
  </si>
  <si>
    <t>კერამიკული ფილების (60x60სმ) მოწყობა საყვავილეზე (ფილები უზრუნველყოფილია დამკვეთის მიერ)</t>
  </si>
  <si>
    <t>Arranging ceramic tiles (60x60cm) on  flower pots (Tiles are provided by the client)</t>
  </si>
  <si>
    <t>Arranging ceramic tiles (60x60cm) (Tiles are provided by the client)</t>
  </si>
  <si>
    <t>კერამიკული ფილების (60x60სმ) მოწყობა (ფილები უზრუნველყოფილია დამკვეთის მიერ)</t>
  </si>
  <si>
    <t>კერამიკული ფილა-საფეხურის (30x120სმ) მოწყობა, შუბლის (15სმ) გათვალისწინებით (ფილები უზრუნველყოფილია დამკვეთის მიერ)</t>
  </si>
  <si>
    <t>Arranging ceramic step-tiles (30x120cm), incl. risers (15cm) (Tiles are provided by the client)</t>
  </si>
  <si>
    <t>სეისმური ნაკერის მოწყობა</t>
  </si>
  <si>
    <t>Arrangement of seismic joints</t>
  </si>
  <si>
    <t>საყვავილის კედლების დაგრუნტვა და ლესვა წებო-ცემენტით საფასადე ბადის გათვალისწინებით</t>
  </si>
  <si>
    <t>გრუნტი ღრმადშეღწევადი საფასადე</t>
  </si>
  <si>
    <t>საფასადე საარმირო ბადე</t>
  </si>
  <si>
    <t>Primer</t>
  </si>
  <si>
    <t>Priming and plastering with glue cement incl. façade reinforcement mesh of flower pot walls</t>
  </si>
  <si>
    <t>Façade reinforement mesh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</si>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</sst>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р_._-;\-* #,##0.00_р_._-;_-* &quot;-&quot;??_р_._-;_-@_-"/>
    <numFmt numFmtId="165" formatCode="_([$GEL]\ * #,##0.00_);_([$GEL]\ * \(#,##0.00\);_([$GEL]\ * &quot;-&quot;??_);_(@_)"/>
    <numFmt numFmtId="166" formatCode="_(* #,##0.000_);_(* \(#,##0.0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rgb="FF444444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8" fillId="0" borderId="0" xfId="0" applyFont="1"/>
    <xf numFmtId="9" fontId="5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/>
    <xf numFmtId="0" fontId="8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165" fontId="5" fillId="0" borderId="1" xfId="4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165" fontId="5" fillId="0" borderId="1" xfId="5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wrapText="1"/>
    </xf>
    <xf numFmtId="43" fontId="5" fillId="0" borderId="1" xfId="12" applyFont="1" applyFill="1" applyBorder="1" applyAlignment="1">
      <alignment horizontal="center" vertical="center" wrapText="1"/>
    </xf>
    <xf numFmtId="43" fontId="6" fillId="0" borderId="1" xfId="12" applyFont="1" applyFill="1" applyBorder="1" applyAlignment="1">
      <alignment horizontal="center" vertical="center" wrapText="1"/>
    </xf>
    <xf numFmtId="43" fontId="9" fillId="0" borderId="1" xfId="12" applyFont="1" applyFill="1" applyBorder="1" applyAlignment="1">
      <alignment horizontal="center" vertical="center"/>
    </xf>
    <xf numFmtId="43" fontId="8" fillId="0" borderId="0" xfId="0" applyNumberFormat="1" applyFont="1"/>
    <xf numFmtId="165" fontId="8" fillId="0" borderId="0" xfId="0" applyNumberFormat="1" applyFont="1"/>
    <xf numFmtId="14" fontId="8" fillId="0" borderId="0" xfId="0" applyNumberFormat="1" applyFont="1"/>
    <xf numFmtId="166" fontId="6" fillId="0" borderId="1" xfId="12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5" fontId="5" fillId="0" borderId="1" xfId="4" applyNumberFormat="1" applyFont="1" applyFill="1" applyBorder="1" applyAlignment="1">
      <alignment horizontal="center" vertical="center" wrapText="1"/>
    </xf>
    <xf numFmtId="165" fontId="5" fillId="0" borderId="1" xfId="4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Fill="1" applyBorder="1" applyAlignment="1">
      <alignment horizontal="center" vertical="center"/>
    </xf>
  </cellXfs>
  <cellStyles count="13">
    <cellStyle name="Comma" xfId="12" builtinId="3"/>
    <cellStyle name="Comma 17" xfId="4" xr:uid="{4694079A-FEA5-4D68-B259-300F0FDD6ECD}"/>
    <cellStyle name="Comma 2" xfId="6" xr:uid="{8F454F28-A524-460A-9277-E61AD5FA6299}"/>
    <cellStyle name="Comma 3" xfId="8" xr:uid="{F7920894-2826-412D-9ECB-D8D2D989174D}"/>
    <cellStyle name="Normal" xfId="0" builtinId="0"/>
    <cellStyle name="Normal 118" xfId="11" xr:uid="{7AF025CC-E71D-46B4-AC7F-9BEF2F4C587E}"/>
    <cellStyle name="Normal 2" xfId="7" xr:uid="{72043494-ACC9-4210-B1EF-247D9C597224}"/>
    <cellStyle name="Normal 2 101" xfId="10" xr:uid="{61B43938-D7F9-4B62-8906-729E8A42924A}"/>
    <cellStyle name="Normal_gare wyalsadfenigagarini 10" xfId="5" xr:uid="{844E1A4F-BD91-4C7B-8D97-EE40B50B2108}"/>
    <cellStyle name="Normal_gare wyalsadfenigagarini 2_SMSH2008-IIkv ." xfId="2" xr:uid="{3DD16537-B095-4FE0-9DED-72DD37D0D635}"/>
    <cellStyle name="Percent" xfId="1" builtinId="5"/>
    <cellStyle name="Percent 2" xfId="9" xr:uid="{FAB7B7A7-20E4-48B0-919A-D012E027B238}"/>
    <cellStyle name="Percent 3" xfId="3" xr:uid="{3BD9686B-562C-40EC-8FCD-BADC8F4E67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Tbilisi%20Hills\Mixed%20Use\budgets\New%20folder\B1-%20Budget%2026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CMS"/>
      <sheetName val="Terrace"/>
      <sheetName val="Black frame AB2-AB3"/>
      <sheetName val="Black frame"/>
      <sheetName val="Summary B1"/>
      <sheetName val="Excavation B1"/>
      <sheetName val="r-concrete B1"/>
      <sheetName val="r-concrete B1 atr"/>
      <sheetName val="Atrium stl"/>
      <sheetName val="Belts B1"/>
      <sheetName val="Lintels B1"/>
      <sheetName val="MASONRY BLOCK B1"/>
      <sheetName val="Doors B1"/>
      <sheetName val="Openings B1"/>
      <sheetName val="Roofing B1"/>
      <sheetName val="Other"/>
      <sheetName val="Walls B1"/>
      <sheetName val="Ceiling B1"/>
      <sheetName val="Flooring B1"/>
      <sheetName val="Flooring B1- Parking"/>
      <sheetName val="Seperator"/>
      <sheetName val="wht frm- B1"/>
      <sheetName val="Terraces B1"/>
      <sheetName val="Facade B1"/>
      <sheetName val="Railings B1"/>
      <sheetName val="Elevators B1"/>
      <sheetName val="Drainage B1"/>
      <sheetName val="Lightening and grounding- B1"/>
      <sheetName val="Gas B1"/>
      <sheetName val="Territory finishing B1"/>
      <sheetName val="ELECTRICAL B1"/>
      <sheetName val="LOW VOLTAGE B1"/>
      <sheetName val="WEAK CURRENT B1"/>
      <sheetName val="VENTILATION B1"/>
      <sheetName val="HEATING COOLING  B1"/>
      <sheetName val="PLUMBING B1"/>
      <sheetName val="FIRE FIGHTING B1"/>
      <sheetName val="B1.M-BUS"/>
      <sheetName val="FF reservoir"/>
      <sheetName val="VRF- footing B1"/>
      <sheetName val="Excavation works"/>
      <sheetName val="CONSTRYCTION WORKS"/>
      <sheetName val="Block works, basement"/>
      <sheetName val="Plastering, painting interior"/>
      <sheetName val="Openings"/>
      <sheetName val="Fire and metal doors"/>
      <sheetName val="Roofing works"/>
      <sheetName val="Ceilings"/>
      <sheetName val="Flooring"/>
      <sheetName val="Terraces"/>
      <sheetName val="Facade"/>
      <sheetName val="Railings"/>
      <sheetName val="Elevators"/>
      <sheetName val="10. HVAC"/>
      <sheetName val="11. Water supply"/>
      <sheetName val="Sewage"/>
      <sheetName val="Drainage"/>
      <sheetName val="FF"/>
      <sheetName val="Electrical works"/>
      <sheetName val="Lightening and grounding"/>
      <sheetName val="Low voltage"/>
      <sheetName val="Gas"/>
      <sheetName val="Territory finishing"/>
      <sheetName val="Sheet1"/>
      <sheetName val="W"/>
      <sheetName val="M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A2">
            <v>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D8269-36B5-4F6E-B45F-7D6A5CD0F3E1}">
  <dimension ref="A1:P55"/>
  <sheetViews>
    <sheetView topLeftCell="A13" zoomScale="62" zoomScaleNormal="85" workbookViewId="0">
      <selection activeCell="D53" sqref="D53"/>
    </sheetView>
  </sheetViews>
  <sheetFormatPr defaultRowHeight="15" x14ac:dyDescent="0.25"/>
  <cols>
    <col min="1" max="1" width="9.85546875" style="13" bestFit="1" customWidth="1"/>
    <col min="2" max="2" width="61" style="13" bestFit="1" customWidth="1"/>
    <col min="3" max="3" width="47.28515625" style="13" bestFit="1" customWidth="1"/>
    <col min="4" max="4" width="18.140625" style="13" customWidth="1"/>
    <col min="5" max="5" width="17.42578125" style="13" bestFit="1" customWidth="1"/>
    <col min="6" max="6" width="18.7109375" style="1" bestFit="1" customWidth="1"/>
    <col min="7" max="7" width="16.7109375" style="1" bestFit="1" customWidth="1"/>
    <col min="8" max="8" width="26" style="1" bestFit="1" customWidth="1"/>
    <col min="9" max="9" width="15.28515625" style="1" bestFit="1" customWidth="1"/>
    <col min="10" max="11" width="26" style="1" bestFit="1" customWidth="1"/>
    <col min="12" max="13" width="9.140625" style="1"/>
    <col min="14" max="14" width="15" style="1" customWidth="1"/>
    <col min="15" max="16" width="15" style="1" bestFit="1" customWidth="1"/>
    <col min="17" max="16384" width="9.140625" style="1"/>
  </cols>
  <sheetData>
    <row r="1" spans="1:16" s="31" customFormat="1" ht="59.25" customHeight="1" x14ac:dyDescent="0.25">
      <c r="A1" s="34" t="s">
        <v>0</v>
      </c>
      <c r="B1" s="35" t="s">
        <v>1</v>
      </c>
      <c r="C1" s="35" t="s">
        <v>2</v>
      </c>
      <c r="D1" s="36" t="s">
        <v>78</v>
      </c>
      <c r="E1" s="38" t="s">
        <v>3</v>
      </c>
      <c r="F1" s="39" t="s">
        <v>74</v>
      </c>
      <c r="G1" s="32" t="s">
        <v>61</v>
      </c>
      <c r="H1" s="33"/>
      <c r="I1" s="32" t="s">
        <v>62</v>
      </c>
      <c r="J1" s="33"/>
      <c r="K1" s="32" t="s">
        <v>75</v>
      </c>
    </row>
    <row r="2" spans="1:16" s="31" customFormat="1" ht="30" x14ac:dyDescent="0.25">
      <c r="A2" s="34"/>
      <c r="B2" s="35"/>
      <c r="C2" s="35"/>
      <c r="D2" s="37"/>
      <c r="E2" s="38"/>
      <c r="F2" s="40"/>
      <c r="G2" s="15" t="s">
        <v>77</v>
      </c>
      <c r="H2" s="15" t="s">
        <v>76</v>
      </c>
      <c r="I2" s="15" t="s">
        <v>77</v>
      </c>
      <c r="J2" s="15" t="s">
        <v>76</v>
      </c>
      <c r="K2" s="33"/>
    </row>
    <row r="3" spans="1:16" x14ac:dyDescent="0.25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  <c r="H3" s="4">
        <v>8</v>
      </c>
      <c r="I3" s="4">
        <v>9</v>
      </c>
      <c r="J3" s="4">
        <v>10</v>
      </c>
      <c r="K3" s="4">
        <v>11</v>
      </c>
      <c r="P3" s="28"/>
    </row>
    <row r="4" spans="1:16" ht="30" x14ac:dyDescent="0.25">
      <c r="A4" s="14">
        <v>1</v>
      </c>
      <c r="B4" s="4" t="s">
        <v>48</v>
      </c>
      <c r="C4" s="4" t="s">
        <v>49</v>
      </c>
      <c r="D4" s="4" t="s">
        <v>27</v>
      </c>
      <c r="E4" s="24"/>
      <c r="F4" s="24">
        <f>(4.5+0.7)*2*0.75+(1.6+0.7)*2*0.75*8+(3.8+0.7)*2*0.75*2+1.2*2.2*4+1.8*0.9*3</f>
        <v>64.320000000000007</v>
      </c>
      <c r="G4" s="16"/>
      <c r="H4" s="17"/>
      <c r="I4" s="17"/>
      <c r="J4" s="17"/>
      <c r="K4" s="17"/>
    </row>
    <row r="5" spans="1:16" x14ac:dyDescent="0.25">
      <c r="A5" s="3"/>
      <c r="B5" s="6" t="s">
        <v>4</v>
      </c>
      <c r="C5" s="6" t="s">
        <v>9</v>
      </c>
      <c r="D5" s="3" t="s">
        <v>27</v>
      </c>
      <c r="E5" s="25">
        <v>1</v>
      </c>
      <c r="F5" s="25">
        <f>E5*F4</f>
        <v>64.320000000000007</v>
      </c>
      <c r="G5" s="18"/>
      <c r="H5" s="17"/>
      <c r="I5" s="17"/>
      <c r="J5" s="17">
        <f>I5*F5</f>
        <v>0</v>
      </c>
      <c r="K5" s="17">
        <f>J5+H5</f>
        <v>0</v>
      </c>
      <c r="P5" s="28"/>
    </row>
    <row r="6" spans="1:16" x14ac:dyDescent="0.25">
      <c r="A6" s="3"/>
      <c r="B6" s="6" t="s">
        <v>50</v>
      </c>
      <c r="C6" s="6" t="s">
        <v>51</v>
      </c>
      <c r="D6" s="3" t="s">
        <v>26</v>
      </c>
      <c r="E6" s="25">
        <f>ROUND(1/(0.6*0.25)*1.05,1)</f>
        <v>7</v>
      </c>
      <c r="F6" s="25">
        <f>E6*F4</f>
        <v>450.24000000000007</v>
      </c>
      <c r="G6" s="18"/>
      <c r="H6" s="17">
        <f>G6*F6</f>
        <v>0</v>
      </c>
      <c r="I6" s="17"/>
      <c r="J6" s="17"/>
      <c r="K6" s="17">
        <f t="shared" ref="K6:K9" si="0">J6+H6</f>
        <v>0</v>
      </c>
      <c r="P6" s="28"/>
    </row>
    <row r="7" spans="1:16" x14ac:dyDescent="0.25">
      <c r="A7" s="3"/>
      <c r="B7" s="6" t="s">
        <v>53</v>
      </c>
      <c r="C7" s="6" t="s">
        <v>52</v>
      </c>
      <c r="D7" s="3" t="s">
        <v>28</v>
      </c>
      <c r="E7" s="25">
        <v>4</v>
      </c>
      <c r="F7" s="25">
        <f>E7*F4</f>
        <v>257.28000000000003</v>
      </c>
      <c r="G7" s="18"/>
      <c r="H7" s="17">
        <f>G7*F7</f>
        <v>0</v>
      </c>
      <c r="I7" s="17"/>
      <c r="J7" s="17"/>
      <c r="K7" s="17">
        <f t="shared" si="0"/>
        <v>0</v>
      </c>
      <c r="P7" s="28"/>
    </row>
    <row r="8" spans="1:16" x14ac:dyDescent="0.25">
      <c r="A8" s="3"/>
      <c r="B8" s="6" t="s">
        <v>46</v>
      </c>
      <c r="C8" s="6" t="s">
        <v>47</v>
      </c>
      <c r="D8" s="3" t="s">
        <v>34</v>
      </c>
      <c r="E8" s="25">
        <f>ROUND(1/0.75*1.05,1)</f>
        <v>1.4</v>
      </c>
      <c r="F8" s="25">
        <f>E8*F4</f>
        <v>90.048000000000002</v>
      </c>
      <c r="G8" s="18"/>
      <c r="H8" s="17">
        <f>G8*F8</f>
        <v>0</v>
      </c>
      <c r="I8" s="17"/>
      <c r="J8" s="17"/>
      <c r="K8" s="17">
        <f t="shared" si="0"/>
        <v>0</v>
      </c>
      <c r="P8" s="28"/>
    </row>
    <row r="9" spans="1:16" x14ac:dyDescent="0.25">
      <c r="A9" s="3"/>
      <c r="B9" s="6" t="s">
        <v>7</v>
      </c>
      <c r="C9" s="6" t="s">
        <v>8</v>
      </c>
      <c r="D9" s="3" t="s">
        <v>30</v>
      </c>
      <c r="E9" s="25">
        <v>1</v>
      </c>
      <c r="F9" s="25">
        <f>E9*F4</f>
        <v>64.320000000000007</v>
      </c>
      <c r="G9" s="18"/>
      <c r="H9" s="17">
        <f>G9*F9</f>
        <v>0</v>
      </c>
      <c r="I9" s="17"/>
      <c r="J9" s="17"/>
      <c r="K9" s="17">
        <f t="shared" si="0"/>
        <v>0</v>
      </c>
      <c r="P9" s="28"/>
    </row>
    <row r="10" spans="1:16" ht="45" x14ac:dyDescent="0.25">
      <c r="A10" s="14" cm="1">
        <f t="array" ref="A10">LOOKUP(2,1/($A$2:A9&lt;&gt;""),$A$2:A9)+1</f>
        <v>2</v>
      </c>
      <c r="B10" s="4" t="s">
        <v>87</v>
      </c>
      <c r="C10" s="4" t="s">
        <v>91</v>
      </c>
      <c r="D10" s="4" t="s">
        <v>27</v>
      </c>
      <c r="E10" s="24"/>
      <c r="F10" s="24">
        <f>F4*2</f>
        <v>128.64000000000001</v>
      </c>
      <c r="G10" s="18"/>
      <c r="H10" s="17"/>
      <c r="I10" s="17"/>
      <c r="J10" s="17"/>
      <c r="K10" s="17"/>
      <c r="P10" s="28"/>
    </row>
    <row r="11" spans="1:16" x14ac:dyDescent="0.25">
      <c r="A11" s="3"/>
      <c r="B11" s="6" t="s">
        <v>4</v>
      </c>
      <c r="C11" s="6" t="s">
        <v>9</v>
      </c>
      <c r="D11" s="3" t="s">
        <v>27</v>
      </c>
      <c r="E11" s="25">
        <v>1</v>
      </c>
      <c r="F11" s="25">
        <f>E11*F10</f>
        <v>128.64000000000001</v>
      </c>
      <c r="G11" s="18"/>
      <c r="H11" s="17"/>
      <c r="I11" s="17"/>
      <c r="J11" s="17">
        <f>I11*F11</f>
        <v>0</v>
      </c>
      <c r="K11" s="17">
        <f t="shared" ref="K11:K15" si="1">J11+H11</f>
        <v>0</v>
      </c>
      <c r="P11" s="28"/>
    </row>
    <row r="12" spans="1:16" x14ac:dyDescent="0.25">
      <c r="A12" s="3"/>
      <c r="B12" s="6" t="s">
        <v>88</v>
      </c>
      <c r="C12" s="6" t="s">
        <v>90</v>
      </c>
      <c r="D12" s="3" t="s">
        <v>93</v>
      </c>
      <c r="E12" s="25">
        <v>0.2</v>
      </c>
      <c r="F12" s="25">
        <f>E12*F10</f>
        <v>25.728000000000005</v>
      </c>
      <c r="G12" s="18"/>
      <c r="H12" s="17">
        <f>G12*F12</f>
        <v>0</v>
      </c>
      <c r="I12" s="17"/>
      <c r="J12" s="17"/>
      <c r="K12" s="17">
        <f t="shared" ref="K12" si="2">J12+H12</f>
        <v>0</v>
      </c>
      <c r="P12" s="28"/>
    </row>
    <row r="13" spans="1:16" x14ac:dyDescent="0.25">
      <c r="A13" s="3"/>
      <c r="B13" s="6" t="s">
        <v>89</v>
      </c>
      <c r="C13" s="6" t="s">
        <v>92</v>
      </c>
      <c r="D13" s="3" t="s">
        <v>27</v>
      </c>
      <c r="E13" s="25">
        <v>1.03</v>
      </c>
      <c r="F13" s="25">
        <f>E13*F10</f>
        <v>132.49920000000003</v>
      </c>
      <c r="G13" s="18"/>
      <c r="H13" s="17">
        <f>G13*F13</f>
        <v>0</v>
      </c>
      <c r="I13" s="17"/>
      <c r="J13" s="17"/>
      <c r="K13" s="17">
        <f t="shared" si="1"/>
        <v>0</v>
      </c>
    </row>
    <row r="14" spans="1:16" x14ac:dyDescent="0.25">
      <c r="A14" s="3"/>
      <c r="B14" s="6" t="s">
        <v>13</v>
      </c>
      <c r="C14" s="6" t="s">
        <v>14</v>
      </c>
      <c r="D14" s="3" t="s">
        <v>28</v>
      </c>
      <c r="E14" s="25">
        <v>3</v>
      </c>
      <c r="F14" s="25">
        <f>E14*F10</f>
        <v>385.92000000000007</v>
      </c>
      <c r="G14" s="18"/>
      <c r="H14" s="17">
        <f>G14*F14</f>
        <v>0</v>
      </c>
      <c r="I14" s="17"/>
      <c r="J14" s="17"/>
      <c r="K14" s="17">
        <f t="shared" si="1"/>
        <v>0</v>
      </c>
    </row>
    <row r="15" spans="1:16" x14ac:dyDescent="0.25">
      <c r="A15" s="3"/>
      <c r="B15" s="6" t="s">
        <v>7</v>
      </c>
      <c r="C15" s="6" t="s">
        <v>8</v>
      </c>
      <c r="D15" s="3" t="s">
        <v>30</v>
      </c>
      <c r="E15" s="25">
        <v>1</v>
      </c>
      <c r="F15" s="25">
        <f>E15*F10</f>
        <v>128.64000000000001</v>
      </c>
      <c r="G15" s="18"/>
      <c r="H15" s="17">
        <f>G15*F15</f>
        <v>0</v>
      </c>
      <c r="I15" s="17"/>
      <c r="J15" s="17"/>
      <c r="K15" s="17">
        <f t="shared" si="1"/>
        <v>0</v>
      </c>
    </row>
    <row r="16" spans="1:16" x14ac:dyDescent="0.25">
      <c r="A16" s="14" cm="1">
        <f t="array" ref="A16">LOOKUP(2,1/($A$2:A15&lt;&gt;""),$A$2:A15)+1</f>
        <v>3</v>
      </c>
      <c r="B16" s="4" t="s">
        <v>32</v>
      </c>
      <c r="C16" s="4" t="s">
        <v>31</v>
      </c>
      <c r="D16" s="4" t="s">
        <v>27</v>
      </c>
      <c r="E16" s="24"/>
      <c r="F16" s="24">
        <f>24.15+36.16+45.32+71.82-2.2*1.5-1.6*0.6*8-3.8*0.6*2-4.5*0.6</f>
        <v>159.20999999999998</v>
      </c>
      <c r="G16" s="18"/>
      <c r="H16" s="17"/>
      <c r="I16" s="17"/>
      <c r="J16" s="17"/>
      <c r="K16" s="17"/>
    </row>
    <row r="17" spans="1:12" x14ac:dyDescent="0.25">
      <c r="A17" s="3"/>
      <c r="B17" s="6" t="s">
        <v>4</v>
      </c>
      <c r="C17" s="6" t="s">
        <v>9</v>
      </c>
      <c r="D17" s="3" t="s">
        <v>27</v>
      </c>
      <c r="E17" s="25">
        <v>1</v>
      </c>
      <c r="F17" s="25">
        <f>E17*F16</f>
        <v>159.20999999999998</v>
      </c>
      <c r="G17" s="18"/>
      <c r="H17" s="17"/>
      <c r="I17" s="17"/>
      <c r="J17" s="17">
        <f>I17*F17</f>
        <v>0</v>
      </c>
      <c r="K17" s="17">
        <f t="shared" ref="K17:K46" si="3">J17+H17</f>
        <v>0</v>
      </c>
    </row>
    <row r="18" spans="1:12" x14ac:dyDescent="0.25">
      <c r="A18" s="3"/>
      <c r="B18" s="6" t="s">
        <v>5</v>
      </c>
      <c r="C18" s="6" t="s">
        <v>6</v>
      </c>
      <c r="D18" s="3" t="s">
        <v>27</v>
      </c>
      <c r="E18" s="25">
        <v>1.03</v>
      </c>
      <c r="F18" s="25">
        <f>E18*F16</f>
        <v>163.98629999999997</v>
      </c>
      <c r="G18" s="18"/>
      <c r="H18" s="17">
        <f>G18*F18</f>
        <v>0</v>
      </c>
      <c r="I18" s="17"/>
      <c r="J18" s="17"/>
      <c r="K18" s="17">
        <f t="shared" si="3"/>
        <v>0</v>
      </c>
    </row>
    <row r="19" spans="1:12" x14ac:dyDescent="0.25">
      <c r="A19" s="3"/>
      <c r="B19" s="6" t="s">
        <v>7</v>
      </c>
      <c r="C19" s="6" t="s">
        <v>8</v>
      </c>
      <c r="D19" s="3" t="s">
        <v>30</v>
      </c>
      <c r="E19" s="25">
        <v>1</v>
      </c>
      <c r="F19" s="25">
        <f>E19*F16</f>
        <v>159.20999999999998</v>
      </c>
      <c r="G19" s="18"/>
      <c r="H19" s="17">
        <f>G19*F19</f>
        <v>0</v>
      </c>
      <c r="I19" s="17"/>
      <c r="J19" s="17"/>
      <c r="K19" s="17">
        <f t="shared" si="3"/>
        <v>0</v>
      </c>
    </row>
    <row r="20" spans="1:12" ht="30" x14ac:dyDescent="0.25">
      <c r="A20" s="14" cm="1">
        <f t="array" ref="A20">LOOKUP(2,1/($A$2:A19&lt;&gt;""),$A$2:A19)+1</f>
        <v>4</v>
      </c>
      <c r="B20" s="4" t="s">
        <v>33</v>
      </c>
      <c r="C20" s="4" t="s">
        <v>39</v>
      </c>
      <c r="D20" s="4" t="s">
        <v>27</v>
      </c>
      <c r="E20" s="24"/>
      <c r="F20" s="26">
        <f>24.15+36.16+45.32+71.82+12.5</f>
        <v>189.95</v>
      </c>
      <c r="G20" s="18"/>
      <c r="H20" s="17"/>
      <c r="I20" s="17"/>
      <c r="J20" s="17"/>
      <c r="K20" s="17"/>
      <c r="L20" s="27"/>
    </row>
    <row r="21" spans="1:12" x14ac:dyDescent="0.25">
      <c r="A21" s="3"/>
      <c r="B21" s="6" t="s">
        <v>4</v>
      </c>
      <c r="C21" s="6" t="s">
        <v>9</v>
      </c>
      <c r="D21" s="3" t="s">
        <v>27</v>
      </c>
      <c r="E21" s="25">
        <v>1</v>
      </c>
      <c r="F21" s="25">
        <f>E21*F20</f>
        <v>189.95</v>
      </c>
      <c r="G21" s="18"/>
      <c r="H21" s="17"/>
      <c r="I21" s="17"/>
      <c r="J21" s="17">
        <f>I21*F21</f>
        <v>0</v>
      </c>
      <c r="K21" s="17">
        <f t="shared" si="3"/>
        <v>0</v>
      </c>
    </row>
    <row r="22" spans="1:12" x14ac:dyDescent="0.25">
      <c r="A22" s="3"/>
      <c r="B22" s="6" t="s">
        <v>63</v>
      </c>
      <c r="C22" s="6" t="s">
        <v>10</v>
      </c>
      <c r="D22" s="3" t="s">
        <v>29</v>
      </c>
      <c r="E22" s="25">
        <f>(2.04+0.51*12)/100</f>
        <v>8.1600000000000006E-2</v>
      </c>
      <c r="F22" s="25">
        <f>E22*F20</f>
        <v>15.499919999999999</v>
      </c>
      <c r="G22" s="18"/>
      <c r="H22" s="17">
        <f>G22*F22</f>
        <v>0</v>
      </c>
      <c r="I22" s="17"/>
      <c r="J22" s="17"/>
      <c r="K22" s="17">
        <f t="shared" si="3"/>
        <v>0</v>
      </c>
    </row>
    <row r="23" spans="1:12" x14ac:dyDescent="0.25">
      <c r="A23" s="3"/>
      <c r="B23" s="6" t="s">
        <v>11</v>
      </c>
      <c r="C23" s="6" t="s">
        <v>12</v>
      </c>
      <c r="D23" s="3" t="s">
        <v>27</v>
      </c>
      <c r="E23" s="25">
        <v>1.05</v>
      </c>
      <c r="F23" s="25">
        <f>E23*F20</f>
        <v>199.44749999999999</v>
      </c>
      <c r="G23" s="18"/>
      <c r="H23" s="17">
        <f>G23*F23</f>
        <v>0</v>
      </c>
      <c r="I23" s="17"/>
      <c r="J23" s="17"/>
      <c r="K23" s="17">
        <f t="shared" si="3"/>
        <v>0</v>
      </c>
    </row>
    <row r="24" spans="1:12" x14ac:dyDescent="0.25">
      <c r="A24" s="3"/>
      <c r="B24" s="6" t="s">
        <v>7</v>
      </c>
      <c r="C24" s="6" t="s">
        <v>8</v>
      </c>
      <c r="D24" s="3" t="s">
        <v>30</v>
      </c>
      <c r="E24" s="25">
        <v>1</v>
      </c>
      <c r="F24" s="25">
        <f>E24*F20</f>
        <v>189.95</v>
      </c>
      <c r="G24" s="18"/>
      <c r="H24" s="17">
        <f>G24*F24</f>
        <v>0</v>
      </c>
      <c r="I24" s="17"/>
      <c r="J24" s="17"/>
      <c r="K24" s="17">
        <f t="shared" si="3"/>
        <v>0</v>
      </c>
    </row>
    <row r="25" spans="1:12" x14ac:dyDescent="0.25">
      <c r="A25" s="14" cm="1">
        <f t="array" ref="A25">LOOKUP(2,1/($A$2:A24&lt;&gt;""),$A$2:A24)+1</f>
        <v>5</v>
      </c>
      <c r="B25" s="4" t="s">
        <v>35</v>
      </c>
      <c r="C25" s="4" t="s">
        <v>40</v>
      </c>
      <c r="D25" s="4" t="s">
        <v>26</v>
      </c>
      <c r="E25" s="24"/>
      <c r="F25" s="24">
        <f>26+2</f>
        <v>28</v>
      </c>
      <c r="G25" s="18"/>
      <c r="H25" s="17"/>
      <c r="I25" s="17"/>
      <c r="J25" s="17"/>
      <c r="K25" s="17"/>
    </row>
    <row r="26" spans="1:12" x14ac:dyDescent="0.25">
      <c r="A26" s="3"/>
      <c r="B26" s="6" t="s">
        <v>4</v>
      </c>
      <c r="C26" s="6" t="s">
        <v>9</v>
      </c>
      <c r="D26" s="3" t="s">
        <v>26</v>
      </c>
      <c r="E26" s="25">
        <v>1</v>
      </c>
      <c r="F26" s="25">
        <f>E26*F25</f>
        <v>28</v>
      </c>
      <c r="G26" s="18"/>
      <c r="H26" s="19"/>
      <c r="I26" s="17"/>
      <c r="J26" s="17">
        <f>I26*F26</f>
        <v>0</v>
      </c>
      <c r="K26" s="17">
        <f t="shared" si="3"/>
        <v>0</v>
      </c>
    </row>
    <row r="27" spans="1:12" x14ac:dyDescent="0.25">
      <c r="A27" s="3"/>
      <c r="B27" s="6" t="s">
        <v>36</v>
      </c>
      <c r="C27" s="6" t="s">
        <v>41</v>
      </c>
      <c r="D27" s="3" t="s">
        <v>27</v>
      </c>
      <c r="E27" s="25">
        <f>1.2*0.45*1.05</f>
        <v>0.56700000000000006</v>
      </c>
      <c r="F27" s="25">
        <f>E27*F25</f>
        <v>15.876000000000001</v>
      </c>
      <c r="G27" s="18"/>
      <c r="H27" s="17">
        <f>G27*F27</f>
        <v>0</v>
      </c>
      <c r="I27" s="17"/>
      <c r="J27" s="17"/>
      <c r="K27" s="17">
        <f t="shared" si="3"/>
        <v>0</v>
      </c>
    </row>
    <row r="28" spans="1:12" x14ac:dyDescent="0.25">
      <c r="A28" s="3"/>
      <c r="B28" s="6" t="s">
        <v>37</v>
      </c>
      <c r="C28" s="6" t="s">
        <v>42</v>
      </c>
      <c r="D28" s="3" t="s">
        <v>54</v>
      </c>
      <c r="E28" s="25">
        <f>0.22</f>
        <v>0.22</v>
      </c>
      <c r="F28" s="25">
        <f>E28*F25</f>
        <v>6.16</v>
      </c>
      <c r="G28" s="18"/>
      <c r="H28" s="17">
        <f>G28*F28</f>
        <v>0</v>
      </c>
      <c r="I28" s="17"/>
      <c r="J28" s="17"/>
      <c r="K28" s="17">
        <f t="shared" si="3"/>
        <v>0</v>
      </c>
    </row>
    <row r="29" spans="1:12" x14ac:dyDescent="0.25">
      <c r="A29" s="3"/>
      <c r="B29" s="6" t="s">
        <v>7</v>
      </c>
      <c r="C29" s="6" t="s">
        <v>8</v>
      </c>
      <c r="D29" s="7" t="s">
        <v>30</v>
      </c>
      <c r="E29" s="25">
        <v>1</v>
      </c>
      <c r="F29" s="25">
        <f>F25*E29</f>
        <v>28</v>
      </c>
      <c r="G29" s="18"/>
      <c r="H29" s="17">
        <f>G29*F29</f>
        <v>0</v>
      </c>
      <c r="I29" s="17"/>
      <c r="J29" s="17"/>
      <c r="K29" s="17">
        <f t="shared" si="3"/>
        <v>0</v>
      </c>
    </row>
    <row r="30" spans="1:12" ht="45" x14ac:dyDescent="0.25">
      <c r="A30" s="14" cm="1">
        <f t="array" ref="A30">LOOKUP(2,1/($A$2:A29&lt;&gt;""),$A$2:A29)+1</f>
        <v>6</v>
      </c>
      <c r="B30" s="4" t="s">
        <v>79</v>
      </c>
      <c r="C30" s="4" t="s">
        <v>80</v>
      </c>
      <c r="D30" s="4" t="s">
        <v>27</v>
      </c>
      <c r="E30" s="24"/>
      <c r="F30" s="24">
        <f>(4.5+0.6)*2*0.6+(1.6+0.6)*2*0.6*8+(3.8+0.6)*2*0.6*2+2.2*1.2+1.7*1.2+2.2*1.7+1.2*2.2*2+1.8*0.9*1.5</f>
        <v>53.93</v>
      </c>
      <c r="G30" s="18"/>
      <c r="H30" s="17"/>
      <c r="I30" s="17"/>
      <c r="J30" s="17"/>
      <c r="K30" s="17"/>
    </row>
    <row r="31" spans="1:12" x14ac:dyDescent="0.25">
      <c r="A31" s="4"/>
      <c r="B31" s="6" t="s">
        <v>4</v>
      </c>
      <c r="C31" s="6" t="s">
        <v>9</v>
      </c>
      <c r="D31" s="3" t="s">
        <v>27</v>
      </c>
      <c r="E31" s="25">
        <v>1</v>
      </c>
      <c r="F31" s="25">
        <f>E31*F30</f>
        <v>53.93</v>
      </c>
      <c r="G31" s="18"/>
      <c r="H31" s="17"/>
      <c r="I31" s="17"/>
      <c r="J31" s="17">
        <f>I31*F31</f>
        <v>0</v>
      </c>
      <c r="K31" s="17">
        <f t="shared" si="3"/>
        <v>0</v>
      </c>
    </row>
    <row r="32" spans="1:12" x14ac:dyDescent="0.25">
      <c r="A32" s="4"/>
      <c r="B32" s="6" t="s">
        <v>13</v>
      </c>
      <c r="C32" s="6" t="s">
        <v>14</v>
      </c>
      <c r="D32" s="3" t="s">
        <v>28</v>
      </c>
      <c r="E32" s="25">
        <v>10</v>
      </c>
      <c r="F32" s="25">
        <f>E32*F30</f>
        <v>539.29999999999995</v>
      </c>
      <c r="G32" s="18"/>
      <c r="H32" s="17">
        <f>G32*F32</f>
        <v>0</v>
      </c>
      <c r="I32" s="17"/>
      <c r="J32" s="17"/>
      <c r="K32" s="17">
        <f t="shared" si="3"/>
        <v>0</v>
      </c>
    </row>
    <row r="33" spans="1:11" x14ac:dyDescent="0.25">
      <c r="A33" s="4"/>
      <c r="B33" s="6" t="s">
        <v>7</v>
      </c>
      <c r="C33" s="6" t="s">
        <v>8</v>
      </c>
      <c r="D33" s="3" t="s">
        <v>30</v>
      </c>
      <c r="E33" s="25">
        <v>1</v>
      </c>
      <c r="F33" s="25">
        <f>E33*F30</f>
        <v>53.93</v>
      </c>
      <c r="G33" s="18"/>
      <c r="H33" s="17">
        <f>G33*F33</f>
        <v>0</v>
      </c>
      <c r="I33" s="17"/>
      <c r="J33" s="17"/>
      <c r="K33" s="17">
        <f t="shared" si="3"/>
        <v>0</v>
      </c>
    </row>
    <row r="34" spans="1:11" ht="45" x14ac:dyDescent="0.25">
      <c r="A34" s="14" cm="1">
        <f t="array" ref="A34">LOOKUP(2,1/($A$2:A33&lt;&gt;""),$A$2:A33)+1</f>
        <v>7</v>
      </c>
      <c r="B34" s="4" t="s">
        <v>83</v>
      </c>
      <c r="C34" s="4" t="s">
        <v>84</v>
      </c>
      <c r="D34" s="4" t="s">
        <v>26</v>
      </c>
      <c r="E34" s="24"/>
      <c r="F34" s="24">
        <f>F25</f>
        <v>28</v>
      </c>
      <c r="G34" s="18"/>
      <c r="H34" s="17"/>
      <c r="I34" s="17"/>
      <c r="J34" s="17"/>
      <c r="K34" s="17"/>
    </row>
    <row r="35" spans="1:11" x14ac:dyDescent="0.25">
      <c r="A35" s="4"/>
      <c r="B35" s="6" t="s">
        <v>4</v>
      </c>
      <c r="C35" s="6" t="s">
        <v>9</v>
      </c>
      <c r="D35" s="3" t="s">
        <v>26</v>
      </c>
      <c r="E35" s="25">
        <v>1</v>
      </c>
      <c r="F35" s="25">
        <f>E35*F34</f>
        <v>28</v>
      </c>
      <c r="G35" s="18"/>
      <c r="H35" s="17"/>
      <c r="I35" s="17"/>
      <c r="J35" s="17">
        <f>I35*F35</f>
        <v>0</v>
      </c>
      <c r="K35" s="17">
        <f t="shared" ref="K35:K38" si="4">J35+H35</f>
        <v>0</v>
      </c>
    </row>
    <row r="36" spans="1:11" x14ac:dyDescent="0.25">
      <c r="A36" s="4"/>
      <c r="B36" s="6" t="s">
        <v>13</v>
      </c>
      <c r="C36" s="6" t="s">
        <v>14</v>
      </c>
      <c r="D36" s="3" t="s">
        <v>28</v>
      </c>
      <c r="E36" s="25">
        <f>1.2*0.45*10</f>
        <v>5.4</v>
      </c>
      <c r="F36" s="25">
        <f>E36*F34</f>
        <v>151.20000000000002</v>
      </c>
      <c r="G36" s="18"/>
      <c r="H36" s="17">
        <f>G36*F36</f>
        <v>0</v>
      </c>
      <c r="I36" s="17"/>
      <c r="J36" s="17"/>
      <c r="K36" s="17">
        <f t="shared" si="4"/>
        <v>0</v>
      </c>
    </row>
    <row r="37" spans="1:11" x14ac:dyDescent="0.25">
      <c r="A37" s="4"/>
      <c r="B37" s="6" t="s">
        <v>73</v>
      </c>
      <c r="C37" s="6" t="s">
        <v>72</v>
      </c>
      <c r="D37" s="3" t="s">
        <v>28</v>
      </c>
      <c r="E37" s="25">
        <f>0.3*1.2*0.45</f>
        <v>0.16200000000000001</v>
      </c>
      <c r="F37" s="25">
        <f>E37*F34</f>
        <v>4.5360000000000005</v>
      </c>
      <c r="G37" s="18"/>
      <c r="H37" s="17">
        <f>G37*F37</f>
        <v>0</v>
      </c>
      <c r="I37" s="17"/>
      <c r="J37" s="17"/>
      <c r="K37" s="17">
        <f t="shared" si="4"/>
        <v>0</v>
      </c>
    </row>
    <row r="38" spans="1:11" x14ac:dyDescent="0.25">
      <c r="A38" s="4"/>
      <c r="B38" s="6" t="s">
        <v>7</v>
      </c>
      <c r="C38" s="6" t="s">
        <v>8</v>
      </c>
      <c r="D38" s="3" t="s">
        <v>30</v>
      </c>
      <c r="E38" s="25">
        <v>1</v>
      </c>
      <c r="F38" s="25">
        <f>E38*F34</f>
        <v>28</v>
      </c>
      <c r="G38" s="18"/>
      <c r="H38" s="17">
        <f>G38*F38</f>
        <v>0</v>
      </c>
      <c r="I38" s="17"/>
      <c r="J38" s="17"/>
      <c r="K38" s="17">
        <f t="shared" si="4"/>
        <v>0</v>
      </c>
    </row>
    <row r="39" spans="1:11" ht="30" x14ac:dyDescent="0.25">
      <c r="A39" s="14" cm="1">
        <f t="array" ref="A39">LOOKUP(2,1/($A$2:A38&lt;&gt;""),$A$2:A38)+1</f>
        <v>8</v>
      </c>
      <c r="B39" s="4" t="s">
        <v>82</v>
      </c>
      <c r="C39" s="4" t="s">
        <v>81</v>
      </c>
      <c r="D39" s="4" t="s">
        <v>27</v>
      </c>
      <c r="E39" s="24"/>
      <c r="F39" s="26">
        <f>24.15+36.16+45.32+71.82-2.2*1.5-1.6*0.6*8-3.8*0.6*2-4.5*0.6+12.5</f>
        <v>171.70999999999998</v>
      </c>
      <c r="G39" s="18"/>
      <c r="H39" s="17"/>
      <c r="I39" s="17"/>
      <c r="J39" s="17"/>
      <c r="K39" s="17"/>
    </row>
    <row r="40" spans="1:11" x14ac:dyDescent="0.25">
      <c r="A40" s="4"/>
      <c r="B40" s="6" t="s">
        <v>4</v>
      </c>
      <c r="C40" s="6" t="s">
        <v>9</v>
      </c>
      <c r="D40" s="3" t="s">
        <v>27</v>
      </c>
      <c r="E40" s="25">
        <v>1</v>
      </c>
      <c r="F40" s="25">
        <f>E40*F39</f>
        <v>171.70999999999998</v>
      </c>
      <c r="G40" s="18"/>
      <c r="H40" s="17">
        <f t="shared" ref="H40:H45" si="5">G40*F40</f>
        <v>0</v>
      </c>
      <c r="I40" s="17"/>
      <c r="J40" s="17">
        <f t="shared" ref="J40:J45" si="6">I40*F40</f>
        <v>0</v>
      </c>
      <c r="K40" s="17">
        <f t="shared" si="3"/>
        <v>0</v>
      </c>
    </row>
    <row r="41" spans="1:11" x14ac:dyDescent="0.25">
      <c r="A41" s="4"/>
      <c r="B41" s="6" t="s">
        <v>13</v>
      </c>
      <c r="C41" s="6" t="s">
        <v>14</v>
      </c>
      <c r="D41" s="3" t="s">
        <v>28</v>
      </c>
      <c r="E41" s="25">
        <v>10</v>
      </c>
      <c r="F41" s="25">
        <f>E41*F39</f>
        <v>1717.1</v>
      </c>
      <c r="G41" s="18"/>
      <c r="H41" s="17">
        <f t="shared" si="5"/>
        <v>0</v>
      </c>
      <c r="I41" s="17"/>
      <c r="J41" s="17"/>
      <c r="K41" s="17">
        <f t="shared" si="3"/>
        <v>0</v>
      </c>
    </row>
    <row r="42" spans="1:11" x14ac:dyDescent="0.25">
      <c r="A42" s="4"/>
      <c r="B42" s="6" t="s">
        <v>73</v>
      </c>
      <c r="C42" s="6" t="s">
        <v>72</v>
      </c>
      <c r="D42" s="3" t="s">
        <v>28</v>
      </c>
      <c r="E42" s="25">
        <v>0.3</v>
      </c>
      <c r="F42" s="25">
        <f>E42*F39</f>
        <v>51.512999999999991</v>
      </c>
      <c r="G42" s="18"/>
      <c r="H42" s="17">
        <f>G42*F42</f>
        <v>0</v>
      </c>
      <c r="I42" s="17"/>
      <c r="J42" s="17"/>
      <c r="K42" s="17">
        <f t="shared" si="3"/>
        <v>0</v>
      </c>
    </row>
    <row r="43" spans="1:11" x14ac:dyDescent="0.25">
      <c r="A43" s="4"/>
      <c r="B43" s="6" t="s">
        <v>7</v>
      </c>
      <c r="C43" s="6" t="s">
        <v>8</v>
      </c>
      <c r="D43" s="3" t="s">
        <v>30</v>
      </c>
      <c r="E43" s="25">
        <v>1</v>
      </c>
      <c r="F43" s="25">
        <f>E43*F39</f>
        <v>171.70999999999998</v>
      </c>
      <c r="G43" s="18"/>
      <c r="H43" s="17">
        <f t="shared" si="5"/>
        <v>0</v>
      </c>
      <c r="I43" s="17"/>
      <c r="J43" s="17"/>
      <c r="K43" s="17">
        <f t="shared" si="3"/>
        <v>0</v>
      </c>
    </row>
    <row r="44" spans="1:11" x14ac:dyDescent="0.25">
      <c r="A44" s="14" cm="1">
        <f t="array" ref="A44">LOOKUP(2,1/($A$2:A43&lt;&gt;""),$A$2:A43)+1</f>
        <v>9</v>
      </c>
      <c r="B44" s="4" t="s">
        <v>38</v>
      </c>
      <c r="C44" s="4" t="s">
        <v>43</v>
      </c>
      <c r="D44" s="4" t="s">
        <v>26</v>
      </c>
      <c r="E44" s="24"/>
      <c r="F44" s="24">
        <v>6</v>
      </c>
      <c r="G44" s="18"/>
      <c r="H44" s="17">
        <f t="shared" si="5"/>
        <v>0</v>
      </c>
      <c r="I44" s="17"/>
      <c r="J44" s="17">
        <f t="shared" si="6"/>
        <v>0</v>
      </c>
      <c r="K44" s="17">
        <f t="shared" si="3"/>
        <v>0</v>
      </c>
    </row>
    <row r="45" spans="1:11" x14ac:dyDescent="0.25">
      <c r="A45" s="14" cm="1">
        <f t="array" ref="A45">LOOKUP(2,1/($A$2:A44&lt;&gt;""),$A$2:A44)+1</f>
        <v>10</v>
      </c>
      <c r="B45" s="4" t="s">
        <v>85</v>
      </c>
      <c r="C45" s="4" t="s">
        <v>86</v>
      </c>
      <c r="D45" s="4" t="s">
        <v>34</v>
      </c>
      <c r="E45" s="24"/>
      <c r="F45" s="24">
        <f>9.2+5.1+3.9</f>
        <v>18.2</v>
      </c>
      <c r="G45" s="18"/>
      <c r="H45" s="17">
        <f t="shared" si="5"/>
        <v>0</v>
      </c>
      <c r="I45" s="17"/>
      <c r="J45" s="17">
        <f t="shared" si="6"/>
        <v>0</v>
      </c>
      <c r="K45" s="17">
        <f t="shared" si="3"/>
        <v>0</v>
      </c>
    </row>
    <row r="46" spans="1:11" ht="30" x14ac:dyDescent="0.25">
      <c r="A46" s="14" cm="1">
        <f t="array" ref="A46">LOOKUP(2,1/($A$2:A45&lt;&gt;""),$A$2:A45)+1</f>
        <v>11</v>
      </c>
      <c r="B46" s="4" t="s">
        <v>44</v>
      </c>
      <c r="C46" s="4" t="s">
        <v>45</v>
      </c>
      <c r="D46" s="4" t="s">
        <v>27</v>
      </c>
      <c r="E46" s="24"/>
      <c r="F46" s="24">
        <f>(4.5+0.6)*2*0.6+(1.6+0.6)*2*0.6*8+(3.8+0.6)*2*0.6*2+12.5</f>
        <v>50.3</v>
      </c>
      <c r="G46" s="18"/>
      <c r="H46" s="17">
        <f t="shared" ref="H46" si="7">G46*F46</f>
        <v>0</v>
      </c>
      <c r="I46" s="17"/>
      <c r="J46" s="17">
        <f t="shared" ref="J46" si="8">I46*F46</f>
        <v>0</v>
      </c>
      <c r="K46" s="17">
        <f t="shared" si="3"/>
        <v>0</v>
      </c>
    </row>
    <row r="47" spans="1:11" x14ac:dyDescent="0.25">
      <c r="A47" s="4"/>
      <c r="B47" s="5" t="s">
        <v>15</v>
      </c>
      <c r="C47" s="5" t="s">
        <v>16</v>
      </c>
      <c r="D47" s="4"/>
      <c r="E47" s="4"/>
      <c r="F47" s="4"/>
      <c r="G47" s="16"/>
      <c r="H47" s="19">
        <f>SUM(H5:H46)</f>
        <v>0</v>
      </c>
      <c r="I47" s="19"/>
      <c r="J47" s="19">
        <f>SUM(J5:J46)</f>
        <v>0</v>
      </c>
      <c r="K47" s="19">
        <f>SUM(K5:K46)</f>
        <v>0</v>
      </c>
    </row>
    <row r="48" spans="1:11" x14ac:dyDescent="0.25">
      <c r="A48" s="8"/>
      <c r="B48" s="5" t="s">
        <v>17</v>
      </c>
      <c r="C48" s="5" t="s">
        <v>18</v>
      </c>
      <c r="D48" s="9">
        <v>0</v>
      </c>
      <c r="E48" s="9"/>
      <c r="F48" s="8"/>
      <c r="G48" s="20"/>
      <c r="H48" s="19"/>
      <c r="I48" s="20"/>
      <c r="J48" s="20"/>
      <c r="K48" s="21">
        <f>H47*D48</f>
        <v>0</v>
      </c>
    </row>
    <row r="49" spans="1:11" x14ac:dyDescent="0.25">
      <c r="A49" s="10"/>
      <c r="B49" s="5" t="s">
        <v>15</v>
      </c>
      <c r="C49" s="5" t="s">
        <v>16</v>
      </c>
      <c r="D49" s="8"/>
      <c r="E49" s="8"/>
      <c r="F49" s="8"/>
      <c r="G49" s="21"/>
      <c r="H49" s="19"/>
      <c r="I49" s="20"/>
      <c r="J49" s="20"/>
      <c r="K49" s="22">
        <f>K47+K48</f>
        <v>0</v>
      </c>
    </row>
    <row r="50" spans="1:11" x14ac:dyDescent="0.25">
      <c r="A50" s="8"/>
      <c r="B50" s="11" t="s">
        <v>19</v>
      </c>
      <c r="C50" s="11" t="s">
        <v>20</v>
      </c>
      <c r="D50" s="2">
        <v>0</v>
      </c>
      <c r="E50" s="2"/>
      <c r="F50" s="8"/>
      <c r="G50" s="21"/>
      <c r="H50" s="19"/>
      <c r="I50" s="20"/>
      <c r="J50" s="20"/>
      <c r="K50" s="21">
        <f>K49*D50</f>
        <v>0</v>
      </c>
    </row>
    <row r="51" spans="1:11" x14ac:dyDescent="0.25">
      <c r="A51" s="12"/>
      <c r="B51" s="5" t="s">
        <v>15</v>
      </c>
      <c r="C51" s="5" t="s">
        <v>16</v>
      </c>
      <c r="D51" s="8"/>
      <c r="E51" s="8"/>
      <c r="F51" s="8"/>
      <c r="G51" s="21"/>
      <c r="H51" s="21"/>
      <c r="I51" s="21"/>
      <c r="J51" s="21"/>
      <c r="K51" s="22">
        <f>SUM(K49:K50)</f>
        <v>0</v>
      </c>
    </row>
    <row r="52" spans="1:11" x14ac:dyDescent="0.25">
      <c r="A52" s="12"/>
      <c r="B52" s="11" t="s">
        <v>21</v>
      </c>
      <c r="C52" s="11" t="s">
        <v>22</v>
      </c>
      <c r="D52" s="9">
        <v>0</v>
      </c>
      <c r="E52" s="9"/>
      <c r="F52" s="8"/>
      <c r="G52" s="21"/>
      <c r="H52" s="21"/>
      <c r="I52" s="21"/>
      <c r="J52" s="21"/>
      <c r="K52" s="21">
        <f>K51*D52</f>
        <v>0</v>
      </c>
    </row>
    <row r="53" spans="1:11" x14ac:dyDescent="0.25">
      <c r="A53" s="12"/>
      <c r="B53" s="5" t="s">
        <v>15</v>
      </c>
      <c r="C53" s="5" t="s">
        <v>16</v>
      </c>
      <c r="D53" s="12"/>
      <c r="E53" s="12"/>
      <c r="F53" s="8"/>
      <c r="G53" s="21"/>
      <c r="H53" s="21"/>
      <c r="I53" s="21"/>
      <c r="J53" s="21"/>
      <c r="K53" s="22">
        <f>K51+K52</f>
        <v>0</v>
      </c>
    </row>
    <row r="54" spans="1:11" x14ac:dyDescent="0.25">
      <c r="A54" s="12"/>
      <c r="B54" s="5" t="s">
        <v>23</v>
      </c>
      <c r="C54" s="5" t="s">
        <v>24</v>
      </c>
      <c r="D54" s="9">
        <v>0.18</v>
      </c>
      <c r="E54" s="9"/>
      <c r="F54" s="8"/>
      <c r="G54" s="20"/>
      <c r="H54" s="19"/>
      <c r="I54" s="20"/>
      <c r="J54" s="20"/>
      <c r="K54" s="19">
        <f>K53*D54</f>
        <v>0</v>
      </c>
    </row>
    <row r="55" spans="1:11" x14ac:dyDescent="0.25">
      <c r="A55" s="12"/>
      <c r="B55" s="5" t="s">
        <v>15</v>
      </c>
      <c r="C55" s="5" t="s">
        <v>25</v>
      </c>
      <c r="D55" s="8"/>
      <c r="E55" s="8"/>
      <c r="F55" s="8"/>
      <c r="G55" s="20"/>
      <c r="H55" s="19"/>
      <c r="I55" s="20"/>
      <c r="J55" s="20"/>
      <c r="K55" s="23">
        <f>K53+K54</f>
        <v>0</v>
      </c>
    </row>
  </sheetData>
  <autoFilter ref="A3:K55" xr:uid="{00CD8269-36B5-4F6E-B45F-7D6A5CD0F3E1}"/>
  <mergeCells count="9">
    <mergeCell ref="G1:H1"/>
    <mergeCell ref="I1:J1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D0C40-8D26-4D54-AA73-DEC1124CC800}">
  <dimension ref="A1:P55"/>
  <sheetViews>
    <sheetView topLeftCell="A15" zoomScale="70" zoomScaleNormal="70" workbookViewId="0">
      <selection activeCell="E51" sqref="E51"/>
    </sheetView>
  </sheetViews>
  <sheetFormatPr defaultRowHeight="15" x14ac:dyDescent="0.25"/>
  <cols>
    <col min="1" max="1" width="9.85546875" style="13" bestFit="1" customWidth="1"/>
    <col min="2" max="2" width="46" style="13" customWidth="1"/>
    <col min="3" max="3" width="39.42578125" style="13" customWidth="1"/>
    <col min="4" max="4" width="17.85546875" style="13" customWidth="1"/>
    <col min="5" max="5" width="17.42578125" style="13" bestFit="1" customWidth="1"/>
    <col min="6" max="6" width="18.7109375" style="1" bestFit="1" customWidth="1"/>
    <col min="7" max="7" width="16.7109375" style="1" bestFit="1" customWidth="1"/>
    <col min="8" max="8" width="26" style="1" bestFit="1" customWidth="1"/>
    <col min="9" max="9" width="15.28515625" style="1" bestFit="1" customWidth="1"/>
    <col min="10" max="11" width="26" style="1" bestFit="1" customWidth="1"/>
    <col min="12" max="16384" width="9.140625" style="1"/>
  </cols>
  <sheetData>
    <row r="1" spans="1:16" s="31" customFormat="1" ht="59.25" customHeight="1" x14ac:dyDescent="0.25">
      <c r="A1" s="34" t="s">
        <v>0</v>
      </c>
      <c r="B1" s="35" t="s">
        <v>1</v>
      </c>
      <c r="C1" s="35" t="s">
        <v>2</v>
      </c>
      <c r="D1" s="36" t="s">
        <v>78</v>
      </c>
      <c r="E1" s="38" t="s">
        <v>3</v>
      </c>
      <c r="F1" s="39" t="s">
        <v>74</v>
      </c>
      <c r="G1" s="32" t="s">
        <v>61</v>
      </c>
      <c r="H1" s="33"/>
      <c r="I1" s="32" t="s">
        <v>62</v>
      </c>
      <c r="J1" s="33"/>
      <c r="K1" s="32" t="s">
        <v>75</v>
      </c>
    </row>
    <row r="2" spans="1:16" s="31" customFormat="1" ht="30" x14ac:dyDescent="0.25">
      <c r="A2" s="34"/>
      <c r="B2" s="35"/>
      <c r="C2" s="35"/>
      <c r="D2" s="37"/>
      <c r="E2" s="38"/>
      <c r="F2" s="40"/>
      <c r="G2" s="15" t="s">
        <v>77</v>
      </c>
      <c r="H2" s="15" t="s">
        <v>76</v>
      </c>
      <c r="I2" s="15" t="s">
        <v>77</v>
      </c>
      <c r="J2" s="15" t="s">
        <v>76</v>
      </c>
      <c r="K2" s="33"/>
    </row>
    <row r="3" spans="1:16" x14ac:dyDescent="0.25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  <c r="H3" s="4">
        <v>8</v>
      </c>
      <c r="I3" s="4">
        <v>9</v>
      </c>
      <c r="J3" s="4">
        <v>10</v>
      </c>
      <c r="K3" s="4">
        <v>11</v>
      </c>
    </row>
    <row r="4" spans="1:16" ht="30" x14ac:dyDescent="0.25">
      <c r="A4" s="14">
        <v>1</v>
      </c>
      <c r="B4" s="4" t="s">
        <v>48</v>
      </c>
      <c r="C4" s="4" t="s">
        <v>49</v>
      </c>
      <c r="D4" s="4" t="s">
        <v>27</v>
      </c>
      <c r="E4" s="24"/>
      <c r="F4" s="24">
        <f>(4.5+0.7)*2*0.75+(1.6+0.7)*2*0.75*8+(3.8+0.7)*2*0.75*2+1.2*2.2*4+1.8*0.9*3</f>
        <v>64.320000000000007</v>
      </c>
      <c r="G4" s="16"/>
      <c r="H4" s="17"/>
      <c r="I4" s="17"/>
      <c r="J4" s="17"/>
      <c r="K4" s="17"/>
    </row>
    <row r="5" spans="1:16" x14ac:dyDescent="0.25">
      <c r="A5" s="3"/>
      <c r="B5" s="6" t="s">
        <v>4</v>
      </c>
      <c r="C5" s="6" t="s">
        <v>9</v>
      </c>
      <c r="D5" s="3" t="s">
        <v>27</v>
      </c>
      <c r="E5" s="25">
        <v>1</v>
      </c>
      <c r="F5" s="25">
        <f>E5*F4</f>
        <v>64.320000000000007</v>
      </c>
      <c r="G5" s="18"/>
      <c r="H5" s="17"/>
      <c r="I5" s="17"/>
      <c r="J5" s="17">
        <f>I5*F5</f>
        <v>0</v>
      </c>
      <c r="K5" s="17">
        <f>J5+H5</f>
        <v>0</v>
      </c>
    </row>
    <row r="6" spans="1:16" x14ac:dyDescent="0.25">
      <c r="A6" s="3"/>
      <c r="B6" s="6" t="s">
        <v>50</v>
      </c>
      <c r="C6" s="6" t="s">
        <v>51</v>
      </c>
      <c r="D6" s="3" t="s">
        <v>26</v>
      </c>
      <c r="E6" s="25">
        <f>ROUND(1/(0.6*0.25)*1.05,1)</f>
        <v>7</v>
      </c>
      <c r="F6" s="25">
        <f>E6*F4</f>
        <v>450.24000000000007</v>
      </c>
      <c r="G6" s="18"/>
      <c r="H6" s="17">
        <f>G6*F6</f>
        <v>0</v>
      </c>
      <c r="I6" s="17"/>
      <c r="J6" s="17"/>
      <c r="K6" s="17">
        <f t="shared" ref="K6:K9" si="0">J6+H6</f>
        <v>0</v>
      </c>
    </row>
    <row r="7" spans="1:16" x14ac:dyDescent="0.25">
      <c r="A7" s="3"/>
      <c r="B7" s="6" t="s">
        <v>53</v>
      </c>
      <c r="C7" s="6" t="s">
        <v>52</v>
      </c>
      <c r="D7" s="3" t="s">
        <v>28</v>
      </c>
      <c r="E7" s="25">
        <v>4</v>
      </c>
      <c r="F7" s="25">
        <f>E7*F4</f>
        <v>257.28000000000003</v>
      </c>
      <c r="G7" s="18"/>
      <c r="H7" s="17">
        <f>G7*F7</f>
        <v>0</v>
      </c>
      <c r="I7" s="17"/>
      <c r="J7" s="17"/>
      <c r="K7" s="17">
        <f t="shared" si="0"/>
        <v>0</v>
      </c>
    </row>
    <row r="8" spans="1:16" x14ac:dyDescent="0.25">
      <c r="A8" s="3"/>
      <c r="B8" s="6" t="s">
        <v>46</v>
      </c>
      <c r="C8" s="6" t="s">
        <v>47</v>
      </c>
      <c r="D8" s="3" t="s">
        <v>34</v>
      </c>
      <c r="E8" s="25">
        <f>ROUND(1/0.75*1.05,1)</f>
        <v>1.4</v>
      </c>
      <c r="F8" s="25">
        <f>E8*F4</f>
        <v>90.048000000000002</v>
      </c>
      <c r="G8" s="18"/>
      <c r="H8" s="17">
        <f>G8*F8</f>
        <v>0</v>
      </c>
      <c r="I8" s="17"/>
      <c r="J8" s="17"/>
      <c r="K8" s="17">
        <f t="shared" si="0"/>
        <v>0</v>
      </c>
    </row>
    <row r="9" spans="1:16" x14ac:dyDescent="0.25">
      <c r="A9" s="3"/>
      <c r="B9" s="6" t="s">
        <v>7</v>
      </c>
      <c r="C9" s="6" t="s">
        <v>8</v>
      </c>
      <c r="D9" s="3" t="s">
        <v>30</v>
      </c>
      <c r="E9" s="25">
        <v>1</v>
      </c>
      <c r="F9" s="25">
        <f>E9*F4</f>
        <v>64.320000000000007</v>
      </c>
      <c r="G9" s="18"/>
      <c r="H9" s="17">
        <f>G9*F9</f>
        <v>0</v>
      </c>
      <c r="I9" s="17"/>
      <c r="J9" s="17"/>
      <c r="K9" s="17">
        <f t="shared" si="0"/>
        <v>0</v>
      </c>
    </row>
    <row r="10" spans="1:16" ht="45" x14ac:dyDescent="0.25">
      <c r="A10" s="14" cm="1">
        <f t="array" ref="A10">LOOKUP(2,1/($A$2:A9&lt;&gt;""),$A$2:A9)+1</f>
        <v>2</v>
      </c>
      <c r="B10" s="4" t="s">
        <v>87</v>
      </c>
      <c r="C10" s="4" t="s">
        <v>91</v>
      </c>
      <c r="D10" s="4" t="s">
        <v>27</v>
      </c>
      <c r="E10" s="24"/>
      <c r="F10" s="24">
        <f>F4*2</f>
        <v>128.64000000000001</v>
      </c>
      <c r="G10" s="18"/>
      <c r="H10" s="17"/>
      <c r="I10" s="17"/>
      <c r="J10" s="17"/>
      <c r="K10" s="17"/>
      <c r="P10" s="28"/>
    </row>
    <row r="11" spans="1:16" x14ac:dyDescent="0.25">
      <c r="A11" s="3"/>
      <c r="B11" s="6" t="s">
        <v>4</v>
      </c>
      <c r="C11" s="6" t="s">
        <v>9</v>
      </c>
      <c r="D11" s="3" t="s">
        <v>27</v>
      </c>
      <c r="E11" s="25">
        <v>1</v>
      </c>
      <c r="F11" s="25">
        <f>E11*F10</f>
        <v>128.64000000000001</v>
      </c>
      <c r="G11" s="18"/>
      <c r="H11" s="17"/>
      <c r="I11" s="17"/>
      <c r="J11" s="17">
        <f>I11*F11</f>
        <v>0</v>
      </c>
      <c r="K11" s="17">
        <f t="shared" ref="K11:K15" si="1">J11+H11</f>
        <v>0</v>
      </c>
      <c r="P11" s="28"/>
    </row>
    <row r="12" spans="1:16" x14ac:dyDescent="0.25">
      <c r="A12" s="3"/>
      <c r="B12" s="6" t="s">
        <v>88</v>
      </c>
      <c r="C12" s="6" t="s">
        <v>90</v>
      </c>
      <c r="D12" s="3" t="s">
        <v>93</v>
      </c>
      <c r="E12" s="25">
        <v>0.2</v>
      </c>
      <c r="F12" s="25">
        <f>E12*F10</f>
        <v>25.728000000000005</v>
      </c>
      <c r="G12" s="18"/>
      <c r="H12" s="17">
        <f>G12*F12</f>
        <v>0</v>
      </c>
      <c r="I12" s="17"/>
      <c r="J12" s="17"/>
      <c r="K12" s="17">
        <f t="shared" si="1"/>
        <v>0</v>
      </c>
      <c r="P12" s="28"/>
    </row>
    <row r="13" spans="1:16" x14ac:dyDescent="0.25">
      <c r="A13" s="3"/>
      <c r="B13" s="6" t="s">
        <v>89</v>
      </c>
      <c r="C13" s="6" t="s">
        <v>92</v>
      </c>
      <c r="D13" s="3" t="s">
        <v>27</v>
      </c>
      <c r="E13" s="25">
        <v>1.03</v>
      </c>
      <c r="F13" s="25">
        <f>E13*F10</f>
        <v>132.49920000000003</v>
      </c>
      <c r="G13" s="18"/>
      <c r="H13" s="17">
        <f>G13*F13</f>
        <v>0</v>
      </c>
      <c r="I13" s="17"/>
      <c r="J13" s="17"/>
      <c r="K13" s="17">
        <f t="shared" si="1"/>
        <v>0</v>
      </c>
    </row>
    <row r="14" spans="1:16" x14ac:dyDescent="0.25">
      <c r="A14" s="3"/>
      <c r="B14" s="6" t="s">
        <v>13</v>
      </c>
      <c r="C14" s="6" t="s">
        <v>14</v>
      </c>
      <c r="D14" s="3" t="s">
        <v>28</v>
      </c>
      <c r="E14" s="25">
        <v>3</v>
      </c>
      <c r="F14" s="25">
        <f>E14*F10</f>
        <v>385.92000000000007</v>
      </c>
      <c r="G14" s="18"/>
      <c r="H14" s="17">
        <f>G14*F14</f>
        <v>0</v>
      </c>
      <c r="I14" s="17"/>
      <c r="J14" s="17"/>
      <c r="K14" s="17">
        <f t="shared" si="1"/>
        <v>0</v>
      </c>
    </row>
    <row r="15" spans="1:16" x14ac:dyDescent="0.25">
      <c r="A15" s="3"/>
      <c r="B15" s="6" t="s">
        <v>7</v>
      </c>
      <c r="C15" s="6" t="s">
        <v>8</v>
      </c>
      <c r="D15" s="3" t="s">
        <v>30</v>
      </c>
      <c r="E15" s="25">
        <v>1</v>
      </c>
      <c r="F15" s="25">
        <f>E15*F10</f>
        <v>128.64000000000001</v>
      </c>
      <c r="G15" s="18"/>
      <c r="H15" s="17">
        <f>G15*F15</f>
        <v>0</v>
      </c>
      <c r="I15" s="17"/>
      <c r="J15" s="17"/>
      <c r="K15" s="17">
        <f t="shared" si="1"/>
        <v>0</v>
      </c>
    </row>
    <row r="16" spans="1:16" x14ac:dyDescent="0.25">
      <c r="A16" s="14" cm="1">
        <f t="array" ref="A16">LOOKUP(2,1/($A$2:A15&lt;&gt;""),$A$2:A15)+1</f>
        <v>3</v>
      </c>
      <c r="B16" s="4" t="s">
        <v>32</v>
      </c>
      <c r="C16" s="4" t="s">
        <v>31</v>
      </c>
      <c r="D16" s="4" t="s">
        <v>27</v>
      </c>
      <c r="E16" s="24"/>
      <c r="F16" s="24">
        <f>30+39.2+51.2+79.3-2.2*1.5-1.6*0.6*8-3.8*0.6*2-4.5*0.6</f>
        <v>181.45999999999998</v>
      </c>
      <c r="G16" s="18"/>
      <c r="H16" s="17"/>
      <c r="I16" s="17"/>
      <c r="J16" s="17"/>
      <c r="K16" s="17"/>
    </row>
    <row r="17" spans="1:11" x14ac:dyDescent="0.25">
      <c r="A17" s="3"/>
      <c r="B17" s="6" t="s">
        <v>4</v>
      </c>
      <c r="C17" s="6" t="s">
        <v>9</v>
      </c>
      <c r="D17" s="3" t="s">
        <v>27</v>
      </c>
      <c r="E17" s="25">
        <v>1</v>
      </c>
      <c r="F17" s="25">
        <f>E17*F16</f>
        <v>181.45999999999998</v>
      </c>
      <c r="G17" s="18"/>
      <c r="H17" s="17"/>
      <c r="I17" s="17"/>
      <c r="J17" s="17">
        <f>I17*F17</f>
        <v>0</v>
      </c>
      <c r="K17" s="17">
        <f t="shared" ref="K17:K19" si="2">J17+H17</f>
        <v>0</v>
      </c>
    </row>
    <row r="18" spans="1:11" x14ac:dyDescent="0.25">
      <c r="A18" s="3"/>
      <c r="B18" s="6" t="s">
        <v>5</v>
      </c>
      <c r="C18" s="6" t="s">
        <v>6</v>
      </c>
      <c r="D18" s="3" t="s">
        <v>27</v>
      </c>
      <c r="E18" s="25">
        <v>1.03</v>
      </c>
      <c r="F18" s="25">
        <f>E18*F16</f>
        <v>186.90379999999999</v>
      </c>
      <c r="G18" s="18"/>
      <c r="H18" s="17">
        <f>G18*F18</f>
        <v>0</v>
      </c>
      <c r="I18" s="17"/>
      <c r="J18" s="17"/>
      <c r="K18" s="17">
        <f t="shared" si="2"/>
        <v>0</v>
      </c>
    </row>
    <row r="19" spans="1:11" x14ac:dyDescent="0.25">
      <c r="A19" s="3"/>
      <c r="B19" s="6" t="s">
        <v>7</v>
      </c>
      <c r="C19" s="6" t="s">
        <v>8</v>
      </c>
      <c r="D19" s="3" t="s">
        <v>30</v>
      </c>
      <c r="E19" s="25">
        <v>1</v>
      </c>
      <c r="F19" s="25">
        <f>E19*F16</f>
        <v>181.45999999999998</v>
      </c>
      <c r="G19" s="18"/>
      <c r="H19" s="17">
        <f>G19*F19</f>
        <v>0</v>
      </c>
      <c r="I19" s="17"/>
      <c r="J19" s="17"/>
      <c r="K19" s="17">
        <f t="shared" si="2"/>
        <v>0</v>
      </c>
    </row>
    <row r="20" spans="1:11" ht="30" x14ac:dyDescent="0.25">
      <c r="A20" s="14" cm="1">
        <f t="array" ref="A20">LOOKUP(2,1/($A$2:A19&lt;&gt;""),$A$2:A19)+1</f>
        <v>4</v>
      </c>
      <c r="B20" s="4" t="s">
        <v>33</v>
      </c>
      <c r="C20" s="4" t="s">
        <v>39</v>
      </c>
      <c r="D20" s="4" t="s">
        <v>27</v>
      </c>
      <c r="E20" s="26"/>
      <c r="F20" s="26">
        <f>30+39.2+51.2+79.3+12.5</f>
        <v>212.2</v>
      </c>
      <c r="G20" s="18"/>
      <c r="H20" s="17"/>
      <c r="I20" s="17"/>
      <c r="J20" s="17"/>
      <c r="K20" s="17"/>
    </row>
    <row r="21" spans="1:11" x14ac:dyDescent="0.25">
      <c r="A21" s="3"/>
      <c r="B21" s="6" t="s">
        <v>4</v>
      </c>
      <c r="C21" s="6" t="s">
        <v>9</v>
      </c>
      <c r="D21" s="3" t="s">
        <v>27</v>
      </c>
      <c r="E21" s="25">
        <v>1</v>
      </c>
      <c r="F21" s="25">
        <f>E21*F20</f>
        <v>212.2</v>
      </c>
      <c r="G21" s="18"/>
      <c r="H21" s="17"/>
      <c r="I21" s="17"/>
      <c r="J21" s="17">
        <f>I21*F21</f>
        <v>0</v>
      </c>
      <c r="K21" s="17">
        <f t="shared" ref="K21:K24" si="3">J21+H21</f>
        <v>0</v>
      </c>
    </row>
    <row r="22" spans="1:11" x14ac:dyDescent="0.25">
      <c r="A22" s="3"/>
      <c r="B22" s="6" t="s">
        <v>63</v>
      </c>
      <c r="C22" s="6" t="s">
        <v>10</v>
      </c>
      <c r="D22" s="3" t="s">
        <v>29</v>
      </c>
      <c r="E22" s="25">
        <f>(2.04+0.51*12)/100</f>
        <v>8.1600000000000006E-2</v>
      </c>
      <c r="F22" s="25">
        <f>E22*F20</f>
        <v>17.315519999999999</v>
      </c>
      <c r="G22" s="18"/>
      <c r="H22" s="17">
        <f>G22*F22</f>
        <v>0</v>
      </c>
      <c r="I22" s="17"/>
      <c r="J22" s="17"/>
      <c r="K22" s="17">
        <f t="shared" si="3"/>
        <v>0</v>
      </c>
    </row>
    <row r="23" spans="1:11" x14ac:dyDescent="0.25">
      <c r="A23" s="3"/>
      <c r="B23" s="6" t="s">
        <v>11</v>
      </c>
      <c r="C23" s="6" t="s">
        <v>12</v>
      </c>
      <c r="D23" s="3" t="s">
        <v>27</v>
      </c>
      <c r="E23" s="25">
        <v>1.05</v>
      </c>
      <c r="F23" s="25">
        <f>E23*F20</f>
        <v>222.81</v>
      </c>
      <c r="G23" s="18"/>
      <c r="H23" s="17">
        <f>G23*F23</f>
        <v>0</v>
      </c>
      <c r="I23" s="17"/>
      <c r="J23" s="17"/>
      <c r="K23" s="17">
        <f t="shared" si="3"/>
        <v>0</v>
      </c>
    </row>
    <row r="24" spans="1:11" x14ac:dyDescent="0.25">
      <c r="A24" s="3"/>
      <c r="B24" s="6" t="s">
        <v>7</v>
      </c>
      <c r="C24" s="6" t="s">
        <v>8</v>
      </c>
      <c r="D24" s="3" t="s">
        <v>30</v>
      </c>
      <c r="E24" s="25">
        <v>1</v>
      </c>
      <c r="F24" s="25">
        <f>E24*F20</f>
        <v>212.2</v>
      </c>
      <c r="G24" s="18"/>
      <c r="H24" s="17">
        <f>G24*F24</f>
        <v>0</v>
      </c>
      <c r="I24" s="17"/>
      <c r="J24" s="17"/>
      <c r="K24" s="17">
        <f t="shared" si="3"/>
        <v>0</v>
      </c>
    </row>
    <row r="25" spans="1:11" ht="30" x14ac:dyDescent="0.25">
      <c r="A25" s="14" cm="1">
        <f t="array" ref="A25">LOOKUP(2,1/($A$2:A24&lt;&gt;""),$A$2:A24)+1</f>
        <v>5</v>
      </c>
      <c r="B25" s="4" t="s">
        <v>35</v>
      </c>
      <c r="C25" s="4" t="s">
        <v>40</v>
      </c>
      <c r="D25" s="4" t="s">
        <v>26</v>
      </c>
      <c r="E25" s="24"/>
      <c r="F25" s="24">
        <f>26+2</f>
        <v>28</v>
      </c>
      <c r="G25" s="18"/>
      <c r="H25" s="17"/>
      <c r="I25" s="17"/>
      <c r="J25" s="17"/>
      <c r="K25" s="17"/>
    </row>
    <row r="26" spans="1:11" x14ac:dyDescent="0.25">
      <c r="A26" s="3"/>
      <c r="B26" s="6" t="s">
        <v>4</v>
      </c>
      <c r="C26" s="6" t="s">
        <v>9</v>
      </c>
      <c r="D26" s="3" t="s">
        <v>26</v>
      </c>
      <c r="E26" s="25">
        <v>1</v>
      </c>
      <c r="F26" s="25">
        <f>E26*F25</f>
        <v>28</v>
      </c>
      <c r="G26" s="18"/>
      <c r="H26" s="19"/>
      <c r="I26" s="17"/>
      <c r="J26" s="17">
        <f>I26*F26</f>
        <v>0</v>
      </c>
      <c r="K26" s="17">
        <f t="shared" ref="K26:K29" si="4">J26+H26</f>
        <v>0</v>
      </c>
    </row>
    <row r="27" spans="1:11" x14ac:dyDescent="0.25">
      <c r="A27" s="3"/>
      <c r="B27" s="6" t="s">
        <v>36</v>
      </c>
      <c r="C27" s="6" t="s">
        <v>41</v>
      </c>
      <c r="D27" s="3" t="s">
        <v>27</v>
      </c>
      <c r="E27" s="25">
        <f>1.2*0.45*1.05</f>
        <v>0.56700000000000006</v>
      </c>
      <c r="F27" s="25">
        <f>E27*F25</f>
        <v>15.876000000000001</v>
      </c>
      <c r="G27" s="18"/>
      <c r="H27" s="17">
        <f>G27*F27</f>
        <v>0</v>
      </c>
      <c r="I27" s="17"/>
      <c r="J27" s="17"/>
      <c r="K27" s="17">
        <f t="shared" si="4"/>
        <v>0</v>
      </c>
    </row>
    <row r="28" spans="1:11" x14ac:dyDescent="0.25">
      <c r="A28" s="3"/>
      <c r="B28" s="6" t="s">
        <v>37</v>
      </c>
      <c r="C28" s="6" t="s">
        <v>42</v>
      </c>
      <c r="D28" s="3" t="s">
        <v>54</v>
      </c>
      <c r="E28" s="25">
        <f>0.22</f>
        <v>0.22</v>
      </c>
      <c r="F28" s="25">
        <f>E28*F25</f>
        <v>6.16</v>
      </c>
      <c r="G28" s="18"/>
      <c r="H28" s="17">
        <f>G28*F28</f>
        <v>0</v>
      </c>
      <c r="I28" s="17"/>
      <c r="J28" s="17"/>
      <c r="K28" s="17">
        <f t="shared" si="4"/>
        <v>0</v>
      </c>
    </row>
    <row r="29" spans="1:11" x14ac:dyDescent="0.25">
      <c r="A29" s="3"/>
      <c r="B29" s="6" t="s">
        <v>7</v>
      </c>
      <c r="C29" s="6" t="s">
        <v>8</v>
      </c>
      <c r="D29" s="7" t="s">
        <v>30</v>
      </c>
      <c r="E29" s="25">
        <v>1</v>
      </c>
      <c r="F29" s="25">
        <f>F25*E29</f>
        <v>28</v>
      </c>
      <c r="G29" s="18"/>
      <c r="H29" s="17">
        <f>G29*F29</f>
        <v>0</v>
      </c>
      <c r="I29" s="17"/>
      <c r="J29" s="17"/>
      <c r="K29" s="17">
        <f t="shared" si="4"/>
        <v>0</v>
      </c>
    </row>
    <row r="30" spans="1:11" ht="45" x14ac:dyDescent="0.25">
      <c r="A30" s="14" cm="1">
        <f t="array" ref="A30">LOOKUP(2,1/($A$2:A29&lt;&gt;""),$A$2:A29)+1</f>
        <v>6</v>
      </c>
      <c r="B30" s="4" t="s">
        <v>79</v>
      </c>
      <c r="C30" s="4" t="s">
        <v>80</v>
      </c>
      <c r="D30" s="4" t="s">
        <v>27</v>
      </c>
      <c r="E30" s="24"/>
      <c r="F30" s="24">
        <f>(4.5+0.6)*2*0.6+(1.6+0.6)*2*0.6*8+(3.8+0.6)*2*0.6*2+2.2*1.2+1.7*1.2+2.2*1.7+1.2*2.2*2+1.8*0.9*1.5</f>
        <v>53.93</v>
      </c>
      <c r="G30" s="18"/>
      <c r="H30" s="17"/>
      <c r="I30" s="17"/>
      <c r="J30" s="17"/>
      <c r="K30" s="17"/>
    </row>
    <row r="31" spans="1:11" x14ac:dyDescent="0.25">
      <c r="A31" s="4"/>
      <c r="B31" s="6" t="s">
        <v>4</v>
      </c>
      <c r="C31" s="6" t="s">
        <v>9</v>
      </c>
      <c r="D31" s="3" t="s">
        <v>27</v>
      </c>
      <c r="E31" s="25">
        <v>1</v>
      </c>
      <c r="F31" s="25">
        <f>E31*F30</f>
        <v>53.93</v>
      </c>
      <c r="G31" s="18"/>
      <c r="H31" s="17"/>
      <c r="I31" s="17"/>
      <c r="J31" s="17">
        <f>I31*F31</f>
        <v>0</v>
      </c>
      <c r="K31" s="17">
        <f t="shared" ref="K31:K33" si="5">J31+H31</f>
        <v>0</v>
      </c>
    </row>
    <row r="32" spans="1:11" x14ac:dyDescent="0.25">
      <c r="A32" s="4"/>
      <c r="B32" s="6" t="s">
        <v>13</v>
      </c>
      <c r="C32" s="6" t="s">
        <v>14</v>
      </c>
      <c r="D32" s="3" t="s">
        <v>28</v>
      </c>
      <c r="E32" s="25">
        <v>10</v>
      </c>
      <c r="F32" s="25">
        <f>E32*F30</f>
        <v>539.29999999999995</v>
      </c>
      <c r="G32" s="18"/>
      <c r="H32" s="17">
        <f>G32*F32</f>
        <v>0</v>
      </c>
      <c r="I32" s="17"/>
      <c r="J32" s="17"/>
      <c r="K32" s="17">
        <f t="shared" si="5"/>
        <v>0</v>
      </c>
    </row>
    <row r="33" spans="1:11" x14ac:dyDescent="0.25">
      <c r="A33" s="4"/>
      <c r="B33" s="6" t="s">
        <v>7</v>
      </c>
      <c r="C33" s="6" t="s">
        <v>8</v>
      </c>
      <c r="D33" s="3" t="s">
        <v>30</v>
      </c>
      <c r="E33" s="25">
        <v>1</v>
      </c>
      <c r="F33" s="25">
        <f>E33*F30</f>
        <v>53.93</v>
      </c>
      <c r="G33" s="18"/>
      <c r="H33" s="17">
        <f>G33*F33</f>
        <v>0</v>
      </c>
      <c r="I33" s="17"/>
      <c r="J33" s="17"/>
      <c r="K33" s="17">
        <f t="shared" si="5"/>
        <v>0</v>
      </c>
    </row>
    <row r="34" spans="1:11" ht="60" x14ac:dyDescent="0.25">
      <c r="A34" s="14" cm="1">
        <f t="array" ref="A34">LOOKUP(2,1/($A$2:A33&lt;&gt;""),$A$2:A33)+1</f>
        <v>7</v>
      </c>
      <c r="B34" s="4" t="s">
        <v>83</v>
      </c>
      <c r="C34" s="4" t="s">
        <v>84</v>
      </c>
      <c r="D34" s="4" t="s">
        <v>26</v>
      </c>
      <c r="E34" s="24"/>
      <c r="F34" s="24">
        <f>F25</f>
        <v>28</v>
      </c>
      <c r="G34" s="18"/>
      <c r="H34" s="17"/>
      <c r="I34" s="17"/>
      <c r="J34" s="17"/>
      <c r="K34" s="17"/>
    </row>
    <row r="35" spans="1:11" x14ac:dyDescent="0.25">
      <c r="A35" s="4"/>
      <c r="B35" s="6" t="s">
        <v>4</v>
      </c>
      <c r="C35" s="6" t="s">
        <v>9</v>
      </c>
      <c r="D35" s="3" t="s">
        <v>26</v>
      </c>
      <c r="E35" s="25">
        <v>1</v>
      </c>
      <c r="F35" s="25">
        <f>E35*F34</f>
        <v>28</v>
      </c>
      <c r="G35" s="18"/>
      <c r="H35" s="17"/>
      <c r="I35" s="17"/>
      <c r="J35" s="17">
        <f>I35*F35</f>
        <v>0</v>
      </c>
      <c r="K35" s="17">
        <f t="shared" ref="K35:K38" si="6">J35+H35</f>
        <v>0</v>
      </c>
    </row>
    <row r="36" spans="1:11" x14ac:dyDescent="0.25">
      <c r="A36" s="4"/>
      <c r="B36" s="6" t="s">
        <v>13</v>
      </c>
      <c r="C36" s="6" t="s">
        <v>14</v>
      </c>
      <c r="D36" s="3" t="s">
        <v>28</v>
      </c>
      <c r="E36" s="25">
        <f>1.2*0.45*10</f>
        <v>5.4</v>
      </c>
      <c r="F36" s="25">
        <f>E36*F34</f>
        <v>151.20000000000002</v>
      </c>
      <c r="G36" s="18"/>
      <c r="H36" s="17">
        <f>G36*F36</f>
        <v>0</v>
      </c>
      <c r="I36" s="17"/>
      <c r="J36" s="17"/>
      <c r="K36" s="17">
        <f t="shared" si="6"/>
        <v>0</v>
      </c>
    </row>
    <row r="37" spans="1:11" x14ac:dyDescent="0.25">
      <c r="A37" s="4"/>
      <c r="B37" s="6" t="s">
        <v>73</v>
      </c>
      <c r="C37" s="6" t="s">
        <v>72</v>
      </c>
      <c r="D37" s="3" t="s">
        <v>28</v>
      </c>
      <c r="E37" s="25">
        <f>0.3*1.2*0.45</f>
        <v>0.16200000000000001</v>
      </c>
      <c r="F37" s="25">
        <f>E37*F34</f>
        <v>4.5360000000000005</v>
      </c>
      <c r="G37" s="18"/>
      <c r="H37" s="17">
        <f>G37*F37</f>
        <v>0</v>
      </c>
      <c r="I37" s="17"/>
      <c r="J37" s="17"/>
      <c r="K37" s="17">
        <f t="shared" si="6"/>
        <v>0</v>
      </c>
    </row>
    <row r="38" spans="1:11" x14ac:dyDescent="0.25">
      <c r="A38" s="4"/>
      <c r="B38" s="6" t="s">
        <v>7</v>
      </c>
      <c r="C38" s="6" t="s">
        <v>8</v>
      </c>
      <c r="D38" s="3" t="s">
        <v>30</v>
      </c>
      <c r="E38" s="25">
        <v>1</v>
      </c>
      <c r="F38" s="25">
        <f>E38*F34</f>
        <v>28</v>
      </c>
      <c r="G38" s="18"/>
      <c r="H38" s="17">
        <f>G38*F38</f>
        <v>0</v>
      </c>
      <c r="I38" s="17"/>
      <c r="J38" s="17"/>
      <c r="K38" s="17">
        <f t="shared" si="6"/>
        <v>0</v>
      </c>
    </row>
    <row r="39" spans="1:11" ht="45" x14ac:dyDescent="0.25">
      <c r="A39" s="14" cm="1">
        <f t="array" ref="A39">LOOKUP(2,1/($A$2:A38&lt;&gt;""),$A$2:A38)+1</f>
        <v>8</v>
      </c>
      <c r="B39" s="4" t="s">
        <v>82</v>
      </c>
      <c r="C39" s="4" t="s">
        <v>81</v>
      </c>
      <c r="D39" s="4" t="s">
        <v>27</v>
      </c>
      <c r="E39" s="24"/>
      <c r="F39" s="26">
        <f>24.15+36.16+45.32+71.82-2.2*1.5-1.6*0.6*8-3.8*0.6*2-4.5*0.6+12.5</f>
        <v>171.70999999999998</v>
      </c>
      <c r="G39" s="18"/>
      <c r="H39" s="17"/>
      <c r="I39" s="17"/>
      <c r="J39" s="17"/>
      <c r="K39" s="17"/>
    </row>
    <row r="40" spans="1:11" x14ac:dyDescent="0.25">
      <c r="A40" s="4"/>
      <c r="B40" s="6" t="s">
        <v>4</v>
      </c>
      <c r="C40" s="6" t="s">
        <v>9</v>
      </c>
      <c r="D40" s="3" t="s">
        <v>27</v>
      </c>
      <c r="E40" s="25">
        <v>1</v>
      </c>
      <c r="F40" s="25">
        <f>E40*F39</f>
        <v>171.70999999999998</v>
      </c>
      <c r="G40" s="18"/>
      <c r="H40" s="17">
        <f t="shared" ref="H40:H46" si="7">G40*F40</f>
        <v>0</v>
      </c>
      <c r="I40" s="17"/>
      <c r="J40" s="17">
        <f t="shared" ref="J40" si="8">I40*F40</f>
        <v>0</v>
      </c>
      <c r="K40" s="17">
        <f t="shared" ref="K40:K46" si="9">J40+H40</f>
        <v>0</v>
      </c>
    </row>
    <row r="41" spans="1:11" x14ac:dyDescent="0.25">
      <c r="A41" s="4"/>
      <c r="B41" s="6" t="s">
        <v>13</v>
      </c>
      <c r="C41" s="6" t="s">
        <v>14</v>
      </c>
      <c r="D41" s="3" t="s">
        <v>28</v>
      </c>
      <c r="E41" s="25">
        <v>10</v>
      </c>
      <c r="F41" s="25">
        <f>E41*F39</f>
        <v>1717.1</v>
      </c>
      <c r="G41" s="18"/>
      <c r="H41" s="17">
        <f t="shared" si="7"/>
        <v>0</v>
      </c>
      <c r="I41" s="17"/>
      <c r="J41" s="17"/>
      <c r="K41" s="17">
        <f t="shared" si="9"/>
        <v>0</v>
      </c>
    </row>
    <row r="42" spans="1:11" x14ac:dyDescent="0.25">
      <c r="A42" s="4"/>
      <c r="B42" s="6" t="s">
        <v>73</v>
      </c>
      <c r="C42" s="6" t="s">
        <v>72</v>
      </c>
      <c r="D42" s="3" t="s">
        <v>28</v>
      </c>
      <c r="E42" s="25">
        <v>0.3</v>
      </c>
      <c r="F42" s="25">
        <f>E42*F39</f>
        <v>51.512999999999991</v>
      </c>
      <c r="G42" s="18"/>
      <c r="H42" s="17">
        <f>G42*F42</f>
        <v>0</v>
      </c>
      <c r="I42" s="17"/>
      <c r="J42" s="17"/>
      <c r="K42" s="17">
        <f t="shared" si="9"/>
        <v>0</v>
      </c>
    </row>
    <row r="43" spans="1:11" x14ac:dyDescent="0.25">
      <c r="A43" s="4"/>
      <c r="B43" s="6" t="s">
        <v>7</v>
      </c>
      <c r="C43" s="6" t="s">
        <v>8</v>
      </c>
      <c r="D43" s="3" t="s">
        <v>30</v>
      </c>
      <c r="E43" s="25">
        <v>1</v>
      </c>
      <c r="F43" s="25">
        <f>E43*F39</f>
        <v>171.70999999999998</v>
      </c>
      <c r="G43" s="18"/>
      <c r="H43" s="17">
        <f t="shared" si="7"/>
        <v>0</v>
      </c>
      <c r="I43" s="17"/>
      <c r="J43" s="17"/>
      <c r="K43" s="17">
        <f t="shared" si="9"/>
        <v>0</v>
      </c>
    </row>
    <row r="44" spans="1:11" x14ac:dyDescent="0.25">
      <c r="A44" s="14" cm="1">
        <f t="array" ref="A44">LOOKUP(2,1/($A$2:A43&lt;&gt;""),$A$2:A43)+1</f>
        <v>9</v>
      </c>
      <c r="B44" s="4" t="s">
        <v>38</v>
      </c>
      <c r="C44" s="4" t="s">
        <v>43</v>
      </c>
      <c r="D44" s="4" t="s">
        <v>26</v>
      </c>
      <c r="E44" s="24"/>
      <c r="F44" s="24">
        <v>6</v>
      </c>
      <c r="G44" s="18"/>
      <c r="H44" s="17">
        <f t="shared" si="7"/>
        <v>0</v>
      </c>
      <c r="I44" s="17"/>
      <c r="J44" s="17">
        <f t="shared" ref="J44:J46" si="10">I44*F44</f>
        <v>0</v>
      </c>
      <c r="K44" s="17">
        <f t="shared" si="9"/>
        <v>0</v>
      </c>
    </row>
    <row r="45" spans="1:11" x14ac:dyDescent="0.25">
      <c r="A45" s="14" cm="1">
        <f t="array" ref="A45">LOOKUP(2,1/($A$2:A44&lt;&gt;""),$A$2:A44)+1</f>
        <v>10</v>
      </c>
      <c r="B45" s="4" t="s">
        <v>85</v>
      </c>
      <c r="C45" s="4" t="s">
        <v>86</v>
      </c>
      <c r="D45" s="4" t="s">
        <v>34</v>
      </c>
      <c r="E45" s="24"/>
      <c r="F45" s="24">
        <f>9.2+5.1+3.9</f>
        <v>18.2</v>
      </c>
      <c r="G45" s="18"/>
      <c r="H45" s="17">
        <f t="shared" si="7"/>
        <v>0</v>
      </c>
      <c r="I45" s="17"/>
      <c r="J45" s="17">
        <f t="shared" si="10"/>
        <v>0</v>
      </c>
      <c r="K45" s="17">
        <f t="shared" si="9"/>
        <v>0</v>
      </c>
    </row>
    <row r="46" spans="1:11" ht="45" x14ac:dyDescent="0.25">
      <c r="A46" s="14" cm="1">
        <f t="array" ref="A46">LOOKUP(2,1/($A$2:A45&lt;&gt;""),$A$2:A45)+1</f>
        <v>11</v>
      </c>
      <c r="B46" s="4" t="s">
        <v>44</v>
      </c>
      <c r="C46" s="4" t="s">
        <v>45</v>
      </c>
      <c r="D46" s="4" t="s">
        <v>27</v>
      </c>
      <c r="E46" s="24"/>
      <c r="F46" s="24">
        <f>(4.5+0.6)*2*0.6+(1.6+0.6)*2*0.6*8+(3.8+0.6)*2*0.6*2+12.5</f>
        <v>50.3</v>
      </c>
      <c r="G46" s="18"/>
      <c r="H46" s="17">
        <f t="shared" si="7"/>
        <v>0</v>
      </c>
      <c r="I46" s="17"/>
      <c r="J46" s="17">
        <f t="shared" si="10"/>
        <v>0</v>
      </c>
      <c r="K46" s="17">
        <f t="shared" si="9"/>
        <v>0</v>
      </c>
    </row>
    <row r="47" spans="1:11" x14ac:dyDescent="0.25">
      <c r="A47" s="4"/>
      <c r="B47" s="5" t="s">
        <v>15</v>
      </c>
      <c r="C47" s="5" t="s">
        <v>16</v>
      </c>
      <c r="D47" s="4"/>
      <c r="E47" s="4"/>
      <c r="F47" s="4"/>
      <c r="G47" s="16"/>
      <c r="H47" s="19">
        <f>SUM(H5:H46)</f>
        <v>0</v>
      </c>
      <c r="I47" s="19"/>
      <c r="J47" s="19">
        <f>SUM(J5:J46)</f>
        <v>0</v>
      </c>
      <c r="K47" s="19">
        <f>SUM(K5:K46)</f>
        <v>0</v>
      </c>
    </row>
    <row r="48" spans="1:11" x14ac:dyDescent="0.25">
      <c r="A48" s="8"/>
      <c r="B48" s="5" t="s">
        <v>17</v>
      </c>
      <c r="C48" s="5" t="s">
        <v>18</v>
      </c>
      <c r="D48" s="9">
        <v>0</v>
      </c>
      <c r="E48" s="9"/>
      <c r="F48" s="8"/>
      <c r="G48" s="20"/>
      <c r="H48" s="19"/>
      <c r="I48" s="20"/>
      <c r="J48" s="20"/>
      <c r="K48" s="21">
        <f>H47*D48</f>
        <v>0</v>
      </c>
    </row>
    <row r="49" spans="1:11" x14ac:dyDescent="0.25">
      <c r="A49" s="10"/>
      <c r="B49" s="5" t="s">
        <v>15</v>
      </c>
      <c r="C49" s="5" t="s">
        <v>16</v>
      </c>
      <c r="D49" s="8"/>
      <c r="E49" s="8"/>
      <c r="F49" s="8"/>
      <c r="G49" s="21"/>
      <c r="H49" s="19"/>
      <c r="I49" s="20"/>
      <c r="J49" s="20"/>
      <c r="K49" s="22">
        <f>K47+K48</f>
        <v>0</v>
      </c>
    </row>
    <row r="50" spans="1:11" x14ac:dyDescent="0.25">
      <c r="A50" s="8"/>
      <c r="B50" s="11" t="s">
        <v>19</v>
      </c>
      <c r="C50" s="11" t="s">
        <v>20</v>
      </c>
      <c r="D50" s="2">
        <v>0</v>
      </c>
      <c r="E50" s="2"/>
      <c r="F50" s="8"/>
      <c r="G50" s="21"/>
      <c r="H50" s="19"/>
      <c r="I50" s="20"/>
      <c r="J50" s="20"/>
      <c r="K50" s="21">
        <f>K49*D50</f>
        <v>0</v>
      </c>
    </row>
    <row r="51" spans="1:11" x14ac:dyDescent="0.25">
      <c r="A51" s="12"/>
      <c r="B51" s="5" t="s">
        <v>15</v>
      </c>
      <c r="C51" s="5" t="s">
        <v>16</v>
      </c>
      <c r="D51" s="8"/>
      <c r="E51" s="8"/>
      <c r="F51" s="8"/>
      <c r="G51" s="21"/>
      <c r="H51" s="21"/>
      <c r="I51" s="21"/>
      <c r="J51" s="21"/>
      <c r="K51" s="22">
        <f>SUM(K49:K50)</f>
        <v>0</v>
      </c>
    </row>
    <row r="52" spans="1:11" x14ac:dyDescent="0.25">
      <c r="A52" s="12"/>
      <c r="B52" s="11" t="s">
        <v>21</v>
      </c>
      <c r="C52" s="11" t="s">
        <v>22</v>
      </c>
      <c r="D52" s="9">
        <v>0</v>
      </c>
      <c r="E52" s="9"/>
      <c r="F52" s="8"/>
      <c r="G52" s="21"/>
      <c r="H52" s="21"/>
      <c r="I52" s="21"/>
      <c r="J52" s="21"/>
      <c r="K52" s="21">
        <f>K51*D52</f>
        <v>0</v>
      </c>
    </row>
    <row r="53" spans="1:11" x14ac:dyDescent="0.25">
      <c r="A53" s="12"/>
      <c r="B53" s="5" t="s">
        <v>15</v>
      </c>
      <c r="C53" s="5" t="s">
        <v>16</v>
      </c>
      <c r="D53" s="12"/>
      <c r="E53" s="12"/>
      <c r="F53" s="8"/>
      <c r="G53" s="21"/>
      <c r="H53" s="21"/>
      <c r="I53" s="21"/>
      <c r="J53" s="21"/>
      <c r="K53" s="22">
        <f>K51+K52</f>
        <v>0</v>
      </c>
    </row>
    <row r="54" spans="1:11" x14ac:dyDescent="0.25">
      <c r="A54" s="12"/>
      <c r="B54" s="5" t="s">
        <v>23</v>
      </c>
      <c r="C54" s="5" t="s">
        <v>24</v>
      </c>
      <c r="D54" s="9">
        <v>0.18</v>
      </c>
      <c r="E54" s="9"/>
      <c r="F54" s="8"/>
      <c r="G54" s="20"/>
      <c r="H54" s="19"/>
      <c r="I54" s="20"/>
      <c r="J54" s="20"/>
      <c r="K54" s="19">
        <f>K53*D54</f>
        <v>0</v>
      </c>
    </row>
    <row r="55" spans="1:11" x14ac:dyDescent="0.25">
      <c r="A55" s="12"/>
      <c r="B55" s="5" t="s">
        <v>15</v>
      </c>
      <c r="C55" s="5" t="s">
        <v>25</v>
      </c>
      <c r="D55" s="8"/>
      <c r="E55" s="8"/>
      <c r="F55" s="8"/>
      <c r="G55" s="20"/>
      <c r="H55" s="19"/>
      <c r="I55" s="20"/>
      <c r="J55" s="20"/>
      <c r="K55" s="23">
        <f>K53+K54</f>
        <v>0</v>
      </c>
    </row>
  </sheetData>
  <autoFilter ref="A3:L55" xr:uid="{00CD8269-36B5-4F6E-B45F-7D6A5CD0F3E1}"/>
  <mergeCells count="9">
    <mergeCell ref="G1:H1"/>
    <mergeCell ref="I1:J1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A8EE2-C03C-4F5A-8A01-7CAC6B54F085}">
  <dimension ref="A1:W55"/>
  <sheetViews>
    <sheetView topLeftCell="A13" zoomScale="70" zoomScaleNormal="70" workbookViewId="0">
      <selection activeCell="D53" sqref="D53"/>
    </sheetView>
  </sheetViews>
  <sheetFormatPr defaultRowHeight="15" x14ac:dyDescent="0.25"/>
  <cols>
    <col min="1" max="1" width="9.85546875" style="13" bestFit="1" customWidth="1"/>
    <col min="2" max="2" width="46" style="13" customWidth="1"/>
    <col min="3" max="3" width="39.42578125" style="13" customWidth="1"/>
    <col min="4" max="4" width="16.42578125" style="13" customWidth="1"/>
    <col min="5" max="5" width="17.42578125" style="13" bestFit="1" customWidth="1"/>
    <col min="6" max="6" width="18.7109375" style="1" bestFit="1" customWidth="1"/>
    <col min="7" max="7" width="16.7109375" style="1" bestFit="1" customWidth="1"/>
    <col min="8" max="8" width="26" style="1" bestFit="1" customWidth="1"/>
    <col min="9" max="9" width="15.28515625" style="1" bestFit="1" customWidth="1"/>
    <col min="10" max="11" width="26" style="1" bestFit="1" customWidth="1"/>
    <col min="12" max="12" width="17.85546875" style="1" bestFit="1" customWidth="1"/>
    <col min="13" max="22" width="9.140625" style="1"/>
    <col min="23" max="23" width="12.140625" style="1" bestFit="1" customWidth="1"/>
    <col min="24" max="16384" width="9.140625" style="1"/>
  </cols>
  <sheetData>
    <row r="1" spans="1:16" s="31" customFormat="1" ht="37.5" customHeight="1" x14ac:dyDescent="0.25">
      <c r="A1" s="34" t="s">
        <v>0</v>
      </c>
      <c r="B1" s="35" t="s">
        <v>1</v>
      </c>
      <c r="C1" s="35" t="s">
        <v>2</v>
      </c>
      <c r="D1" s="36" t="s">
        <v>78</v>
      </c>
      <c r="E1" s="38" t="s">
        <v>3</v>
      </c>
      <c r="F1" s="39" t="s">
        <v>74</v>
      </c>
      <c r="G1" s="32" t="s">
        <v>61</v>
      </c>
      <c r="H1" s="33"/>
      <c r="I1" s="32" t="s">
        <v>62</v>
      </c>
      <c r="J1" s="33"/>
      <c r="K1" s="32" t="s">
        <v>75</v>
      </c>
    </row>
    <row r="2" spans="1:16" s="31" customFormat="1" ht="37.5" customHeight="1" x14ac:dyDescent="0.25">
      <c r="A2" s="34"/>
      <c r="B2" s="35"/>
      <c r="C2" s="35"/>
      <c r="D2" s="37"/>
      <c r="E2" s="38"/>
      <c r="F2" s="40"/>
      <c r="G2" s="15" t="s">
        <v>77</v>
      </c>
      <c r="H2" s="15" t="s">
        <v>76</v>
      </c>
      <c r="I2" s="15" t="s">
        <v>77</v>
      </c>
      <c r="J2" s="15" t="s">
        <v>76</v>
      </c>
      <c r="K2" s="33"/>
    </row>
    <row r="3" spans="1:16" x14ac:dyDescent="0.25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  <c r="H3" s="4">
        <v>8</v>
      </c>
      <c r="I3" s="4">
        <v>9</v>
      </c>
      <c r="J3" s="4">
        <v>10</v>
      </c>
      <c r="K3" s="4">
        <v>11</v>
      </c>
    </row>
    <row r="4" spans="1:16" ht="30" x14ac:dyDescent="0.25">
      <c r="A4" s="14">
        <v>1</v>
      </c>
      <c r="B4" s="4" t="s">
        <v>48</v>
      </c>
      <c r="C4" s="4" t="s">
        <v>49</v>
      </c>
      <c r="D4" s="4" t="s">
        <v>27</v>
      </c>
      <c r="E4" s="24"/>
      <c r="F4" s="24">
        <f>(4.5+0.7)*2*0.75+(1.6+0.7)*2*0.75*8+(3.8+0.7)*2*0.75*2+1.2*2.2*4+1.8*0.9*3</f>
        <v>64.320000000000007</v>
      </c>
      <c r="G4" s="16"/>
      <c r="H4" s="17"/>
      <c r="I4" s="17"/>
      <c r="J4" s="17"/>
      <c r="K4" s="17"/>
    </row>
    <row r="5" spans="1:16" x14ac:dyDescent="0.25">
      <c r="A5" s="3"/>
      <c r="B5" s="6" t="s">
        <v>4</v>
      </c>
      <c r="C5" s="6" t="s">
        <v>9</v>
      </c>
      <c r="D5" s="3" t="s">
        <v>27</v>
      </c>
      <c r="E5" s="25">
        <v>1</v>
      </c>
      <c r="F5" s="25">
        <f>E5*F4</f>
        <v>64.320000000000007</v>
      </c>
      <c r="G5" s="16"/>
      <c r="H5" s="17"/>
      <c r="I5" s="17"/>
      <c r="J5" s="17">
        <f>I5*F5</f>
        <v>0</v>
      </c>
      <c r="K5" s="17">
        <f>J5+H5</f>
        <v>0</v>
      </c>
    </row>
    <row r="6" spans="1:16" x14ac:dyDescent="0.25">
      <c r="A6" s="3"/>
      <c r="B6" s="6" t="s">
        <v>50</v>
      </c>
      <c r="C6" s="6" t="s">
        <v>51</v>
      </c>
      <c r="D6" s="3" t="s">
        <v>26</v>
      </c>
      <c r="E6" s="25">
        <f>ROUND(1/(0.6*0.25)*1.05,1)</f>
        <v>7</v>
      </c>
      <c r="F6" s="25">
        <f>E6*F4</f>
        <v>450.24000000000007</v>
      </c>
      <c r="G6" s="16"/>
      <c r="H6" s="17">
        <f>G6*F6</f>
        <v>0</v>
      </c>
      <c r="I6" s="17"/>
      <c r="J6" s="17"/>
      <c r="K6" s="17">
        <f t="shared" ref="K6:K9" si="0">J6+H6</f>
        <v>0</v>
      </c>
    </row>
    <row r="7" spans="1:16" x14ac:dyDescent="0.25">
      <c r="A7" s="3"/>
      <c r="B7" s="6" t="s">
        <v>53</v>
      </c>
      <c r="C7" s="6" t="s">
        <v>52</v>
      </c>
      <c r="D7" s="3" t="s">
        <v>28</v>
      </c>
      <c r="E7" s="25">
        <v>4</v>
      </c>
      <c r="F7" s="25">
        <f>E7*F4</f>
        <v>257.28000000000003</v>
      </c>
      <c r="G7" s="16"/>
      <c r="H7" s="17">
        <f>G7*F7</f>
        <v>0</v>
      </c>
      <c r="I7" s="17"/>
      <c r="J7" s="17"/>
      <c r="K7" s="17">
        <f t="shared" si="0"/>
        <v>0</v>
      </c>
    </row>
    <row r="8" spans="1:16" x14ac:dyDescent="0.25">
      <c r="A8" s="3"/>
      <c r="B8" s="6" t="s">
        <v>46</v>
      </c>
      <c r="C8" s="6" t="s">
        <v>47</v>
      </c>
      <c r="D8" s="3" t="s">
        <v>34</v>
      </c>
      <c r="E8" s="25">
        <f>ROUND(1/0.75*1.05,1)</f>
        <v>1.4</v>
      </c>
      <c r="F8" s="25">
        <f>E8*F4</f>
        <v>90.048000000000002</v>
      </c>
      <c r="G8" s="16"/>
      <c r="H8" s="17">
        <f>G8*F8</f>
        <v>0</v>
      </c>
      <c r="I8" s="17"/>
      <c r="J8" s="17"/>
      <c r="K8" s="17">
        <f t="shared" si="0"/>
        <v>0</v>
      </c>
    </row>
    <row r="9" spans="1:16" x14ac:dyDescent="0.25">
      <c r="A9" s="3"/>
      <c r="B9" s="6" t="s">
        <v>7</v>
      </c>
      <c r="C9" s="6" t="s">
        <v>8</v>
      </c>
      <c r="D9" s="3" t="s">
        <v>30</v>
      </c>
      <c r="E9" s="25">
        <v>1</v>
      </c>
      <c r="F9" s="25">
        <f>E9*F4</f>
        <v>64.320000000000007</v>
      </c>
      <c r="G9" s="16"/>
      <c r="H9" s="17">
        <f>G9*F9</f>
        <v>0</v>
      </c>
      <c r="I9" s="17"/>
      <c r="J9" s="17"/>
      <c r="K9" s="17">
        <f t="shared" si="0"/>
        <v>0</v>
      </c>
    </row>
    <row r="10" spans="1:16" ht="45" x14ac:dyDescent="0.25">
      <c r="A10" s="14" cm="1">
        <f t="array" ref="A10">LOOKUP(2,1/($A$2:A9&lt;&gt;""),$A$2:A9)+1</f>
        <v>2</v>
      </c>
      <c r="B10" s="4" t="s">
        <v>87</v>
      </c>
      <c r="C10" s="4" t="s">
        <v>91</v>
      </c>
      <c r="D10" s="4" t="s">
        <v>27</v>
      </c>
      <c r="E10" s="24"/>
      <c r="F10" s="24">
        <f>F4*2</f>
        <v>128.64000000000001</v>
      </c>
      <c r="G10" s="16"/>
      <c r="H10" s="17"/>
      <c r="I10" s="17"/>
      <c r="J10" s="17"/>
      <c r="K10" s="17"/>
      <c r="P10" s="28"/>
    </row>
    <row r="11" spans="1:16" x14ac:dyDescent="0.25">
      <c r="A11" s="3"/>
      <c r="B11" s="6" t="s">
        <v>4</v>
      </c>
      <c r="C11" s="6" t="s">
        <v>9</v>
      </c>
      <c r="D11" s="3" t="s">
        <v>27</v>
      </c>
      <c r="E11" s="25">
        <v>1</v>
      </c>
      <c r="F11" s="25">
        <f>E11*F10</f>
        <v>128.64000000000001</v>
      </c>
      <c r="G11" s="16"/>
      <c r="H11" s="17"/>
      <c r="I11" s="17"/>
      <c r="J11" s="17">
        <f>I11*F11</f>
        <v>0</v>
      </c>
      <c r="K11" s="17">
        <f t="shared" ref="K11:K15" si="1">J11+H11</f>
        <v>0</v>
      </c>
      <c r="P11" s="28"/>
    </row>
    <row r="12" spans="1:16" x14ac:dyDescent="0.25">
      <c r="A12" s="3"/>
      <c r="B12" s="6" t="s">
        <v>88</v>
      </c>
      <c r="C12" s="6" t="s">
        <v>90</v>
      </c>
      <c r="D12" s="3" t="s">
        <v>93</v>
      </c>
      <c r="E12" s="25">
        <v>0.2</v>
      </c>
      <c r="F12" s="25">
        <f>E12*F10</f>
        <v>25.728000000000005</v>
      </c>
      <c r="G12" s="16"/>
      <c r="H12" s="17">
        <f>G12*F12</f>
        <v>0</v>
      </c>
      <c r="I12" s="17"/>
      <c r="J12" s="17"/>
      <c r="K12" s="17">
        <f t="shared" si="1"/>
        <v>0</v>
      </c>
      <c r="P12" s="28"/>
    </row>
    <row r="13" spans="1:16" x14ac:dyDescent="0.25">
      <c r="A13" s="3"/>
      <c r="B13" s="6" t="s">
        <v>89</v>
      </c>
      <c r="C13" s="6" t="s">
        <v>92</v>
      </c>
      <c r="D13" s="3" t="s">
        <v>27</v>
      </c>
      <c r="E13" s="25">
        <v>1.03</v>
      </c>
      <c r="F13" s="25">
        <f>E13*F10</f>
        <v>132.49920000000003</v>
      </c>
      <c r="G13" s="16"/>
      <c r="H13" s="17">
        <f>G13*F13</f>
        <v>0</v>
      </c>
      <c r="I13" s="17"/>
      <c r="J13" s="17"/>
      <c r="K13" s="17">
        <f t="shared" si="1"/>
        <v>0</v>
      </c>
    </row>
    <row r="14" spans="1:16" x14ac:dyDescent="0.25">
      <c r="A14" s="3"/>
      <c r="B14" s="6" t="s">
        <v>13</v>
      </c>
      <c r="C14" s="6" t="s">
        <v>14</v>
      </c>
      <c r="D14" s="3" t="s">
        <v>28</v>
      </c>
      <c r="E14" s="25">
        <v>3</v>
      </c>
      <c r="F14" s="25">
        <f>E14*F10</f>
        <v>385.92000000000007</v>
      </c>
      <c r="G14" s="16"/>
      <c r="H14" s="17">
        <f>G14*F14</f>
        <v>0</v>
      </c>
      <c r="I14" s="17"/>
      <c r="J14" s="17"/>
      <c r="K14" s="17">
        <f t="shared" si="1"/>
        <v>0</v>
      </c>
    </row>
    <row r="15" spans="1:16" x14ac:dyDescent="0.25">
      <c r="A15" s="3"/>
      <c r="B15" s="6" t="s">
        <v>7</v>
      </c>
      <c r="C15" s="6" t="s">
        <v>8</v>
      </c>
      <c r="D15" s="3" t="s">
        <v>30</v>
      </c>
      <c r="E15" s="25">
        <v>1</v>
      </c>
      <c r="F15" s="25">
        <f>E15*F10</f>
        <v>128.64000000000001</v>
      </c>
      <c r="G15" s="16"/>
      <c r="H15" s="17">
        <f>G15*F15</f>
        <v>0</v>
      </c>
      <c r="I15" s="17"/>
      <c r="J15" s="17"/>
      <c r="K15" s="17">
        <f t="shared" si="1"/>
        <v>0</v>
      </c>
    </row>
    <row r="16" spans="1:16" x14ac:dyDescent="0.25">
      <c r="A16" s="14" cm="1">
        <f t="array" ref="A16">LOOKUP(2,1/($A$2:A15&lt;&gt;""),$A$2:A15)+1</f>
        <v>3</v>
      </c>
      <c r="B16" s="4" t="s">
        <v>32</v>
      </c>
      <c r="C16" s="4" t="s">
        <v>31</v>
      </c>
      <c r="D16" s="4" t="s">
        <v>27</v>
      </c>
      <c r="E16" s="24"/>
      <c r="F16" s="24">
        <f>24.15+36.16+45.32+71.82-2.2*1.5-1.6*0.6*8-3.8*0.6*2-4.5*0.6</f>
        <v>159.20999999999998</v>
      </c>
      <c r="G16" s="16"/>
      <c r="H16" s="17"/>
      <c r="I16" s="17"/>
      <c r="J16" s="17"/>
      <c r="K16" s="17"/>
    </row>
    <row r="17" spans="1:23" x14ac:dyDescent="0.25">
      <c r="A17" s="3"/>
      <c r="B17" s="6" t="s">
        <v>4</v>
      </c>
      <c r="C17" s="6" t="s">
        <v>9</v>
      </c>
      <c r="D17" s="3" t="s">
        <v>27</v>
      </c>
      <c r="E17" s="25">
        <v>1</v>
      </c>
      <c r="F17" s="25">
        <f>E17*F16</f>
        <v>159.20999999999998</v>
      </c>
      <c r="G17" s="16"/>
      <c r="H17" s="17"/>
      <c r="I17" s="17"/>
      <c r="J17" s="17">
        <f>I17*F17</f>
        <v>0</v>
      </c>
      <c r="K17" s="17">
        <f t="shared" ref="K17:K19" si="2">J17+H17</f>
        <v>0</v>
      </c>
    </row>
    <row r="18" spans="1:23" x14ac:dyDescent="0.25">
      <c r="A18" s="3"/>
      <c r="B18" s="6" t="s">
        <v>5</v>
      </c>
      <c r="C18" s="6" t="s">
        <v>6</v>
      </c>
      <c r="D18" s="3" t="s">
        <v>27</v>
      </c>
      <c r="E18" s="25">
        <v>1.03</v>
      </c>
      <c r="F18" s="25">
        <f>E18*F16</f>
        <v>163.98629999999997</v>
      </c>
      <c r="G18" s="16"/>
      <c r="H18" s="17">
        <f>G18*F18</f>
        <v>0</v>
      </c>
      <c r="I18" s="17"/>
      <c r="J18" s="17"/>
      <c r="K18" s="17">
        <f t="shared" si="2"/>
        <v>0</v>
      </c>
    </row>
    <row r="19" spans="1:23" x14ac:dyDescent="0.25">
      <c r="A19" s="3"/>
      <c r="B19" s="6" t="s">
        <v>7</v>
      </c>
      <c r="C19" s="6" t="s">
        <v>8</v>
      </c>
      <c r="D19" s="3" t="s">
        <v>30</v>
      </c>
      <c r="E19" s="25">
        <v>1</v>
      </c>
      <c r="F19" s="25">
        <f>E19*F16</f>
        <v>159.20999999999998</v>
      </c>
      <c r="G19" s="16"/>
      <c r="H19" s="17">
        <f>G19*F19</f>
        <v>0</v>
      </c>
      <c r="I19" s="17"/>
      <c r="J19" s="17"/>
      <c r="K19" s="17">
        <f t="shared" si="2"/>
        <v>0</v>
      </c>
    </row>
    <row r="20" spans="1:23" ht="30" x14ac:dyDescent="0.25">
      <c r="A20" s="14" cm="1">
        <f t="array" ref="A20">LOOKUP(2,1/($A$2:A19&lt;&gt;""),$A$2:A19)+1</f>
        <v>4</v>
      </c>
      <c r="B20" s="4" t="s">
        <v>33</v>
      </c>
      <c r="C20" s="4" t="s">
        <v>39</v>
      </c>
      <c r="D20" s="4" t="s">
        <v>27</v>
      </c>
      <c r="E20" s="24"/>
      <c r="F20" s="26">
        <f>24.15+36.16+45.32+71.82+12.5</f>
        <v>189.95</v>
      </c>
      <c r="G20" s="16"/>
      <c r="H20" s="17"/>
      <c r="I20" s="17"/>
      <c r="J20" s="17"/>
      <c r="K20" s="17"/>
      <c r="M20" s="27"/>
    </row>
    <row r="21" spans="1:23" x14ac:dyDescent="0.25">
      <c r="A21" s="3"/>
      <c r="B21" s="6" t="s">
        <v>4</v>
      </c>
      <c r="C21" s="6" t="s">
        <v>9</v>
      </c>
      <c r="D21" s="3" t="s">
        <v>27</v>
      </c>
      <c r="E21" s="25">
        <v>1</v>
      </c>
      <c r="F21" s="25">
        <f>E21*F20</f>
        <v>189.95</v>
      </c>
      <c r="G21" s="16"/>
      <c r="H21" s="17"/>
      <c r="I21" s="17"/>
      <c r="J21" s="17">
        <f>I21*F21</f>
        <v>0</v>
      </c>
      <c r="K21" s="17">
        <f t="shared" ref="K21:K24" si="3">J21+H21</f>
        <v>0</v>
      </c>
    </row>
    <row r="22" spans="1:23" x14ac:dyDescent="0.25">
      <c r="A22" s="3"/>
      <c r="B22" s="6" t="s">
        <v>63</v>
      </c>
      <c r="C22" s="6" t="s">
        <v>10</v>
      </c>
      <c r="D22" s="3" t="s">
        <v>29</v>
      </c>
      <c r="E22" s="25">
        <f>(2.04+0.51*12)/100</f>
        <v>8.1600000000000006E-2</v>
      </c>
      <c r="F22" s="25">
        <f>E22*F20</f>
        <v>15.499919999999999</v>
      </c>
      <c r="G22" s="16"/>
      <c r="H22" s="17">
        <f>G22*F22</f>
        <v>0</v>
      </c>
      <c r="I22" s="17"/>
      <c r="J22" s="17"/>
      <c r="K22" s="17">
        <f t="shared" si="3"/>
        <v>0</v>
      </c>
    </row>
    <row r="23" spans="1:23" x14ac:dyDescent="0.25">
      <c r="A23" s="3"/>
      <c r="B23" s="6" t="s">
        <v>11</v>
      </c>
      <c r="C23" s="6" t="s">
        <v>12</v>
      </c>
      <c r="D23" s="3" t="s">
        <v>27</v>
      </c>
      <c r="E23" s="25">
        <v>1.05</v>
      </c>
      <c r="F23" s="25">
        <f>E23*F20</f>
        <v>199.44749999999999</v>
      </c>
      <c r="G23" s="16"/>
      <c r="H23" s="17">
        <f>G23*F23</f>
        <v>0</v>
      </c>
      <c r="I23" s="17"/>
      <c r="J23" s="17"/>
      <c r="K23" s="17">
        <f t="shared" si="3"/>
        <v>0</v>
      </c>
    </row>
    <row r="24" spans="1:23" x14ac:dyDescent="0.25">
      <c r="A24" s="3"/>
      <c r="B24" s="6" t="s">
        <v>7</v>
      </c>
      <c r="C24" s="6" t="s">
        <v>8</v>
      </c>
      <c r="D24" s="3" t="s">
        <v>30</v>
      </c>
      <c r="E24" s="25">
        <v>1</v>
      </c>
      <c r="F24" s="25">
        <f>E24*F20</f>
        <v>189.95</v>
      </c>
      <c r="G24" s="16"/>
      <c r="H24" s="17">
        <f>G24*F24</f>
        <v>0</v>
      </c>
      <c r="I24" s="17"/>
      <c r="J24" s="17"/>
      <c r="K24" s="17">
        <f t="shared" si="3"/>
        <v>0</v>
      </c>
    </row>
    <row r="25" spans="1:23" ht="30" x14ac:dyDescent="0.25">
      <c r="A25" s="14" cm="1">
        <f t="array" ref="A25">LOOKUP(2,1/($A$2:A24&lt;&gt;""),$A$2:A24)+1</f>
        <v>5</v>
      </c>
      <c r="B25" s="4" t="s">
        <v>35</v>
      </c>
      <c r="C25" s="4" t="s">
        <v>40</v>
      </c>
      <c r="D25" s="4" t="s">
        <v>26</v>
      </c>
      <c r="E25" s="24"/>
      <c r="F25" s="24">
        <f>26+2</f>
        <v>28</v>
      </c>
      <c r="G25" s="16"/>
      <c r="H25" s="17"/>
      <c r="I25" s="17"/>
      <c r="J25" s="17"/>
      <c r="K25" s="17"/>
    </row>
    <row r="26" spans="1:23" x14ac:dyDescent="0.25">
      <c r="A26" s="3"/>
      <c r="B26" s="6" t="s">
        <v>4</v>
      </c>
      <c r="C26" s="6" t="s">
        <v>9</v>
      </c>
      <c r="D26" s="3" t="s">
        <v>26</v>
      </c>
      <c r="E26" s="25">
        <v>1</v>
      </c>
      <c r="F26" s="25">
        <f>E26*F25</f>
        <v>28</v>
      </c>
      <c r="G26" s="16"/>
      <c r="H26" s="19"/>
      <c r="I26" s="17"/>
      <c r="J26" s="17">
        <f>I26*F26</f>
        <v>0</v>
      </c>
      <c r="K26" s="17">
        <f t="shared" ref="K26:K29" si="4">J26+H26</f>
        <v>0</v>
      </c>
    </row>
    <row r="27" spans="1:23" x14ac:dyDescent="0.25">
      <c r="A27" s="3"/>
      <c r="B27" s="6" t="s">
        <v>36</v>
      </c>
      <c r="C27" s="6" t="s">
        <v>41</v>
      </c>
      <c r="D27" s="3" t="s">
        <v>27</v>
      </c>
      <c r="E27" s="25">
        <f>1.2*0.45*1.05</f>
        <v>0.56700000000000006</v>
      </c>
      <c r="F27" s="25">
        <f>E27*F25</f>
        <v>15.876000000000001</v>
      </c>
      <c r="G27" s="16"/>
      <c r="H27" s="17">
        <f>G27*F27</f>
        <v>0</v>
      </c>
      <c r="I27" s="17"/>
      <c r="J27" s="17"/>
      <c r="K27" s="17">
        <f t="shared" si="4"/>
        <v>0</v>
      </c>
    </row>
    <row r="28" spans="1:23" x14ac:dyDescent="0.25">
      <c r="A28" s="3"/>
      <c r="B28" s="6" t="s">
        <v>37</v>
      </c>
      <c r="C28" s="6" t="s">
        <v>42</v>
      </c>
      <c r="D28" s="3" t="s">
        <v>54</v>
      </c>
      <c r="E28" s="25">
        <f>0.22</f>
        <v>0.22</v>
      </c>
      <c r="F28" s="25">
        <f>E28*F25</f>
        <v>6.16</v>
      </c>
      <c r="G28" s="16"/>
      <c r="H28" s="17">
        <f>G28*F28</f>
        <v>0</v>
      </c>
      <c r="I28" s="17"/>
      <c r="J28" s="17"/>
      <c r="K28" s="17">
        <f t="shared" si="4"/>
        <v>0</v>
      </c>
    </row>
    <row r="29" spans="1:23" x14ac:dyDescent="0.25">
      <c r="A29" s="3"/>
      <c r="B29" s="6" t="s">
        <v>7</v>
      </c>
      <c r="C29" s="6" t="s">
        <v>8</v>
      </c>
      <c r="D29" s="7" t="s">
        <v>30</v>
      </c>
      <c r="E29" s="25">
        <v>1</v>
      </c>
      <c r="F29" s="25">
        <f>F25*E29</f>
        <v>28</v>
      </c>
      <c r="G29" s="16"/>
      <c r="H29" s="17">
        <f>G29*F29</f>
        <v>0</v>
      </c>
      <c r="I29" s="17"/>
      <c r="J29" s="17"/>
      <c r="K29" s="17">
        <f t="shared" si="4"/>
        <v>0</v>
      </c>
    </row>
    <row r="30" spans="1:23" ht="45" x14ac:dyDescent="0.25">
      <c r="A30" s="14" cm="1">
        <f t="array" ref="A30">LOOKUP(2,1/($A$2:A29&lt;&gt;""),$A$2:A29)+1</f>
        <v>6</v>
      </c>
      <c r="B30" s="4" t="s">
        <v>79</v>
      </c>
      <c r="C30" s="4" t="s">
        <v>80</v>
      </c>
      <c r="D30" s="4" t="s">
        <v>27</v>
      </c>
      <c r="E30" s="24"/>
      <c r="F30" s="24">
        <f>(4.5+0.6)*2*0.6+(1.6+0.6)*2*0.6*8+(3.8+0.6)*2*0.6*2+2.2*1.2+1.7*1.2+2.2*1.7+1.2*2.2*2+1.8*0.9*1.5</f>
        <v>53.93</v>
      </c>
      <c r="G30" s="16"/>
      <c r="H30" s="17"/>
      <c r="I30" s="17"/>
      <c r="J30" s="17"/>
      <c r="K30" s="17"/>
      <c r="W30" s="29"/>
    </row>
    <row r="31" spans="1:23" x14ac:dyDescent="0.25">
      <c r="A31" s="4"/>
      <c r="B31" s="6" t="s">
        <v>4</v>
      </c>
      <c r="C31" s="6" t="s">
        <v>9</v>
      </c>
      <c r="D31" s="3" t="s">
        <v>27</v>
      </c>
      <c r="E31" s="25">
        <v>1</v>
      </c>
      <c r="F31" s="25">
        <f>E31*F30</f>
        <v>53.93</v>
      </c>
      <c r="G31" s="16"/>
      <c r="H31" s="17"/>
      <c r="I31" s="17"/>
      <c r="J31" s="17">
        <f>I31*F31</f>
        <v>0</v>
      </c>
      <c r="K31" s="17">
        <f t="shared" ref="K31:K33" si="5">J31+H31</f>
        <v>0</v>
      </c>
      <c r="W31" s="29"/>
    </row>
    <row r="32" spans="1:23" x14ac:dyDescent="0.25">
      <c r="A32" s="4"/>
      <c r="B32" s="6" t="s">
        <v>13</v>
      </c>
      <c r="C32" s="6" t="s">
        <v>14</v>
      </c>
      <c r="D32" s="3" t="s">
        <v>28</v>
      </c>
      <c r="E32" s="25">
        <v>10</v>
      </c>
      <c r="F32" s="25">
        <f>E32*F30</f>
        <v>539.29999999999995</v>
      </c>
      <c r="G32" s="16"/>
      <c r="H32" s="17">
        <f>G32*F32</f>
        <v>0</v>
      </c>
      <c r="I32" s="17"/>
      <c r="J32" s="17"/>
      <c r="K32" s="17">
        <f t="shared" si="5"/>
        <v>0</v>
      </c>
    </row>
    <row r="33" spans="1:11" x14ac:dyDescent="0.25">
      <c r="A33" s="4"/>
      <c r="B33" s="6" t="s">
        <v>7</v>
      </c>
      <c r="C33" s="6" t="s">
        <v>8</v>
      </c>
      <c r="D33" s="3" t="s">
        <v>30</v>
      </c>
      <c r="E33" s="25">
        <v>1</v>
      </c>
      <c r="F33" s="25">
        <f>E33*F30</f>
        <v>53.93</v>
      </c>
      <c r="G33" s="16"/>
      <c r="H33" s="17">
        <f>G33*F33</f>
        <v>0</v>
      </c>
      <c r="I33" s="17"/>
      <c r="J33" s="17"/>
      <c r="K33" s="17">
        <f t="shared" si="5"/>
        <v>0</v>
      </c>
    </row>
    <row r="34" spans="1:11" ht="60" x14ac:dyDescent="0.25">
      <c r="A34" s="14" cm="1">
        <f t="array" ref="A34">LOOKUP(2,1/($A$2:A33&lt;&gt;""),$A$2:A33)+1</f>
        <v>7</v>
      </c>
      <c r="B34" s="4" t="s">
        <v>83</v>
      </c>
      <c r="C34" s="4" t="s">
        <v>84</v>
      </c>
      <c r="D34" s="4" t="s">
        <v>26</v>
      </c>
      <c r="E34" s="24"/>
      <c r="F34" s="24">
        <f>F25</f>
        <v>28</v>
      </c>
      <c r="G34" s="16"/>
      <c r="H34" s="17"/>
      <c r="I34" s="17"/>
      <c r="J34" s="17"/>
      <c r="K34" s="17"/>
    </row>
    <row r="35" spans="1:11" x14ac:dyDescent="0.25">
      <c r="A35" s="4"/>
      <c r="B35" s="6" t="s">
        <v>4</v>
      </c>
      <c r="C35" s="6" t="s">
        <v>9</v>
      </c>
      <c r="D35" s="3" t="s">
        <v>26</v>
      </c>
      <c r="E35" s="25">
        <v>1</v>
      </c>
      <c r="F35" s="25">
        <f>E35*F34</f>
        <v>28</v>
      </c>
      <c r="G35" s="16"/>
      <c r="H35" s="17"/>
      <c r="I35" s="17"/>
      <c r="J35" s="17">
        <f>I35*F35</f>
        <v>0</v>
      </c>
      <c r="K35" s="17">
        <f t="shared" ref="K35:K38" si="6">J35+H35</f>
        <v>0</v>
      </c>
    </row>
    <row r="36" spans="1:11" x14ac:dyDescent="0.25">
      <c r="A36" s="4"/>
      <c r="B36" s="6" t="s">
        <v>13</v>
      </c>
      <c r="C36" s="6" t="s">
        <v>14</v>
      </c>
      <c r="D36" s="3" t="s">
        <v>28</v>
      </c>
      <c r="E36" s="25">
        <f>1.2*0.45*10</f>
        <v>5.4</v>
      </c>
      <c r="F36" s="25">
        <f>E36*F34</f>
        <v>151.20000000000002</v>
      </c>
      <c r="G36" s="16"/>
      <c r="H36" s="17">
        <f>G36*F36</f>
        <v>0</v>
      </c>
      <c r="I36" s="17"/>
      <c r="J36" s="17"/>
      <c r="K36" s="17">
        <f t="shared" si="6"/>
        <v>0</v>
      </c>
    </row>
    <row r="37" spans="1:11" x14ac:dyDescent="0.25">
      <c r="A37" s="4"/>
      <c r="B37" s="6" t="s">
        <v>73</v>
      </c>
      <c r="C37" s="6" t="s">
        <v>72</v>
      </c>
      <c r="D37" s="3" t="s">
        <v>28</v>
      </c>
      <c r="E37" s="25">
        <f>0.3*1.2*0.45</f>
        <v>0.16200000000000001</v>
      </c>
      <c r="F37" s="25">
        <f>E37*F34</f>
        <v>4.5360000000000005</v>
      </c>
      <c r="G37" s="16"/>
      <c r="H37" s="17">
        <f>G37*F37</f>
        <v>0</v>
      </c>
      <c r="I37" s="17"/>
      <c r="J37" s="17"/>
      <c r="K37" s="17">
        <f t="shared" si="6"/>
        <v>0</v>
      </c>
    </row>
    <row r="38" spans="1:11" x14ac:dyDescent="0.25">
      <c r="A38" s="4"/>
      <c r="B38" s="6" t="s">
        <v>7</v>
      </c>
      <c r="C38" s="6" t="s">
        <v>8</v>
      </c>
      <c r="D38" s="3" t="s">
        <v>30</v>
      </c>
      <c r="E38" s="25">
        <v>1</v>
      </c>
      <c r="F38" s="25">
        <f>E38*F34</f>
        <v>28</v>
      </c>
      <c r="G38" s="16"/>
      <c r="H38" s="17">
        <f>G38*F38</f>
        <v>0</v>
      </c>
      <c r="I38" s="17"/>
      <c r="J38" s="17"/>
      <c r="K38" s="17">
        <f t="shared" si="6"/>
        <v>0</v>
      </c>
    </row>
    <row r="39" spans="1:11" ht="45" x14ac:dyDescent="0.25">
      <c r="A39" s="14" cm="1">
        <f t="array" ref="A39">LOOKUP(2,1/($A$2:A38&lt;&gt;""),$A$2:A38)+1</f>
        <v>8</v>
      </c>
      <c r="B39" s="4" t="s">
        <v>82</v>
      </c>
      <c r="C39" s="4" t="s">
        <v>81</v>
      </c>
      <c r="D39" s="4" t="s">
        <v>27</v>
      </c>
      <c r="E39" s="24"/>
      <c r="F39" s="26">
        <f>24.15+36.16+45.32+71.82-2.2*1.5-1.6*0.6*8-3.8*0.6*2-4.5*0.6+12.5</f>
        <v>171.70999999999998</v>
      </c>
      <c r="G39" s="16"/>
      <c r="H39" s="17"/>
      <c r="I39" s="17"/>
      <c r="J39" s="17"/>
      <c r="K39" s="17"/>
    </row>
    <row r="40" spans="1:11" x14ac:dyDescent="0.25">
      <c r="A40" s="4"/>
      <c r="B40" s="6" t="s">
        <v>4</v>
      </c>
      <c r="C40" s="6" t="s">
        <v>9</v>
      </c>
      <c r="D40" s="3" t="s">
        <v>27</v>
      </c>
      <c r="E40" s="25">
        <v>1</v>
      </c>
      <c r="F40" s="25">
        <f>E40*F39</f>
        <v>171.70999999999998</v>
      </c>
      <c r="G40" s="16"/>
      <c r="H40" s="17">
        <f t="shared" ref="H40:H46" si="7">G40*F40</f>
        <v>0</v>
      </c>
      <c r="I40" s="17"/>
      <c r="J40" s="17">
        <f t="shared" ref="J40" si="8">I40*F40</f>
        <v>0</v>
      </c>
      <c r="K40" s="17">
        <f t="shared" ref="K40:K46" si="9">J40+H40</f>
        <v>0</v>
      </c>
    </row>
    <row r="41" spans="1:11" x14ac:dyDescent="0.25">
      <c r="A41" s="4"/>
      <c r="B41" s="6" t="s">
        <v>13</v>
      </c>
      <c r="C41" s="6" t="s">
        <v>14</v>
      </c>
      <c r="D41" s="3" t="s">
        <v>28</v>
      </c>
      <c r="E41" s="25">
        <v>10</v>
      </c>
      <c r="F41" s="25">
        <f>E41*F39</f>
        <v>1717.1</v>
      </c>
      <c r="G41" s="16"/>
      <c r="H41" s="17">
        <f t="shared" si="7"/>
        <v>0</v>
      </c>
      <c r="I41" s="17"/>
      <c r="J41" s="17"/>
      <c r="K41" s="17">
        <f t="shared" si="9"/>
        <v>0</v>
      </c>
    </row>
    <row r="42" spans="1:11" x14ac:dyDescent="0.25">
      <c r="A42" s="4"/>
      <c r="B42" s="6" t="s">
        <v>73</v>
      </c>
      <c r="C42" s="6" t="s">
        <v>72</v>
      </c>
      <c r="D42" s="3" t="s">
        <v>28</v>
      </c>
      <c r="E42" s="25">
        <v>0.3</v>
      </c>
      <c r="F42" s="25">
        <f>E42*F39</f>
        <v>51.512999999999991</v>
      </c>
      <c r="G42" s="16"/>
      <c r="H42" s="17">
        <f>G42*F42</f>
        <v>0</v>
      </c>
      <c r="I42" s="17"/>
      <c r="J42" s="17"/>
      <c r="K42" s="17">
        <f t="shared" si="9"/>
        <v>0</v>
      </c>
    </row>
    <row r="43" spans="1:11" x14ac:dyDescent="0.25">
      <c r="A43" s="4"/>
      <c r="B43" s="6" t="s">
        <v>7</v>
      </c>
      <c r="C43" s="6" t="s">
        <v>8</v>
      </c>
      <c r="D43" s="3" t="s">
        <v>30</v>
      </c>
      <c r="E43" s="25">
        <v>1</v>
      </c>
      <c r="F43" s="25">
        <f>E43*F39</f>
        <v>171.70999999999998</v>
      </c>
      <c r="G43" s="16"/>
      <c r="H43" s="17">
        <f t="shared" si="7"/>
        <v>0</v>
      </c>
      <c r="I43" s="17"/>
      <c r="J43" s="17"/>
      <c r="K43" s="17">
        <f t="shared" si="9"/>
        <v>0</v>
      </c>
    </row>
    <row r="44" spans="1:11" x14ac:dyDescent="0.25">
      <c r="A44" s="14" cm="1">
        <f t="array" ref="A44">LOOKUP(2,1/($A$2:A43&lt;&gt;""),$A$2:A43)+1</f>
        <v>9</v>
      </c>
      <c r="B44" s="4" t="s">
        <v>38</v>
      </c>
      <c r="C44" s="4" t="s">
        <v>43</v>
      </c>
      <c r="D44" s="4" t="s">
        <v>26</v>
      </c>
      <c r="E44" s="24"/>
      <c r="F44" s="24">
        <v>6</v>
      </c>
      <c r="G44" s="16"/>
      <c r="H44" s="17">
        <f t="shared" si="7"/>
        <v>0</v>
      </c>
      <c r="I44" s="17"/>
      <c r="J44" s="17">
        <f t="shared" ref="J44:J46" si="10">I44*F44</f>
        <v>0</v>
      </c>
      <c r="K44" s="17">
        <f t="shared" si="9"/>
        <v>0</v>
      </c>
    </row>
    <row r="45" spans="1:11" x14ac:dyDescent="0.25">
      <c r="A45" s="14" cm="1">
        <f t="array" ref="A45">LOOKUP(2,1/($A$2:A44&lt;&gt;""),$A$2:A44)+1</f>
        <v>10</v>
      </c>
      <c r="B45" s="4" t="s">
        <v>85</v>
      </c>
      <c r="C45" s="4" t="s">
        <v>86</v>
      </c>
      <c r="D45" s="4" t="s">
        <v>34</v>
      </c>
      <c r="E45" s="24"/>
      <c r="F45" s="24">
        <f>9.2+5.1+3.9</f>
        <v>18.2</v>
      </c>
      <c r="G45" s="16"/>
      <c r="H45" s="17">
        <f t="shared" si="7"/>
        <v>0</v>
      </c>
      <c r="I45" s="17"/>
      <c r="J45" s="17">
        <f t="shared" si="10"/>
        <v>0</v>
      </c>
      <c r="K45" s="17">
        <f t="shared" si="9"/>
        <v>0</v>
      </c>
    </row>
    <row r="46" spans="1:11" ht="45" x14ac:dyDescent="0.25">
      <c r="A46" s="14" cm="1">
        <f t="array" ref="A46">LOOKUP(2,1/($A$2:A45&lt;&gt;""),$A$2:A45)+1</f>
        <v>11</v>
      </c>
      <c r="B46" s="4" t="s">
        <v>44</v>
      </c>
      <c r="C46" s="4" t="s">
        <v>45</v>
      </c>
      <c r="D46" s="4" t="s">
        <v>27</v>
      </c>
      <c r="E46" s="24"/>
      <c r="F46" s="24">
        <f>(4.5+0.6)*2*0.6+(1.6+0.6)*2*0.6*8+(3.8+0.6)*2*0.6*2+12.5</f>
        <v>50.3</v>
      </c>
      <c r="G46" s="16"/>
      <c r="H46" s="17">
        <f t="shared" si="7"/>
        <v>0</v>
      </c>
      <c r="I46" s="17"/>
      <c r="J46" s="17">
        <f t="shared" si="10"/>
        <v>0</v>
      </c>
      <c r="K46" s="17">
        <f t="shared" si="9"/>
        <v>0</v>
      </c>
    </row>
    <row r="47" spans="1:11" x14ac:dyDescent="0.25">
      <c r="A47" s="4"/>
      <c r="B47" s="5" t="s">
        <v>15</v>
      </c>
      <c r="C47" s="5" t="s">
        <v>16</v>
      </c>
      <c r="D47" s="4"/>
      <c r="E47" s="4"/>
      <c r="F47" s="4"/>
      <c r="G47" s="16"/>
      <c r="H47" s="19">
        <f>SUM(H5:H46)</f>
        <v>0</v>
      </c>
      <c r="I47" s="19"/>
      <c r="J47" s="19">
        <f>SUM(J5:J46)</f>
        <v>0</v>
      </c>
      <c r="K47" s="19">
        <f>SUM(K5:K46)</f>
        <v>0</v>
      </c>
    </row>
    <row r="48" spans="1:11" x14ac:dyDescent="0.25">
      <c r="A48" s="8"/>
      <c r="B48" s="5" t="s">
        <v>17</v>
      </c>
      <c r="C48" s="5" t="s">
        <v>18</v>
      </c>
      <c r="D48" s="9">
        <v>0</v>
      </c>
      <c r="E48" s="9"/>
      <c r="F48" s="8"/>
      <c r="G48" s="20"/>
      <c r="H48" s="19"/>
      <c r="I48" s="20"/>
      <c r="J48" s="20"/>
      <c r="K48" s="21">
        <f>H47*D48</f>
        <v>0</v>
      </c>
    </row>
    <row r="49" spans="1:12" x14ac:dyDescent="0.25">
      <c r="A49" s="10"/>
      <c r="B49" s="5" t="s">
        <v>15</v>
      </c>
      <c r="C49" s="5" t="s">
        <v>16</v>
      </c>
      <c r="D49" s="8"/>
      <c r="E49" s="8"/>
      <c r="F49" s="8"/>
      <c r="G49" s="21"/>
      <c r="H49" s="19"/>
      <c r="I49" s="20"/>
      <c r="J49" s="20"/>
      <c r="K49" s="22">
        <f>K47+K48</f>
        <v>0</v>
      </c>
    </row>
    <row r="50" spans="1:12" x14ac:dyDescent="0.25">
      <c r="A50" s="8"/>
      <c r="B50" s="11" t="s">
        <v>19</v>
      </c>
      <c r="C50" s="11" t="s">
        <v>20</v>
      </c>
      <c r="D50" s="2">
        <v>0</v>
      </c>
      <c r="E50" s="2"/>
      <c r="F50" s="8"/>
      <c r="G50" s="21"/>
      <c r="H50" s="19"/>
      <c r="I50" s="20"/>
      <c r="J50" s="20"/>
      <c r="K50" s="21">
        <f>K49*D50</f>
        <v>0</v>
      </c>
    </row>
    <row r="51" spans="1:12" x14ac:dyDescent="0.25">
      <c r="A51" s="12"/>
      <c r="B51" s="5" t="s">
        <v>15</v>
      </c>
      <c r="C51" s="5" t="s">
        <v>16</v>
      </c>
      <c r="D51" s="8"/>
      <c r="E51" s="8"/>
      <c r="F51" s="8"/>
      <c r="G51" s="21"/>
      <c r="H51" s="21"/>
      <c r="I51" s="21"/>
      <c r="J51" s="21"/>
      <c r="K51" s="22">
        <f>SUM(K49:K50)</f>
        <v>0</v>
      </c>
    </row>
    <row r="52" spans="1:12" x14ac:dyDescent="0.25">
      <c r="A52" s="12"/>
      <c r="B52" s="11" t="s">
        <v>21</v>
      </c>
      <c r="C52" s="11" t="s">
        <v>22</v>
      </c>
      <c r="D52" s="9">
        <v>0</v>
      </c>
      <c r="E52" s="9"/>
      <c r="F52" s="8"/>
      <c r="G52" s="21"/>
      <c r="H52" s="21"/>
      <c r="I52" s="21"/>
      <c r="J52" s="21"/>
      <c r="K52" s="21">
        <f>K51*D52</f>
        <v>0</v>
      </c>
    </row>
    <row r="53" spans="1:12" x14ac:dyDescent="0.25">
      <c r="A53" s="12"/>
      <c r="B53" s="5" t="s">
        <v>15</v>
      </c>
      <c r="C53" s="5" t="s">
        <v>16</v>
      </c>
      <c r="D53" s="12"/>
      <c r="E53" s="12"/>
      <c r="F53" s="8"/>
      <c r="G53" s="21"/>
      <c r="H53" s="21"/>
      <c r="I53" s="21"/>
      <c r="J53" s="21"/>
      <c r="K53" s="22">
        <f>K51+K52</f>
        <v>0</v>
      </c>
    </row>
    <row r="54" spans="1:12" x14ac:dyDescent="0.25">
      <c r="A54" s="12"/>
      <c r="B54" s="5" t="s">
        <v>23</v>
      </c>
      <c r="C54" s="5" t="s">
        <v>24</v>
      </c>
      <c r="D54" s="9">
        <v>0.18</v>
      </c>
      <c r="E54" s="9"/>
      <c r="F54" s="8"/>
      <c r="G54" s="20"/>
      <c r="H54" s="19"/>
      <c r="I54" s="20"/>
      <c r="J54" s="20"/>
      <c r="K54" s="19">
        <f>K53*D54</f>
        <v>0</v>
      </c>
    </row>
    <row r="55" spans="1:12" x14ac:dyDescent="0.25">
      <c r="A55" s="12"/>
      <c r="B55" s="5" t="s">
        <v>15</v>
      </c>
      <c r="C55" s="5" t="s">
        <v>25</v>
      </c>
      <c r="D55" s="8"/>
      <c r="E55" s="8"/>
      <c r="F55" s="8"/>
      <c r="G55" s="20"/>
      <c r="H55" s="19"/>
      <c r="I55" s="20"/>
      <c r="J55" s="20"/>
      <c r="K55" s="23">
        <f>K53+K54</f>
        <v>0</v>
      </c>
      <c r="L55" s="28"/>
    </row>
  </sheetData>
  <autoFilter ref="A3:L55" xr:uid="{00CD8269-36B5-4F6E-B45F-7D6A5CD0F3E1}"/>
  <mergeCells count="9">
    <mergeCell ref="G1:H1"/>
    <mergeCell ref="I1:J1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6ED69-AD3B-4297-BC32-7A48A2919FCA}">
  <dimension ref="A1:Q36"/>
  <sheetViews>
    <sheetView tabSelected="1" zoomScale="70" zoomScaleNormal="70" workbookViewId="0">
      <selection activeCell="E18" sqref="E18"/>
    </sheetView>
  </sheetViews>
  <sheetFormatPr defaultRowHeight="15" x14ac:dyDescent="0.25"/>
  <cols>
    <col min="1" max="1" width="9.85546875" style="13" bestFit="1" customWidth="1"/>
    <col min="2" max="2" width="46" style="13" customWidth="1"/>
    <col min="3" max="3" width="39.42578125" style="13" customWidth="1"/>
    <col min="4" max="4" width="17.7109375" style="13" customWidth="1"/>
    <col min="5" max="5" width="17.42578125" style="13" bestFit="1" customWidth="1"/>
    <col min="6" max="6" width="18.7109375" style="1" bestFit="1" customWidth="1"/>
    <col min="7" max="7" width="16.7109375" style="1" bestFit="1" customWidth="1"/>
    <col min="8" max="8" width="26" style="1" bestFit="1" customWidth="1"/>
    <col min="9" max="9" width="15.28515625" style="1" bestFit="1" customWidth="1"/>
    <col min="10" max="11" width="26" style="1" bestFit="1" customWidth="1"/>
    <col min="12" max="14" width="9.140625" style="1"/>
    <col min="15" max="15" width="15" style="1" customWidth="1"/>
    <col min="16" max="17" width="15" style="1" bestFit="1" customWidth="1"/>
    <col min="18" max="16384" width="9.140625" style="1"/>
  </cols>
  <sheetData>
    <row r="1" spans="1:17" s="31" customFormat="1" ht="59.25" customHeight="1" x14ac:dyDescent="0.25">
      <c r="A1" s="34" t="s">
        <v>0</v>
      </c>
      <c r="B1" s="35" t="s">
        <v>1</v>
      </c>
      <c r="C1" s="35" t="s">
        <v>2</v>
      </c>
      <c r="D1" s="36" t="s">
        <v>78</v>
      </c>
      <c r="E1" s="38" t="s">
        <v>3</v>
      </c>
      <c r="F1" s="39" t="s">
        <v>74</v>
      </c>
      <c r="G1" s="32" t="s">
        <v>61</v>
      </c>
      <c r="H1" s="33"/>
      <c r="I1" s="32" t="s">
        <v>62</v>
      </c>
      <c r="J1" s="33"/>
      <c r="K1" s="32" t="s">
        <v>75</v>
      </c>
    </row>
    <row r="2" spans="1:17" s="31" customFormat="1" ht="30" x14ac:dyDescent="0.25">
      <c r="A2" s="34"/>
      <c r="B2" s="35"/>
      <c r="C2" s="35"/>
      <c r="D2" s="37"/>
      <c r="E2" s="38"/>
      <c r="F2" s="40"/>
      <c r="G2" s="15" t="s">
        <v>77</v>
      </c>
      <c r="H2" s="15" t="s">
        <v>76</v>
      </c>
      <c r="I2" s="15" t="s">
        <v>77</v>
      </c>
      <c r="J2" s="15" t="s">
        <v>76</v>
      </c>
      <c r="K2" s="33"/>
    </row>
    <row r="3" spans="1:17" x14ac:dyDescent="0.25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  <c r="H3" s="4">
        <v>8</v>
      </c>
      <c r="I3" s="4">
        <v>9</v>
      </c>
      <c r="J3" s="4">
        <v>10</v>
      </c>
      <c r="K3" s="4">
        <v>11</v>
      </c>
      <c r="Q3" s="28"/>
    </row>
    <row r="4" spans="1:17" x14ac:dyDescent="0.25">
      <c r="A4" s="4"/>
      <c r="B4" s="4" t="s">
        <v>64</v>
      </c>
      <c r="C4" s="4" t="s">
        <v>65</v>
      </c>
      <c r="D4" s="4"/>
      <c r="E4" s="4"/>
      <c r="F4" s="4"/>
      <c r="G4" s="4"/>
      <c r="H4" s="4"/>
      <c r="I4" s="4"/>
      <c r="J4" s="4"/>
      <c r="K4" s="4"/>
      <c r="Q4" s="28"/>
    </row>
    <row r="5" spans="1:17" ht="30" x14ac:dyDescent="0.25">
      <c r="A5" s="14">
        <v>1</v>
      </c>
      <c r="B5" s="4" t="s">
        <v>69</v>
      </c>
      <c r="C5" s="4" t="s">
        <v>68</v>
      </c>
      <c r="D5" s="4" t="s">
        <v>27</v>
      </c>
      <c r="E5" s="24"/>
      <c r="F5" s="24">
        <f>8.6*11.6-2.8*2</f>
        <v>94.16</v>
      </c>
      <c r="G5" s="19"/>
      <c r="H5" s="17"/>
      <c r="I5" s="17"/>
      <c r="J5" s="17"/>
      <c r="K5" s="17"/>
    </row>
    <row r="6" spans="1:17" x14ac:dyDescent="0.25">
      <c r="A6" s="3"/>
      <c r="B6" s="6" t="s">
        <v>4</v>
      </c>
      <c r="C6" s="6" t="s">
        <v>9</v>
      </c>
      <c r="D6" s="3" t="s">
        <v>27</v>
      </c>
      <c r="E6" s="25">
        <v>1</v>
      </c>
      <c r="F6" s="25">
        <f>E6*F5</f>
        <v>94.16</v>
      </c>
      <c r="G6" s="17"/>
      <c r="H6" s="17"/>
      <c r="I6" s="17"/>
      <c r="J6" s="17">
        <f>I6*F6</f>
        <v>0</v>
      </c>
      <c r="K6" s="17">
        <f t="shared" ref="K6:K7" si="0">J6+H6</f>
        <v>0</v>
      </c>
    </row>
    <row r="7" spans="1:17" x14ac:dyDescent="0.25">
      <c r="A7" s="3"/>
      <c r="B7" s="6" t="s">
        <v>71</v>
      </c>
      <c r="C7" s="6" t="s">
        <v>70</v>
      </c>
      <c r="D7" s="3" t="s">
        <v>27</v>
      </c>
      <c r="E7" s="25">
        <v>1.05</v>
      </c>
      <c r="F7" s="25">
        <f>E7*F5</f>
        <v>98.867999999999995</v>
      </c>
      <c r="G7" s="17"/>
      <c r="H7" s="17">
        <f>G7*F7</f>
        <v>0</v>
      </c>
      <c r="I7" s="17"/>
      <c r="J7" s="17"/>
      <c r="K7" s="17">
        <f t="shared" si="0"/>
        <v>0</v>
      </c>
    </row>
    <row r="8" spans="1:17" x14ac:dyDescent="0.25">
      <c r="A8" s="14" cm="1">
        <f t="array" ref="A8">LOOKUP(2,1/($A$2:A7&lt;&gt;""),$A$2:A7)+1</f>
        <v>2</v>
      </c>
      <c r="B8" s="4" t="s">
        <v>58</v>
      </c>
      <c r="C8" s="4" t="s">
        <v>57</v>
      </c>
      <c r="D8" s="4" t="s">
        <v>27</v>
      </c>
      <c r="E8" s="24"/>
      <c r="F8" s="24">
        <f>8.6*11.6-2.8*2</f>
        <v>94.16</v>
      </c>
      <c r="G8" s="17"/>
      <c r="H8" s="17"/>
      <c r="I8" s="17"/>
      <c r="J8" s="17"/>
      <c r="K8" s="17"/>
    </row>
    <row r="9" spans="1:17" x14ac:dyDescent="0.25">
      <c r="A9" s="3"/>
      <c r="B9" s="6" t="s">
        <v>4</v>
      </c>
      <c r="C9" s="6" t="s">
        <v>9</v>
      </c>
      <c r="D9" s="3" t="s">
        <v>27</v>
      </c>
      <c r="E9" s="25">
        <v>1</v>
      </c>
      <c r="F9" s="25">
        <f>E9*F8</f>
        <v>94.16</v>
      </c>
      <c r="G9" s="17"/>
      <c r="H9" s="17"/>
      <c r="I9" s="17"/>
      <c r="J9" s="17">
        <f>I9*F9</f>
        <v>0</v>
      </c>
      <c r="K9" s="17">
        <f t="shared" ref="K9:K11" si="1">J9+H9</f>
        <v>0</v>
      </c>
    </row>
    <row r="10" spans="1:17" x14ac:dyDescent="0.25">
      <c r="A10" s="3"/>
      <c r="B10" s="6" t="s">
        <v>5</v>
      </c>
      <c r="C10" s="6" t="s">
        <v>6</v>
      </c>
      <c r="D10" s="3" t="s">
        <v>27</v>
      </c>
      <c r="E10" s="25">
        <f>1.03*2</f>
        <v>2.06</v>
      </c>
      <c r="F10" s="25">
        <f>E10*F8</f>
        <v>193.96959999999999</v>
      </c>
      <c r="G10" s="17"/>
      <c r="H10" s="17">
        <f>G10*F10</f>
        <v>0</v>
      </c>
      <c r="I10" s="17"/>
      <c r="J10" s="17"/>
      <c r="K10" s="17">
        <f t="shared" si="1"/>
        <v>0</v>
      </c>
    </row>
    <row r="11" spans="1:17" x14ac:dyDescent="0.25">
      <c r="A11" s="3"/>
      <c r="B11" s="6" t="s">
        <v>7</v>
      </c>
      <c r="C11" s="6" t="s">
        <v>8</v>
      </c>
      <c r="D11" s="3" t="s">
        <v>30</v>
      </c>
      <c r="E11" s="25">
        <v>1</v>
      </c>
      <c r="F11" s="25">
        <f>E11*F8</f>
        <v>94.16</v>
      </c>
      <c r="G11" s="17"/>
      <c r="H11" s="17">
        <f>G11*F11</f>
        <v>0</v>
      </c>
      <c r="I11" s="17"/>
      <c r="J11" s="17"/>
      <c r="K11" s="17">
        <f t="shared" si="1"/>
        <v>0</v>
      </c>
    </row>
    <row r="12" spans="1:17" ht="30" x14ac:dyDescent="0.25">
      <c r="A12" s="14" cm="1">
        <f t="array" ref="A12">LOOKUP(2,1/($A$2:A11&lt;&gt;""),$A$2:A11)+1</f>
        <v>3</v>
      </c>
      <c r="B12" s="4" t="s">
        <v>60</v>
      </c>
      <c r="C12" s="4" t="s">
        <v>59</v>
      </c>
      <c r="D12" s="4" t="s">
        <v>27</v>
      </c>
      <c r="E12" s="24"/>
      <c r="F12" s="26">
        <f>F8</f>
        <v>94.16</v>
      </c>
      <c r="G12" s="17"/>
      <c r="H12" s="17"/>
      <c r="I12" s="17"/>
      <c r="J12" s="17"/>
      <c r="K12" s="17"/>
      <c r="L12" s="27"/>
    </row>
    <row r="13" spans="1:17" x14ac:dyDescent="0.25">
      <c r="A13" s="3"/>
      <c r="B13" s="6" t="s">
        <v>4</v>
      </c>
      <c r="C13" s="6" t="s">
        <v>9</v>
      </c>
      <c r="D13" s="3" t="s">
        <v>27</v>
      </c>
      <c r="E13" s="25">
        <v>1</v>
      </c>
      <c r="F13" s="25">
        <f>E13*F12</f>
        <v>94.16</v>
      </c>
      <c r="G13" s="17"/>
      <c r="H13" s="17"/>
      <c r="I13" s="17"/>
      <c r="J13" s="17">
        <f>I13*F13</f>
        <v>0</v>
      </c>
      <c r="K13" s="17">
        <f t="shared" ref="K13:K16" si="2">J13+H13</f>
        <v>0</v>
      </c>
    </row>
    <row r="14" spans="1:17" x14ac:dyDescent="0.25">
      <c r="A14" s="3"/>
      <c r="B14" s="6" t="s">
        <v>63</v>
      </c>
      <c r="C14" s="6" t="s">
        <v>10</v>
      </c>
      <c r="D14" s="3" t="s">
        <v>29</v>
      </c>
      <c r="E14" s="30">
        <f>(2.04+0.51*16)/100</f>
        <v>0.10199999999999999</v>
      </c>
      <c r="F14" s="25">
        <f>E14*F12</f>
        <v>9.6043199999999995</v>
      </c>
      <c r="G14" s="17"/>
      <c r="H14" s="17">
        <f>G14*F14</f>
        <v>0</v>
      </c>
      <c r="I14" s="17"/>
      <c r="J14" s="17"/>
      <c r="K14" s="17">
        <f t="shared" si="2"/>
        <v>0</v>
      </c>
    </row>
    <row r="15" spans="1:17" x14ac:dyDescent="0.25">
      <c r="A15" s="3"/>
      <c r="B15" s="6" t="s">
        <v>11</v>
      </c>
      <c r="C15" s="6" t="s">
        <v>12</v>
      </c>
      <c r="D15" s="3" t="s">
        <v>27</v>
      </c>
      <c r="E15" s="25">
        <v>1.05</v>
      </c>
      <c r="F15" s="25">
        <f>E15*F12</f>
        <v>98.867999999999995</v>
      </c>
      <c r="G15" s="17"/>
      <c r="H15" s="17">
        <f>G15*F15</f>
        <v>0</v>
      </c>
      <c r="I15" s="17"/>
      <c r="J15" s="17"/>
      <c r="K15" s="17">
        <f t="shared" si="2"/>
        <v>0</v>
      </c>
    </row>
    <row r="16" spans="1:17" x14ac:dyDescent="0.25">
      <c r="A16" s="3"/>
      <c r="B16" s="6" t="s">
        <v>7</v>
      </c>
      <c r="C16" s="6" t="s">
        <v>8</v>
      </c>
      <c r="D16" s="3" t="s">
        <v>30</v>
      </c>
      <c r="E16" s="25">
        <v>1</v>
      </c>
      <c r="F16" s="25">
        <f>E16*F12</f>
        <v>94.16</v>
      </c>
      <c r="G16" s="17"/>
      <c r="H16" s="17">
        <f>G16*F16</f>
        <v>0</v>
      </c>
      <c r="I16" s="17"/>
      <c r="J16" s="17"/>
      <c r="K16" s="17">
        <f t="shared" si="2"/>
        <v>0</v>
      </c>
    </row>
    <row r="17" spans="1:17" x14ac:dyDescent="0.25">
      <c r="A17" s="4"/>
      <c r="B17" s="4" t="s">
        <v>66</v>
      </c>
      <c r="C17" s="4" t="s">
        <v>67</v>
      </c>
      <c r="D17" s="4"/>
      <c r="E17" s="4"/>
      <c r="F17" s="4"/>
      <c r="G17" s="17"/>
      <c r="H17" s="4"/>
      <c r="I17" s="17"/>
      <c r="J17" s="4"/>
      <c r="K17" s="4"/>
      <c r="Q17" s="28"/>
    </row>
    <row r="18" spans="1:17" ht="30" x14ac:dyDescent="0.25">
      <c r="A18" s="14" cm="1">
        <f t="array" ref="A18">LOOKUP(2,1/($A$2:A17&lt;&gt;""),$A$2:A17)+1</f>
        <v>4</v>
      </c>
      <c r="B18" s="4" t="s">
        <v>60</v>
      </c>
      <c r="C18" s="4" t="s">
        <v>59</v>
      </c>
      <c r="D18" s="4" t="s">
        <v>27</v>
      </c>
      <c r="E18" s="24"/>
      <c r="F18" s="26">
        <f>5.35*8</f>
        <v>42.8</v>
      </c>
      <c r="G18" s="17"/>
      <c r="H18" s="17"/>
      <c r="I18" s="17"/>
      <c r="J18" s="17"/>
      <c r="K18" s="17"/>
      <c r="L18" s="27"/>
    </row>
    <row r="19" spans="1:17" x14ac:dyDescent="0.25">
      <c r="A19" s="3"/>
      <c r="B19" s="6" t="s">
        <v>4</v>
      </c>
      <c r="C19" s="6" t="s">
        <v>9</v>
      </c>
      <c r="D19" s="3" t="s">
        <v>27</v>
      </c>
      <c r="E19" s="25">
        <v>1</v>
      </c>
      <c r="F19" s="25">
        <f>E19*F18</f>
        <v>42.8</v>
      </c>
      <c r="G19" s="17"/>
      <c r="H19" s="17"/>
      <c r="I19" s="17"/>
      <c r="J19" s="17">
        <f>I19*F19</f>
        <v>0</v>
      </c>
      <c r="K19" s="17">
        <f t="shared" ref="K19:K22" si="3">J19+H19</f>
        <v>0</v>
      </c>
    </row>
    <row r="20" spans="1:17" x14ac:dyDescent="0.25">
      <c r="A20" s="3"/>
      <c r="B20" s="6" t="s">
        <v>63</v>
      </c>
      <c r="C20" s="6" t="s">
        <v>10</v>
      </c>
      <c r="D20" s="3" t="s">
        <v>29</v>
      </c>
      <c r="E20" s="30">
        <f>(2.04+0.51*16)/100</f>
        <v>0.10199999999999999</v>
      </c>
      <c r="F20" s="25">
        <f>E20*F18</f>
        <v>4.3655999999999997</v>
      </c>
      <c r="G20" s="17"/>
      <c r="H20" s="17">
        <f>G20*F20</f>
        <v>0</v>
      </c>
      <c r="I20" s="17"/>
      <c r="J20" s="17"/>
      <c r="K20" s="17">
        <f t="shared" si="3"/>
        <v>0</v>
      </c>
    </row>
    <row r="21" spans="1:17" x14ac:dyDescent="0.25">
      <c r="A21" s="3"/>
      <c r="B21" s="6" t="s">
        <v>11</v>
      </c>
      <c r="C21" s="6" t="s">
        <v>12</v>
      </c>
      <c r="D21" s="3" t="s">
        <v>27</v>
      </c>
      <c r="E21" s="25">
        <v>1.05</v>
      </c>
      <c r="F21" s="25">
        <f>E21*F18</f>
        <v>44.94</v>
      </c>
      <c r="G21" s="17"/>
      <c r="H21" s="17">
        <f>G21*F21</f>
        <v>0</v>
      </c>
      <c r="I21" s="17"/>
      <c r="J21" s="17"/>
      <c r="K21" s="17">
        <f t="shared" si="3"/>
        <v>0</v>
      </c>
    </row>
    <row r="22" spans="1:17" x14ac:dyDescent="0.25">
      <c r="A22" s="3"/>
      <c r="B22" s="6" t="s">
        <v>7</v>
      </c>
      <c r="C22" s="6" t="s">
        <v>8</v>
      </c>
      <c r="D22" s="3" t="s">
        <v>30</v>
      </c>
      <c r="E22" s="25">
        <v>1</v>
      </c>
      <c r="F22" s="25">
        <f>E22*F18</f>
        <v>42.8</v>
      </c>
      <c r="G22" s="17"/>
      <c r="H22" s="17">
        <f>G22*F22</f>
        <v>0</v>
      </c>
      <c r="I22" s="17"/>
      <c r="J22" s="17"/>
      <c r="K22" s="17">
        <f t="shared" si="3"/>
        <v>0</v>
      </c>
    </row>
    <row r="23" spans="1:17" ht="45" x14ac:dyDescent="0.25">
      <c r="A23" s="14" cm="1">
        <f t="array" ref="A23">LOOKUP(2,1/($A$2:A22&lt;&gt;""),$A$2:A22)+1</f>
        <v>5</v>
      </c>
      <c r="B23" s="4" t="s">
        <v>56</v>
      </c>
      <c r="C23" s="4" t="s">
        <v>55</v>
      </c>
      <c r="D23" s="4" t="s">
        <v>27</v>
      </c>
      <c r="E23" s="24"/>
      <c r="F23" s="26">
        <f>F18</f>
        <v>42.8</v>
      </c>
      <c r="G23" s="17"/>
      <c r="H23" s="17"/>
      <c r="I23" s="17"/>
      <c r="J23" s="17"/>
      <c r="K23" s="17"/>
    </row>
    <row r="24" spans="1:17" x14ac:dyDescent="0.25">
      <c r="A24" s="4"/>
      <c r="B24" s="6" t="s">
        <v>4</v>
      </c>
      <c r="C24" s="6" t="s">
        <v>9</v>
      </c>
      <c r="D24" s="3" t="s">
        <v>27</v>
      </c>
      <c r="E24" s="25">
        <v>1</v>
      </c>
      <c r="F24" s="25">
        <f>E24*F23</f>
        <v>42.8</v>
      </c>
      <c r="G24" s="17"/>
      <c r="H24" s="17">
        <f t="shared" ref="H24:H27" si="4">G24*F24</f>
        <v>0</v>
      </c>
      <c r="I24" s="17"/>
      <c r="J24" s="17">
        <f t="shared" ref="J24" si="5">I24*F24</f>
        <v>0</v>
      </c>
      <c r="K24" s="17">
        <f t="shared" ref="K24:K27" si="6">J24+H24</f>
        <v>0</v>
      </c>
    </row>
    <row r="25" spans="1:17" x14ac:dyDescent="0.25">
      <c r="A25" s="4"/>
      <c r="B25" s="6" t="s">
        <v>13</v>
      </c>
      <c r="C25" s="6" t="s">
        <v>14</v>
      </c>
      <c r="D25" s="3" t="s">
        <v>28</v>
      </c>
      <c r="E25" s="25">
        <v>10</v>
      </c>
      <c r="F25" s="25">
        <f>E25*F23</f>
        <v>428</v>
      </c>
      <c r="G25" s="17"/>
      <c r="H25" s="17">
        <f t="shared" si="4"/>
        <v>0</v>
      </c>
      <c r="I25" s="17"/>
      <c r="J25" s="17"/>
      <c r="K25" s="17">
        <f t="shared" si="6"/>
        <v>0</v>
      </c>
    </row>
    <row r="26" spans="1:17" x14ac:dyDescent="0.25">
      <c r="A26" s="4"/>
      <c r="B26" s="6" t="s">
        <v>73</v>
      </c>
      <c r="C26" s="6" t="s">
        <v>72</v>
      </c>
      <c r="D26" s="3" t="s">
        <v>28</v>
      </c>
      <c r="E26" s="25">
        <v>0.3</v>
      </c>
      <c r="F26" s="25">
        <f>E26*F23</f>
        <v>12.839999999999998</v>
      </c>
      <c r="G26" s="17"/>
      <c r="H26" s="17">
        <f>G26*F26</f>
        <v>0</v>
      </c>
      <c r="I26" s="17"/>
      <c r="J26" s="17"/>
      <c r="K26" s="17">
        <f t="shared" si="6"/>
        <v>0</v>
      </c>
    </row>
    <row r="27" spans="1:17" x14ac:dyDescent="0.25">
      <c r="A27" s="4"/>
      <c r="B27" s="6" t="s">
        <v>7</v>
      </c>
      <c r="C27" s="6" t="s">
        <v>8</v>
      </c>
      <c r="D27" s="3" t="s">
        <v>30</v>
      </c>
      <c r="E27" s="25">
        <v>1</v>
      </c>
      <c r="F27" s="25">
        <f>E27*F23</f>
        <v>42.8</v>
      </c>
      <c r="G27" s="17"/>
      <c r="H27" s="17">
        <f t="shared" si="4"/>
        <v>0</v>
      </c>
      <c r="I27" s="17"/>
      <c r="J27" s="17"/>
      <c r="K27" s="17">
        <f t="shared" si="6"/>
        <v>0</v>
      </c>
    </row>
    <row r="28" spans="1:17" x14ac:dyDescent="0.25">
      <c r="A28" s="4"/>
      <c r="B28" s="5" t="s">
        <v>15</v>
      </c>
      <c r="C28" s="5" t="s">
        <v>16</v>
      </c>
      <c r="D28" s="4"/>
      <c r="E28" s="4"/>
      <c r="F28" s="4"/>
      <c r="G28" s="16"/>
      <c r="H28" s="19">
        <f>SUM(H6:H27)</f>
        <v>0</v>
      </c>
      <c r="I28" s="19"/>
      <c r="J28" s="19">
        <f>SUM(J6:J27)</f>
        <v>0</v>
      </c>
      <c r="K28" s="19">
        <f>SUM(K6:K27)</f>
        <v>0</v>
      </c>
    </row>
    <row r="29" spans="1:17" x14ac:dyDescent="0.25">
      <c r="A29" s="8"/>
      <c r="B29" s="5" t="s">
        <v>17</v>
      </c>
      <c r="C29" s="5" t="s">
        <v>18</v>
      </c>
      <c r="D29" s="9">
        <v>0</v>
      </c>
      <c r="E29" s="9"/>
      <c r="F29" s="8"/>
      <c r="G29" s="20"/>
      <c r="H29" s="19"/>
      <c r="I29" s="20"/>
      <c r="J29" s="20"/>
      <c r="K29" s="21">
        <f>H28*D29</f>
        <v>0</v>
      </c>
    </row>
    <row r="30" spans="1:17" x14ac:dyDescent="0.25">
      <c r="A30" s="10"/>
      <c r="B30" s="5" t="s">
        <v>15</v>
      </c>
      <c r="C30" s="5" t="s">
        <v>16</v>
      </c>
      <c r="D30" s="8"/>
      <c r="E30" s="8"/>
      <c r="F30" s="8"/>
      <c r="G30" s="21"/>
      <c r="H30" s="19"/>
      <c r="I30" s="20"/>
      <c r="J30" s="20"/>
      <c r="K30" s="22">
        <f>K28+K29</f>
        <v>0</v>
      </c>
    </row>
    <row r="31" spans="1:17" x14ac:dyDescent="0.25">
      <c r="A31" s="8"/>
      <c r="B31" s="11" t="s">
        <v>19</v>
      </c>
      <c r="C31" s="11" t="s">
        <v>20</v>
      </c>
      <c r="D31" s="2">
        <v>0</v>
      </c>
      <c r="E31" s="2"/>
      <c r="F31" s="8"/>
      <c r="G31" s="21"/>
      <c r="H31" s="19"/>
      <c r="I31" s="20"/>
      <c r="J31" s="20"/>
      <c r="K31" s="21">
        <f>K30*D31</f>
        <v>0</v>
      </c>
    </row>
    <row r="32" spans="1:17" x14ac:dyDescent="0.25">
      <c r="A32" s="12"/>
      <c r="B32" s="5" t="s">
        <v>15</v>
      </c>
      <c r="C32" s="5" t="s">
        <v>16</v>
      </c>
      <c r="D32" s="8"/>
      <c r="E32" s="8"/>
      <c r="F32" s="8"/>
      <c r="G32" s="21"/>
      <c r="H32" s="21"/>
      <c r="I32" s="21"/>
      <c r="J32" s="21"/>
      <c r="K32" s="22">
        <f>SUM(K30:K31)</f>
        <v>0</v>
      </c>
    </row>
    <row r="33" spans="1:11" x14ac:dyDescent="0.25">
      <c r="A33" s="12"/>
      <c r="B33" s="11" t="s">
        <v>21</v>
      </c>
      <c r="C33" s="11" t="s">
        <v>22</v>
      </c>
      <c r="D33" s="9">
        <v>0</v>
      </c>
      <c r="E33" s="9"/>
      <c r="F33" s="8"/>
      <c r="G33" s="21"/>
      <c r="H33" s="21"/>
      <c r="I33" s="21"/>
      <c r="J33" s="21"/>
      <c r="K33" s="21">
        <f>K32*D33</f>
        <v>0</v>
      </c>
    </row>
    <row r="34" spans="1:11" x14ac:dyDescent="0.25">
      <c r="A34" s="12"/>
      <c r="B34" s="5" t="s">
        <v>15</v>
      </c>
      <c r="C34" s="5" t="s">
        <v>16</v>
      </c>
      <c r="D34" s="12"/>
      <c r="E34" s="12"/>
      <c r="F34" s="8"/>
      <c r="G34" s="21"/>
      <c r="H34" s="21"/>
      <c r="I34" s="21"/>
      <c r="J34" s="21"/>
      <c r="K34" s="22">
        <f>K32+K33</f>
        <v>0</v>
      </c>
    </row>
    <row r="35" spans="1:11" x14ac:dyDescent="0.25">
      <c r="A35" s="12"/>
      <c r="B35" s="5" t="s">
        <v>23</v>
      </c>
      <c r="C35" s="5" t="s">
        <v>24</v>
      </c>
      <c r="D35" s="9">
        <v>0.18</v>
      </c>
      <c r="E35" s="9"/>
      <c r="F35" s="8"/>
      <c r="G35" s="20"/>
      <c r="H35" s="19"/>
      <c r="I35" s="20"/>
      <c r="J35" s="20"/>
      <c r="K35" s="19">
        <f>K34*D35</f>
        <v>0</v>
      </c>
    </row>
    <row r="36" spans="1:11" x14ac:dyDescent="0.25">
      <c r="A36" s="12"/>
      <c r="B36" s="5" t="s">
        <v>15</v>
      </c>
      <c r="C36" s="5" t="s">
        <v>25</v>
      </c>
      <c r="D36" s="8"/>
      <c r="E36" s="8"/>
      <c r="F36" s="8"/>
      <c r="G36" s="20"/>
      <c r="H36" s="19"/>
      <c r="I36" s="20"/>
      <c r="J36" s="20"/>
      <c r="K36" s="23">
        <f>K34+K35</f>
        <v>0</v>
      </c>
    </row>
  </sheetData>
  <autoFilter ref="A3:K36" xr:uid="{00CD8269-36B5-4F6E-B45F-7D6A5CD0F3E1}"/>
  <mergeCells count="9">
    <mergeCell ref="G1:H1"/>
    <mergeCell ref="I1:J1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B1</vt:lpstr>
      <vt:lpstr>B2</vt:lpstr>
      <vt:lpstr>B3</vt:lpstr>
      <vt:lpstr>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Anano Papinashvili</dc:creator>
  <cp:lastModifiedBy>Anano Papinashvili</cp:lastModifiedBy>
  <dcterms:created xsi:type="dcterms:W3CDTF">2026-06-16T12:03:34Z</dcterms:created>
  <dcterms:modified xsi:type="dcterms:W3CDTF">2026-06-29T12:21:16Z</dcterms:modified>
</cp:coreProperties>
</file>