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nauf-my.sharepoint.com/personal/kuteliaz_knauf_com/Documents/Desktop/Knauf/Tender/შიდა სამუშაოები/"/>
    </mc:Choice>
  </mc:AlternateContent>
  <xr:revisionPtr revIDLastSave="0" documentId="13_ncr:3_{82D03A54-FEBE-41A0-8219-0DD96F02C2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რემონტი შიდა ინტ." sheetId="1" r:id="rId1"/>
    <sheet name="ელექტროობა" sheetId="4" r:id="rId2"/>
    <sheet name="გათბობა გაგრილება სანტექნიკა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7" i="7" l="1"/>
  <c r="J146" i="7"/>
  <c r="J143" i="7"/>
  <c r="I50" i="4"/>
  <c r="K107" i="1"/>
  <c r="K106" i="1"/>
  <c r="K28" i="1"/>
  <c r="F28" i="1"/>
  <c r="F46" i="1"/>
  <c r="F10" i="1"/>
  <c r="F11" i="1"/>
  <c r="F12" i="1"/>
  <c r="F13" i="1"/>
  <c r="F14" i="1"/>
  <c r="F15" i="1"/>
  <c r="F16" i="1"/>
  <c r="F17" i="1"/>
  <c r="F18" i="1"/>
  <c r="F19" i="1"/>
  <c r="H10" i="1"/>
  <c r="H11" i="1"/>
  <c r="H12" i="1"/>
  <c r="H13" i="1"/>
  <c r="H14" i="1"/>
  <c r="H15" i="1"/>
  <c r="H16" i="1"/>
  <c r="H17" i="1"/>
  <c r="H18" i="1"/>
  <c r="H19" i="1"/>
  <c r="F21" i="1"/>
  <c r="F22" i="1"/>
  <c r="F23" i="1"/>
  <c r="F24" i="1"/>
  <c r="F25" i="1"/>
  <c r="F26" i="1"/>
  <c r="F95" i="1"/>
  <c r="H95" i="1"/>
  <c r="J95" i="1"/>
  <c r="F96" i="1"/>
  <c r="H96" i="1"/>
  <c r="J96" i="1"/>
  <c r="K96" i="1" s="1"/>
  <c r="F97" i="1"/>
  <c r="H97" i="1"/>
  <c r="F98" i="1"/>
  <c r="H98" i="1"/>
  <c r="J98" i="1"/>
  <c r="F99" i="1"/>
  <c r="H99" i="1"/>
  <c r="J99" i="1"/>
  <c r="F100" i="1"/>
  <c r="H100" i="1"/>
  <c r="J100" i="1"/>
  <c r="J101" i="1"/>
  <c r="J140" i="7"/>
  <c r="I140" i="7"/>
  <c r="J134" i="7"/>
  <c r="I134" i="7"/>
  <c r="G134" i="7"/>
  <c r="J123" i="7"/>
  <c r="I123" i="7"/>
  <c r="G123" i="7"/>
  <c r="J115" i="7"/>
  <c r="I115" i="7"/>
  <c r="G115" i="7"/>
  <c r="J93" i="7"/>
  <c r="I93" i="7"/>
  <c r="G93" i="7"/>
  <c r="J68" i="7"/>
  <c r="I68" i="7"/>
  <c r="G68" i="7"/>
  <c r="J56" i="7"/>
  <c r="I56" i="7"/>
  <c r="G56" i="7"/>
  <c r="I39" i="7"/>
  <c r="G39" i="7"/>
  <c r="I37" i="7"/>
  <c r="G37" i="7"/>
  <c r="I36" i="7"/>
  <c r="G36" i="7"/>
  <c r="I35" i="7"/>
  <c r="G35" i="7"/>
  <c r="I33" i="7"/>
  <c r="G33" i="7"/>
  <c r="I32" i="7"/>
  <c r="G32" i="7"/>
  <c r="I31" i="7"/>
  <c r="G31" i="7"/>
  <c r="I30" i="7"/>
  <c r="G30" i="7"/>
  <c r="I29" i="7"/>
  <c r="G29" i="7"/>
  <c r="I28" i="7"/>
  <c r="G28" i="7"/>
  <c r="E26" i="7"/>
  <c r="I26" i="7" s="1"/>
  <c r="E25" i="7"/>
  <c r="I25" i="7" s="1"/>
  <c r="E24" i="7"/>
  <c r="I24" i="7" s="1"/>
  <c r="E23" i="7"/>
  <c r="I23" i="7" s="1"/>
  <c r="E22" i="7"/>
  <c r="I22" i="7" s="1"/>
  <c r="I20" i="7"/>
  <c r="G20" i="7"/>
  <c r="I19" i="7"/>
  <c r="G19" i="7"/>
  <c r="I18" i="7"/>
  <c r="G18" i="7"/>
  <c r="I17" i="7"/>
  <c r="G17" i="7"/>
  <c r="I16" i="7"/>
  <c r="G16" i="7"/>
  <c r="I15" i="7"/>
  <c r="J15" i="7" s="1"/>
  <c r="G15" i="7"/>
  <c r="I14" i="7"/>
  <c r="G14" i="7"/>
  <c r="I13" i="7"/>
  <c r="G13" i="7"/>
  <c r="I12" i="7"/>
  <c r="G12" i="7"/>
  <c r="I11" i="7"/>
  <c r="G11" i="7"/>
  <c r="I10" i="7"/>
  <c r="G10" i="7"/>
  <c r="J36" i="7" l="1"/>
  <c r="J19" i="7"/>
  <c r="G21" i="7"/>
  <c r="J21" i="7" s="1"/>
  <c r="K97" i="1"/>
  <c r="K100" i="1"/>
  <c r="K99" i="1"/>
  <c r="K95" i="1"/>
  <c r="F101" i="1"/>
  <c r="K98" i="1"/>
  <c r="J12" i="7"/>
  <c r="J16" i="7"/>
  <c r="J28" i="7"/>
  <c r="J37" i="7"/>
  <c r="J17" i="7"/>
  <c r="J29" i="7"/>
  <c r="J39" i="7"/>
  <c r="G34" i="7"/>
  <c r="J34" i="7" s="1"/>
  <c r="J18" i="7"/>
  <c r="J30" i="7"/>
  <c r="J11" i="7"/>
  <c r="J31" i="7"/>
  <c r="J32" i="7"/>
  <c r="J20" i="7"/>
  <c r="J14" i="7"/>
  <c r="J35" i="7"/>
  <c r="K101" i="1"/>
  <c r="J13" i="7"/>
  <c r="J33" i="7"/>
  <c r="G38" i="7"/>
  <c r="J38" i="7" s="1"/>
  <c r="H101" i="1"/>
  <c r="I40" i="7"/>
  <c r="I142" i="7" s="1"/>
  <c r="J144" i="7" s="1"/>
  <c r="G22" i="7"/>
  <c r="G23" i="7"/>
  <c r="J23" i="7" s="1"/>
  <c r="G24" i="7"/>
  <c r="J24" i="7" s="1"/>
  <c r="G26" i="7"/>
  <c r="J26" i="7" s="1"/>
  <c r="J10" i="7"/>
  <c r="G25" i="7"/>
  <c r="J25" i="7" s="1"/>
  <c r="G27" i="7" l="1"/>
  <c r="J27" i="7" s="1"/>
  <c r="G40" i="7"/>
  <c r="G142" i="7" s="1"/>
  <c r="J22" i="7"/>
  <c r="J40" i="7" l="1"/>
  <c r="J142" i="7" s="1"/>
  <c r="J145" i="7" s="1"/>
  <c r="J148" i="7" l="1"/>
  <c r="J149" i="7" s="1"/>
  <c r="J150" i="7" s="1"/>
  <c r="H56" i="1" l="1"/>
  <c r="J56" i="1"/>
  <c r="J80" i="1" l="1"/>
  <c r="H80" i="1"/>
  <c r="F80" i="1"/>
  <c r="J79" i="1"/>
  <c r="H79" i="1"/>
  <c r="F79" i="1"/>
  <c r="J85" i="1"/>
  <c r="H85" i="1"/>
  <c r="F85" i="1"/>
  <c r="J84" i="1"/>
  <c r="H84" i="1"/>
  <c r="F84" i="1"/>
  <c r="J71" i="1"/>
  <c r="H71" i="1"/>
  <c r="F71" i="1"/>
  <c r="J67" i="1"/>
  <c r="H67" i="1"/>
  <c r="F67" i="1"/>
  <c r="J66" i="1"/>
  <c r="H66" i="1"/>
  <c r="F66" i="1"/>
  <c r="J78" i="1"/>
  <c r="H78" i="1"/>
  <c r="F78" i="1"/>
  <c r="J77" i="1"/>
  <c r="H77" i="1"/>
  <c r="F77" i="1"/>
  <c r="J92" i="1"/>
  <c r="H92" i="1"/>
  <c r="F92" i="1"/>
  <c r="J62" i="1"/>
  <c r="H62" i="1"/>
  <c r="F62" i="1"/>
  <c r="J59" i="1"/>
  <c r="H59" i="1"/>
  <c r="F59" i="1"/>
  <c r="K78" i="1" l="1"/>
  <c r="K84" i="1"/>
  <c r="K80" i="1"/>
  <c r="K79" i="1"/>
  <c r="K85" i="1"/>
  <c r="K71" i="1"/>
  <c r="K66" i="1"/>
  <c r="K67" i="1"/>
  <c r="K77" i="1"/>
  <c r="K92" i="1"/>
  <c r="K62" i="1"/>
  <c r="K59" i="1"/>
  <c r="J61" i="1"/>
  <c r="J39" i="1" l="1"/>
  <c r="J45" i="1" l="1"/>
  <c r="J49" i="1"/>
  <c r="H49" i="1"/>
  <c r="F49" i="1"/>
  <c r="J43" i="1"/>
  <c r="H43" i="1"/>
  <c r="F43" i="1"/>
  <c r="J52" i="1"/>
  <c r="H31" i="1"/>
  <c r="J31" i="1"/>
  <c r="F31" i="1"/>
  <c r="J28" i="1"/>
  <c r="J30" i="1"/>
  <c r="J32" i="1"/>
  <c r="H32" i="1"/>
  <c r="F32" i="1"/>
  <c r="H30" i="1"/>
  <c r="F30" i="1"/>
  <c r="J29" i="1"/>
  <c r="H29" i="1"/>
  <c r="F29" i="1"/>
  <c r="J34" i="1"/>
  <c r="H34" i="1"/>
  <c r="F34" i="1"/>
  <c r="J33" i="1"/>
  <c r="H33" i="1"/>
  <c r="F33" i="1"/>
  <c r="J19" i="1"/>
  <c r="K31" i="1" l="1"/>
  <c r="K49" i="1"/>
  <c r="K43" i="1"/>
  <c r="K19" i="1"/>
  <c r="K34" i="1"/>
  <c r="K33" i="1"/>
  <c r="K32" i="1"/>
  <c r="K30" i="1"/>
  <c r="K29" i="1"/>
  <c r="H61" i="1" l="1"/>
  <c r="F61" i="1"/>
  <c r="K61" i="1" l="1"/>
  <c r="J24" i="1"/>
  <c r="H24" i="1"/>
  <c r="J25" i="1"/>
  <c r="H25" i="1"/>
  <c r="J26" i="1"/>
  <c r="H26" i="1"/>
  <c r="K25" i="1" l="1"/>
  <c r="K26" i="1"/>
  <c r="K24" i="1"/>
  <c r="J17" i="1"/>
  <c r="J15" i="1"/>
  <c r="J16" i="1"/>
  <c r="K15" i="1" l="1"/>
  <c r="K17" i="1"/>
  <c r="K16" i="1"/>
  <c r="F38" i="1"/>
  <c r="H38" i="1"/>
  <c r="J38" i="1"/>
  <c r="H45" i="1"/>
  <c r="F45" i="1"/>
  <c r="J46" i="1"/>
  <c r="H46" i="1"/>
  <c r="J47" i="1"/>
  <c r="H47" i="1"/>
  <c r="F47" i="1"/>
  <c r="J50" i="1"/>
  <c r="H50" i="1"/>
  <c r="F50" i="1"/>
  <c r="J48" i="1"/>
  <c r="H48" i="1"/>
  <c r="F48" i="1"/>
  <c r="H39" i="1"/>
  <c r="F39" i="1"/>
  <c r="K46" i="1" l="1"/>
  <c r="K38" i="1"/>
  <c r="K39" i="1"/>
  <c r="K48" i="1"/>
  <c r="K47" i="1"/>
  <c r="K50" i="1"/>
  <c r="K45" i="1"/>
  <c r="J41" i="1"/>
  <c r="J40" i="1"/>
  <c r="J58" i="1"/>
  <c r="H58" i="1"/>
  <c r="F58" i="1"/>
  <c r="K58" i="1" l="1"/>
  <c r="I47" i="4" l="1"/>
  <c r="H47" i="4"/>
  <c r="F47" i="4"/>
  <c r="I41" i="4"/>
  <c r="H41" i="4"/>
  <c r="F41" i="4"/>
  <c r="I30" i="4"/>
  <c r="H30" i="4"/>
  <c r="F30" i="4"/>
  <c r="I20" i="4"/>
  <c r="H20" i="4"/>
  <c r="F20" i="4"/>
  <c r="I14" i="4"/>
  <c r="H14" i="4"/>
  <c r="F14" i="4"/>
  <c r="F49" i="4" l="1"/>
  <c r="H49" i="4"/>
  <c r="I49" i="4"/>
  <c r="I51" i="4" l="1"/>
  <c r="I52" i="4" s="1"/>
  <c r="I53" i="4" s="1"/>
  <c r="J90" i="1"/>
  <c r="J91" i="1"/>
  <c r="H91" i="1"/>
  <c r="F91" i="1"/>
  <c r="H90" i="1"/>
  <c r="F90" i="1"/>
  <c r="F42" i="1"/>
  <c r="H42" i="1"/>
  <c r="J42" i="1"/>
  <c r="H41" i="1"/>
  <c r="F41" i="1"/>
  <c r="H28" i="1"/>
  <c r="J23" i="1"/>
  <c r="H23" i="1"/>
  <c r="J22" i="1"/>
  <c r="H22" i="1"/>
  <c r="J21" i="1"/>
  <c r="H21" i="1"/>
  <c r="H40" i="1"/>
  <c r="J35" i="1"/>
  <c r="H35" i="1"/>
  <c r="F35" i="1"/>
  <c r="J18" i="1"/>
  <c r="J14" i="1"/>
  <c r="J11" i="1"/>
  <c r="J10" i="1"/>
  <c r="J13" i="1"/>
  <c r="J12" i="1"/>
  <c r="I54" i="4" l="1"/>
  <c r="I55" i="4"/>
  <c r="H36" i="1"/>
  <c r="F36" i="1"/>
  <c r="J36" i="1"/>
  <c r="K10" i="1"/>
  <c r="K11" i="1"/>
  <c r="K12" i="1"/>
  <c r="J93" i="1"/>
  <c r="F93" i="1"/>
  <c r="I56" i="4"/>
  <c r="I57" i="4" s="1"/>
  <c r="I58" i="4" s="1"/>
  <c r="K90" i="1"/>
  <c r="H93" i="1"/>
  <c r="K91" i="1"/>
  <c r="K41" i="1"/>
  <c r="K42" i="1"/>
  <c r="K21" i="1"/>
  <c r="K22" i="1"/>
  <c r="K23" i="1"/>
  <c r="K14" i="1"/>
  <c r="K18" i="1"/>
  <c r="K35" i="1"/>
  <c r="K13" i="1"/>
  <c r="K36" i="1" l="1"/>
  <c r="K93" i="1"/>
  <c r="J87" i="1" l="1"/>
  <c r="H86" i="1"/>
  <c r="H75" i="1"/>
  <c r="F82" i="1"/>
  <c r="F81" i="1"/>
  <c r="H81" i="1"/>
  <c r="J81" i="1"/>
  <c r="J75" i="1"/>
  <c r="K81" i="1" l="1"/>
  <c r="J82" i="1"/>
  <c r="H82" i="1"/>
  <c r="K82" i="1" l="1"/>
  <c r="J57" i="1"/>
  <c r="H57" i="1"/>
  <c r="F57" i="1"/>
  <c r="K57" i="1" l="1"/>
  <c r="J76" i="1" l="1"/>
  <c r="H87" i="1"/>
  <c r="F87" i="1"/>
  <c r="J86" i="1"/>
  <c r="F86" i="1"/>
  <c r="J83" i="1"/>
  <c r="H83" i="1"/>
  <c r="F83" i="1"/>
  <c r="H76" i="1"/>
  <c r="F76" i="1"/>
  <c r="F75" i="1"/>
  <c r="H88" i="1" l="1"/>
  <c r="J88" i="1"/>
  <c r="F88" i="1"/>
  <c r="K83" i="1"/>
  <c r="K87" i="1"/>
  <c r="K86" i="1"/>
  <c r="K76" i="1"/>
  <c r="K75" i="1"/>
  <c r="K88" i="1" l="1"/>
  <c r="J68" i="1"/>
  <c r="J73" i="1" s="1"/>
  <c r="H68" i="1"/>
  <c r="H73" i="1" s="1"/>
  <c r="F68" i="1"/>
  <c r="F73" i="1" s="1"/>
  <c r="F56" i="1"/>
  <c r="K56" i="1" s="1"/>
  <c r="J51" i="1"/>
  <c r="J53" i="1" s="1"/>
  <c r="H52" i="1"/>
  <c r="F52" i="1"/>
  <c r="H51" i="1"/>
  <c r="F51" i="1"/>
  <c r="F40" i="1"/>
  <c r="J63" i="1" l="1"/>
  <c r="J103" i="1" s="1"/>
  <c r="F63" i="1"/>
  <c r="H63" i="1"/>
  <c r="H53" i="1"/>
  <c r="K68" i="1"/>
  <c r="K73" i="1" s="1"/>
  <c r="K52" i="1"/>
  <c r="K51" i="1"/>
  <c r="K40" i="1"/>
  <c r="K53" i="1" s="1"/>
  <c r="K63" i="1" l="1"/>
  <c r="K103" i="1" s="1"/>
  <c r="H103" i="1"/>
  <c r="K104" i="1" l="1"/>
  <c r="K105" i="1" l="1"/>
  <c r="F53" i="1" l="1"/>
  <c r="F103" i="1" s="1"/>
  <c r="K108" i="1" l="1"/>
  <c r="K109" i="1" s="1"/>
  <c r="K110" i="1" s="1"/>
</calcChain>
</file>

<file path=xl/sharedStrings.xml><?xml version="1.0" encoding="utf-8"?>
<sst xmlns="http://schemas.openxmlformats.org/spreadsheetml/2006/main" count="622" uniqueCount="304">
  <si>
    <t>სულ</t>
  </si>
  <si>
    <t>ხელფასი</t>
  </si>
  <si>
    <t>მ2</t>
  </si>
  <si>
    <t>სამუშაოს დასახელება</t>
  </si>
  <si>
    <t>განზ.</t>
  </si>
  <si>
    <t>რ-ბა</t>
  </si>
  <si>
    <t>მასალები</t>
  </si>
  <si>
    <t>ტრანსპორტი</t>
  </si>
  <si>
    <t>სულ ჯამი</t>
  </si>
  <si>
    <t>ერთ. ფასი</t>
  </si>
  <si>
    <t>ჯამი</t>
  </si>
  <si>
    <t>სულ ღირებულება</t>
  </si>
  <si>
    <t>გ.მ.</t>
  </si>
  <si>
    <t>ცალი</t>
  </si>
  <si>
    <t>საპენსიო</t>
  </si>
  <si>
    <t>სულ ხარჯი</t>
  </si>
  <si>
    <t>დღგ 18%</t>
  </si>
  <si>
    <t>1ა</t>
  </si>
  <si>
    <t>1ბ</t>
  </si>
  <si>
    <t>1გ</t>
  </si>
  <si>
    <t>4ა</t>
  </si>
  <si>
    <t>4ბ</t>
  </si>
  <si>
    <t>სარკმელები დაცვის ოთახზე 3 ცალი</t>
  </si>
  <si>
    <t>5ა</t>
  </si>
  <si>
    <t xml:space="preserve">საფეხურები 140/30 - 22 ც. </t>
  </si>
  <si>
    <t>5ბ</t>
  </si>
  <si>
    <t xml:space="preserve">კიბის ბაქანი </t>
  </si>
  <si>
    <t>რა-ბა.</t>
  </si>
  <si>
    <t>მწაროებელი</t>
  </si>
  <si>
    <t>ერთ.</t>
  </si>
  <si>
    <t>კაბელები.</t>
  </si>
  <si>
    <t>კაბელი 3x1.5 H05VVH2-U</t>
  </si>
  <si>
    <t>მ</t>
  </si>
  <si>
    <t>Sakcable</t>
  </si>
  <si>
    <t>კაბელი 3x2.5 H05VVH2-U</t>
  </si>
  <si>
    <t>კაბელი 3x4 H05VVH2-U</t>
  </si>
  <si>
    <t>კაბელი 3x10 H05VV-F</t>
  </si>
  <si>
    <t xml:space="preserve">კაბელი   5x16  H05VV-F </t>
  </si>
  <si>
    <t>კაბელი 5x4 H05VV-F</t>
  </si>
  <si>
    <t>დამხმარე სამონტაჟო მასალები (კაბელის სამაგრი)</t>
  </si>
  <si>
    <t>ც</t>
  </si>
  <si>
    <t xml:space="preserve"> </t>
  </si>
  <si>
    <t>საკაბელო კონსტრუქციები</t>
  </si>
  <si>
    <t>მეტალის კაბელსატარის საფარი 100მმ</t>
  </si>
  <si>
    <t>ardic</t>
  </si>
  <si>
    <t>მეტალის კაბელსატარი 100x50 მმ</t>
  </si>
  <si>
    <t xml:space="preserve">გოფრირებული მილი 50მმ </t>
  </si>
  <si>
    <t>30მ</t>
  </si>
  <si>
    <t>kopos</t>
  </si>
  <si>
    <t>დამხმარე სამონტაჟო მასალები  (სამაგრი)</t>
  </si>
  <si>
    <t>ფურნიტურა</t>
  </si>
  <si>
    <t>როზეტი 230v დამიწებით</t>
  </si>
  <si>
    <t>LEGRAND</t>
  </si>
  <si>
    <t>ჩამრთველი 1 კლ.</t>
  </si>
  <si>
    <t>ჩამრთველი 2 კლ.</t>
  </si>
  <si>
    <t>ჩარჩო 1</t>
  </si>
  <si>
    <t>ჩარჩო 2</t>
  </si>
  <si>
    <t>გამანაწილებელი კოლოფი 100x60</t>
  </si>
  <si>
    <t>IEK</t>
  </si>
  <si>
    <t>სამონტაჟო კოლოფი</t>
  </si>
  <si>
    <t>დამხმარე სამონტაჟო მასალები  (ფითხი)</t>
  </si>
  <si>
    <t>შ</t>
  </si>
  <si>
    <t xml:space="preserve">გამანაწილებელი ფარი. </t>
  </si>
  <si>
    <t>გამანაწილებელი ფარი 12 მოდულიანი</t>
  </si>
  <si>
    <t>Schneider Electric</t>
  </si>
  <si>
    <t>ამომრთველი 1P B16A</t>
  </si>
  <si>
    <t>ამომრთველი 1P B20A</t>
  </si>
  <si>
    <t>ამომრთველი 3P C80</t>
  </si>
  <si>
    <t>ამომრთველი 3P C25</t>
  </si>
  <si>
    <t>ამომრთველი 2P B50A</t>
  </si>
  <si>
    <t>დიფერენციალური ამომრთველი 2P 50A 30mA</t>
  </si>
  <si>
    <t>სალტე შემაერთებელი 1P 63A</t>
  </si>
  <si>
    <t>დამხმარე სამონტაჟო მასალები (ფითხი)</t>
  </si>
  <si>
    <t>სანათები</t>
  </si>
  <si>
    <t>შუქდიოდური სანათი 6500K</t>
  </si>
  <si>
    <t>სანათი გარე განათების 6500K</t>
  </si>
  <si>
    <t>ღამის სენსორი გარე განათებისთვის</t>
  </si>
  <si>
    <t>დამხმარე სამონტაჟო მასალები (სამონტაჟო კლემა)</t>
  </si>
  <si>
    <t>საშემოსავლო გადასახადი</t>
  </si>
  <si>
    <t>შპს კნაუფ გიპს თბილისი-ს საწარმოს მიმღებ გამშვები შენობის შიდა ელექტრო გაყვანილობის მოწყობაზე  საორენტაციო ხარჯთაღრიცხვა.</t>
  </si>
  <si>
    <t>საქვაბე</t>
  </si>
  <si>
    <t xml:space="preserve">მოცულობითი ერტკონტურიანი ბოილერი </t>
  </si>
  <si>
    <t xml:space="preserve">საფართოებელი ჭურჭელი </t>
  </si>
  <si>
    <t>პოლიპროპილენის მილი (დამცავი შრით)  Ø-20</t>
  </si>
  <si>
    <t>მეტრი</t>
  </si>
  <si>
    <t>პოლიპროპილენის მილი (დამცავი შრით)  Ø-25</t>
  </si>
  <si>
    <t>პოლიპროპილენის მილი (დამცავი შრით)  Ø-32</t>
  </si>
  <si>
    <t>პოლიპროპილენის მილი (დამცავი შრით)  Ø-40</t>
  </si>
  <si>
    <t>პოლიპროპილენის მილების ფასონური ნაწილები</t>
  </si>
  <si>
    <t>%</t>
  </si>
  <si>
    <t>იზოლაცია Ø-20-იანი  მილისთვის</t>
  </si>
  <si>
    <t>იზოლაცია Ø-25-იანი  მილისთვის</t>
  </si>
  <si>
    <t>იზოლაცია Ø-32-იანი  მილისთვის</t>
  </si>
  <si>
    <t>იზოლაცია Ø-40-იანი  მილისთვის</t>
  </si>
  <si>
    <t>იზოლაციის ფასონური ნაწილები</t>
  </si>
  <si>
    <t>დამცავი სარქველი მანომეტრით (6 ბარი)</t>
  </si>
  <si>
    <t>ბურთულოვანი ვენტილი  Ø20</t>
  </si>
  <si>
    <t>ბურთულოვანი ვენტილი  Ø25</t>
  </si>
  <si>
    <t>ბურთულოვანი ვენტილი  Ø32</t>
  </si>
  <si>
    <t>ბურთულოვანი ვენტილი  Ø40</t>
  </si>
  <si>
    <t>ბურთულოვანი ვენტილი  Ø50</t>
  </si>
  <si>
    <t>ვენტილების ფასონური ნაწილები</t>
  </si>
  <si>
    <t>კოლექტორის ფასონური ნაწილები</t>
  </si>
  <si>
    <t>სამაგრები და სხვა დამხმარე მასალა</t>
  </si>
  <si>
    <t>მრეკადი შეფუთული ჰაერსატარი Ø200მმ</t>
  </si>
  <si>
    <t xml:space="preserve">მოთუთიებული ფურცლოვანი ფოლადის ჰაერსატარი </t>
  </si>
  <si>
    <t>მ²</t>
  </si>
  <si>
    <t>ჰაერსატარის დამხმარე მასალები</t>
  </si>
  <si>
    <t>ჰაერსატარების თბოიზოლაცია(კაუჩუკი )</t>
  </si>
  <si>
    <t>იზოლაციის დამხმარე მასალები</t>
  </si>
  <si>
    <t>მრეკადი შეფუთული ჰაერსატარი Ø125მმ</t>
  </si>
  <si>
    <t>ცხაურა 125მმ</t>
  </si>
  <si>
    <t>იატაკის გათბობა(არტიუმი და ოფოსები)</t>
  </si>
  <si>
    <t>კომპ.</t>
  </si>
  <si>
    <t>კოლექტორის საკიდი</t>
  </si>
  <si>
    <t>ც.</t>
  </si>
  <si>
    <t>კოლექტორის სახშობი</t>
  </si>
  <si>
    <t>კოლექტორის ჰაერგამშვ. და დამცლელი</t>
  </si>
  <si>
    <t>კოლექტორის მუხლი</t>
  </si>
  <si>
    <t>ქურო 32X1"</t>
  </si>
  <si>
    <t xml:space="preserve">შესაფუთი საფენი (პენოპლასტი)            </t>
  </si>
  <si>
    <t xml:space="preserve"> მ2</t>
  </si>
  <si>
    <t xml:space="preserve"> ადაპტორი</t>
  </si>
  <si>
    <t>ბადე</t>
  </si>
  <si>
    <t xml:space="preserve">ვრვ სისტემის გარე ბლოკი </t>
  </si>
  <si>
    <t>გარე ბლოკის სადგამი</t>
  </si>
  <si>
    <t>არხული ტიპის ვრვ-ს შიდა ბლოკი</t>
  </si>
  <si>
    <t>როფნეტი</t>
  </si>
  <si>
    <t>წყ</t>
  </si>
  <si>
    <t>სპილენძის მილი(შეფუთვით)</t>
  </si>
  <si>
    <t>მართვის პულტი</t>
  </si>
  <si>
    <t>შესადუღებელი  და დამხმარე მასალები</t>
  </si>
  <si>
    <t>ელექტრო კაბელი</t>
  </si>
  <si>
    <t>ფრეონი</t>
  </si>
  <si>
    <t>კგ</t>
  </si>
  <si>
    <t>აზოტი</t>
  </si>
  <si>
    <t>PKKP ტიპის პანელური რადიატორი</t>
  </si>
  <si>
    <t>რადიატორის ვენტილი</t>
  </si>
  <si>
    <t>კონდესატის მილგაყვანილობა</t>
  </si>
  <si>
    <t>პოლიპროპილენის მილი  Ø-32</t>
  </si>
  <si>
    <t>პოლიპროპილენის მილი Ø-40</t>
  </si>
  <si>
    <t>სანტექნიკა(შიდა გაყვანილობა)</t>
  </si>
  <si>
    <t>ცივი წყალმომარაგება</t>
  </si>
  <si>
    <t>წ.</t>
  </si>
  <si>
    <t>ცხელი წყალმომარაგება</t>
  </si>
  <si>
    <t>კანალიზაცია</t>
  </si>
  <si>
    <t xml:space="preserve"> წყალმომარაგების დგარი</t>
  </si>
  <si>
    <t>კანალიზაციის დგარი</t>
  </si>
  <si>
    <t xml:space="preserve"> წყალმომარაგების მწოლანა</t>
  </si>
  <si>
    <t>კანალიზაციის მწოლანა</t>
  </si>
  <si>
    <t>სანტექნიკის უნიტაზის ავზის მონტაჟი</t>
  </si>
  <si>
    <t>სანტექნიკა (დანადგარების მონტაჟი)</t>
  </si>
  <si>
    <t>ხელსაბანის მონტაჟი</t>
  </si>
  <si>
    <t>დუშის შემრევის მონტაჟი</t>
  </si>
  <si>
    <t xml:space="preserve"> უნიტაზის  მონტაჟი</t>
  </si>
  <si>
    <t>სარეცხი მანქანის მონტაჟი</t>
  </si>
  <si>
    <t>საპენსიო დანარიცხი</t>
  </si>
  <si>
    <t>ჯამი:</t>
  </si>
  <si>
    <t>დ.ღ.გ.    18%</t>
  </si>
  <si>
    <t>მუშის მომსახურება</t>
  </si>
  <si>
    <t>კ.დ.</t>
  </si>
  <si>
    <t>ჭერის მოწყობა (I და II სართული)</t>
  </si>
  <si>
    <t>მ3</t>
  </si>
  <si>
    <t>ტ</t>
  </si>
  <si>
    <t xml:space="preserve">ხელფასი მოჭიმვის მოწყობაზე </t>
  </si>
  <si>
    <t>ერთ</t>
  </si>
  <si>
    <t>ინერიერში კედლების ლესვა, სამღებრო და მოსაპირკეთებელი სამუშაოები  I და II სართულებზე</t>
  </si>
  <si>
    <t>2ა</t>
  </si>
  <si>
    <t>იატაკის მოწყობა I და II სართულებზე. ქვიშა-ცემენტის მოჭიმვა, კერამოგრანიტის ფილების დაგება</t>
  </si>
  <si>
    <t>იატაკის მოჭიმვა ქვიშა-ცემენტის ხსნარით</t>
  </si>
  <si>
    <t xml:space="preserve"> ქვიშა შავი</t>
  </si>
  <si>
    <t xml:space="preserve"> ცემენტი M-500</t>
  </si>
  <si>
    <t>2ბ</t>
  </si>
  <si>
    <r>
      <t xml:space="preserve">იატაკის და პლინტუსის კერამოგრანიტის ფილა </t>
    </r>
    <r>
      <rPr>
        <sz val="10"/>
        <color rgb="FF0070C0"/>
        <rFont val="Calibri"/>
        <family val="2"/>
        <charset val="204"/>
        <scheme val="minor"/>
      </rPr>
      <t>(სავარაუდო მოდელი და ფასი)</t>
    </r>
  </si>
  <si>
    <t>წებოცემენტი (შეფუთვა 25 კგ.)</t>
  </si>
  <si>
    <t>ოთახშორისი კარების მონტაჟი</t>
  </si>
  <si>
    <t>ბეტოკონტაქტი (შეფუთვა 20 კგ.)</t>
  </si>
  <si>
    <t xml:space="preserve">მულტიგრუნტი (შეფუთვა 10 ლიტ.) </t>
  </si>
  <si>
    <t>ბათქაში izogips jet (ტომარა 30 კგ.)</t>
  </si>
  <si>
    <t>კუთხოვანა</t>
  </si>
  <si>
    <t>არმირების ბადე (რულონი სმ.100/50 -160 გ.მ.)</t>
  </si>
  <si>
    <t>დღიური მუშის მომსახურება</t>
  </si>
  <si>
    <t xml:space="preserve">ტრანსპორტი </t>
  </si>
  <si>
    <t>რეისი</t>
  </si>
  <si>
    <t>3ა</t>
  </si>
  <si>
    <t>3ბ</t>
  </si>
  <si>
    <t>გრუნტი OptiSilan TiefGrund  (ქილა 10 ლიტ.)</t>
  </si>
  <si>
    <t xml:space="preserve">ფითხი Akkordspachtel Fein (შეფუთვა 25 კგ.) </t>
  </si>
  <si>
    <t>ხარაჩო და დამხმარე ინვენტარი</t>
  </si>
  <si>
    <t>ხელფასი კედლის სამღებრო სამუშაოზე 1105 მ2 + 438 გ.მ.</t>
  </si>
  <si>
    <t>კლიფსები და დამხმარე მასალა</t>
  </si>
  <si>
    <t>შოვის შესავსები (ფუგა. ქილა 2 კგ)</t>
  </si>
  <si>
    <t>ხელფასი კედლის კაფელის მოწყობაზე</t>
  </si>
  <si>
    <t>ტექნიკის ტრანსპორტირება</t>
  </si>
  <si>
    <t xml:space="preserve">ხელფასი იატაკის ფილის დაგებაზე </t>
  </si>
  <si>
    <t xml:space="preserve">ხელფასი პლინტუსის მოწყობაზე </t>
  </si>
  <si>
    <r>
      <t xml:space="preserve">კაფელი </t>
    </r>
    <r>
      <rPr>
        <sz val="10"/>
        <color rgb="FF0070C0"/>
        <rFont val="Calibri"/>
        <family val="2"/>
        <charset val="204"/>
        <scheme val="minor"/>
      </rPr>
      <t>(ფორმატი/მწარმოებელი/დიზაინი) სავარაუდო ფასით!</t>
    </r>
  </si>
  <si>
    <t xml:space="preserve">სანიშნე პროფილი </t>
  </si>
  <si>
    <t>საღებავი SAMTEX 7 (ქილა 15 ლიტ)</t>
  </si>
  <si>
    <t>საფეხურები (30x140x22ცალი=30,8 გ.მ.) (ბაქანი 3.95 მ2)</t>
  </si>
  <si>
    <t>კიბის უჯრედი</t>
  </si>
  <si>
    <t>ობიექტის დასუფთავება, სამშენებლო ნარჩენის გატანა</t>
  </si>
  <si>
    <t>დასუფთავება</t>
  </si>
  <si>
    <t>ნარჩენების გატანა ტრანსპორტ.</t>
  </si>
  <si>
    <t>სახარჯო დამხმარე მასალა</t>
  </si>
  <si>
    <t>ოთახშორისი კარის და სარკმელების მოწყობა</t>
  </si>
  <si>
    <t>კარი 220/100-27 ცალი.  სარკმელი 5.6 მ2 3 ცალი</t>
  </si>
  <si>
    <t>სარკმელის დამზადება და მონტაჟი</t>
  </si>
  <si>
    <t>კერამოგრანიტის ფილა</t>
  </si>
  <si>
    <t>ხელფასი ფილის დაგებაზე</t>
  </si>
  <si>
    <r>
      <t xml:space="preserve">ოთახშორისი კარი (220x100)  </t>
    </r>
    <r>
      <rPr>
        <sz val="10"/>
        <color rgb="FF0070C0"/>
        <rFont val="Calibri"/>
        <family val="2"/>
        <charset val="204"/>
        <scheme val="minor"/>
      </rPr>
      <t>(ფასი სავარაუდო)</t>
    </r>
  </si>
  <si>
    <t xml:space="preserve">საფეხურის მასალა - დამზადება (რუხი გრანიტი) 140/30/3 </t>
  </si>
  <si>
    <t xml:space="preserve">საფეხურის შუბლის მასალა - დამზადება (რუხი გრანიტი) 140/12/2 </t>
  </si>
  <si>
    <t>ხელფასი საფეხურების მოწყობაზე</t>
  </si>
  <si>
    <t xml:space="preserve">   თანხა მოცემულია ეროვნულ ვალუტაში ლარში, დღგ-ს ჩათვლით.</t>
  </si>
  <si>
    <t xml:space="preserve">  თანხა მოცემულია ეროვნულ ვალუტაში ლარში, დღგ-ს ჩათვლით.</t>
  </si>
  <si>
    <r>
      <t xml:space="preserve">შპს კნაუფ გიპს თბილისი-ს საწარმოს მიმღებ გამშვები შენობის </t>
    </r>
    <r>
      <rPr>
        <b/>
        <u/>
        <sz val="11"/>
        <color theme="1"/>
        <rFont val="Calibri"/>
        <family val="2"/>
        <charset val="204"/>
        <scheme val="minor"/>
      </rPr>
      <t>შიდა</t>
    </r>
    <r>
      <rPr>
        <b/>
        <sz val="11"/>
        <color theme="1"/>
        <rFont val="Calibri"/>
        <family val="2"/>
        <charset val="204"/>
        <scheme val="minor"/>
      </rPr>
      <t xml:space="preserve"> სარემონტო სამუშაოების საორენტაციო ხარჯთაღრიცხვა. 13.07.26. </t>
    </r>
  </si>
  <si>
    <t>(შიდა ტიხრები 2 მხარე + პერიმეტრის კედელი 1 მხარე = ფართი კარ-ფანჯრით 1532 კვ.მ. კარფანჯრის გარეშე 1336 კვ.მ.)                                                                               (წიბო-კუთხეები: ფასადის და შიდა კარ-ფანჯრის გვერდის 312 გ.მ. + რიგელების  191 გ.მ. = 503 საანგარიშო ერთეული.)</t>
  </si>
  <si>
    <t>ხელფასი ლესვაზე (700 კვ.მ. + 503 გ.მ.)</t>
  </si>
  <si>
    <t xml:space="preserve"> კედლის სამღებრო სამუშაო: ჰოლი;დერეფანი;ოფისის ოთახები; კიბის უჯრედი, გასახდელები, WC ოთახები, დამხმარე სათავსოები (1190 მ2) + (წიბო-კუთხეები 503 გ.მ.)</t>
  </si>
  <si>
    <t xml:space="preserve">               კედლის მოპირკეთების სამუშაო: საშხაპე ოთახები; სანკვანძები,                 (h-220 სმ.  146 მ2) + (წიბო-კუთხეები 45 გ.მ.)</t>
  </si>
  <si>
    <t>დეკორატ. კუთხეები (h-220 სმ.)</t>
  </si>
  <si>
    <t xml:space="preserve"> I სართულზე:  ჰოლი, დერეფანი, კიბის უჯრედი,  ოფისის ოთახები, გასახდელები, საშხაპე ოთახები,  სანკვანძები, (პლინტუსი სულ 195 გ.მ.)                                                                                                                                 II სართულზე: დერაფანი, სათავსოები, გასახდელები, საშხაპეები, სანკვანძები, (პლინტუსი 137 გ.მ.)</t>
  </si>
  <si>
    <t>404 მ2 იატაკზე კერამოგრანიტის ფილის და 332 გ.მ. პლინტუსის მოწყობა</t>
  </si>
  <si>
    <t xml:space="preserve">   კედლის ლესვა ფითხით: ჰოლი;დერეფანი;ოფისის ოთახები; კიბის უჯრედი, გასახდელები, WC ოთახები, დამხმარე სათავსოები (კარის ღიობით 975 მ2 - კარის ღიობის გარეშე 700 მ2) + (წიბო-კუთხეები კარ-ფანჯრის 315 გ.მ.)</t>
  </si>
  <si>
    <t>I სართული: ჰოლი, დერეფანი, კიბის უჯრედი სათავსო,  ოფისის ოთახები, გასახდელები,  საშხაპე ოთახები,  სანკვანძები სულ 183 მ2   (რიგელის საანგარიშო წიბოები 98 გ.მ.)  II სართული: დერეფანი, სათავსოები, გასახდელები,. საშხაპეები,სანკვანძები სულ 202 მ2 (რიგელის საანგარიშო წიბოები 92 გ.მ.)</t>
  </si>
  <si>
    <t>გასაჭიმი ჭერის (ბარისოლის) მოწყობა</t>
  </si>
  <si>
    <t>ტრანსპორტი და დამხმარე მოწყობილობა (ხარაჩოები)</t>
  </si>
  <si>
    <t>რაოდ.</t>
  </si>
  <si>
    <t>გასაჭიმ ჭერზე განათებისთვის 300 წერტ. და 30 წერტ. სხვა ჭერის აგრეგატებისთვის კონსტრუქციული არმირების მოწყობა (სავარაუდო ვერსიით)</t>
  </si>
  <si>
    <t>გასაჭიმი ჭერის მასალა და მონტაჟი</t>
  </si>
  <si>
    <t>სპეც.არმატურის მასალა მონტაჟით (საშვალო ფასი)</t>
  </si>
  <si>
    <t xml:space="preserve">კარი (220x100)  21 ცალი </t>
  </si>
  <si>
    <t xml:space="preserve">შპს კნაუფ გიპს თბილისი-ს საწარმოს მიმღებ გამშვები შენობის გათბობა,გაგრილება,წყალმომარაგება,შიდა კანალიზაციის მოწყობაზე  საორენტაციო ხარჯთაღრიცხვა. 15.07.26.       </t>
  </si>
  <si>
    <t>გათბობის  კედლის სისტემური ქვაბი 40KV   დახურული წვა</t>
  </si>
  <si>
    <t>c</t>
  </si>
  <si>
    <t>500 LT</t>
  </si>
  <si>
    <t xml:space="preserve">საცირკულაციო ტუმბო ჩამხსნელებით   G=1.0 მ³/სთ   H=4.0 მ. </t>
  </si>
  <si>
    <t xml:space="preserve">საცირკულაციო ტუმბო ჩამხსნელებით   G=4.0 მ³/სთ   H=5.0 მ. </t>
  </si>
  <si>
    <t>80 Lt</t>
  </si>
  <si>
    <t>35 Lt</t>
  </si>
  <si>
    <t>PP-R</t>
  </si>
  <si>
    <t>metri</t>
  </si>
  <si>
    <t>პოლიპროპილენის მილი (დამცავი შრით)  Ø-50</t>
  </si>
  <si>
    <t>იზოლაცია Ø-50-იანი  მილისთვის</t>
  </si>
  <si>
    <t>მექანიკური ფილტრი  Ø32</t>
  </si>
  <si>
    <t>კოლექტორი D120</t>
  </si>
  <si>
    <t>ჰიდრავლიკური ისარი (საბალანსო ავზი) D120</t>
  </si>
  <si>
    <t>kom</t>
  </si>
  <si>
    <t>გაწოვის სისტემები</t>
  </si>
  <si>
    <t>საპირფარეშოს გამწოვი ვენტილატორი L=80 მ³/სთ.P=35 პა</t>
  </si>
  <si>
    <t>გამწოვი მრგვალი არხული ვენტილატორი L=240 მ³/სთ.P=120 პა</t>
  </si>
  <si>
    <t>გამწოვი მრგვალი არხული ვენტილატორი L=500 მ³/სთ.P=120 პა</t>
  </si>
  <si>
    <t>0,55mm</t>
  </si>
  <si>
    <t>12mm</t>
  </si>
  <si>
    <t>ფასადის ცხაური 250X250</t>
  </si>
  <si>
    <t>ფასადის ცხაური 300X300</t>
  </si>
  <si>
    <t>კვადრო ცხაურა 300X300 შეფუთული პლენუმბოქსით და შტუცერით</t>
  </si>
  <si>
    <t>ხაზოვანი ცხაურა 4სლ    3მ   შეფუთული პლენუმბოქსით და შტუცერით</t>
  </si>
  <si>
    <t xml:space="preserve">იატაკის გათბობის პელიეთილენის მილი  D 16  </t>
  </si>
  <si>
    <t>იატაკის გათბობის 11 წვერიანი კოლექტორი ტუმბოთი და თერმორეგულატორით</t>
  </si>
  <si>
    <t>ვრვ</t>
  </si>
  <si>
    <t>midea</t>
  </si>
  <si>
    <t>MVi-450WV2GN1(A)</t>
  </si>
  <si>
    <t>MIH80T2HN18</t>
  </si>
  <si>
    <t>MIH71Q4HN18</t>
  </si>
  <si>
    <t>კასეტური ტიპის ვრვ-ს შიდა ბლოკი</t>
  </si>
  <si>
    <t>MIH63Q4CHN18</t>
  </si>
  <si>
    <t>MIH56Q4CHN18</t>
  </si>
  <si>
    <t>MIH36Q4CHN18</t>
  </si>
  <si>
    <t>MIH22Q4CHN18</t>
  </si>
  <si>
    <t>FQZHN-01D</t>
  </si>
  <si>
    <t>FQZHN-02D</t>
  </si>
  <si>
    <t>FQZHN-03D</t>
  </si>
  <si>
    <t>Ф6.35</t>
  </si>
  <si>
    <t>Ф9.52</t>
  </si>
  <si>
    <t>Ф12.7</t>
  </si>
  <si>
    <t>Ф15.9</t>
  </si>
  <si>
    <t>Ф19.1</t>
  </si>
  <si>
    <t>Ф22.2</t>
  </si>
  <si>
    <t>Ф28.6</t>
  </si>
  <si>
    <t>H05VV-F-1 5*1.5</t>
  </si>
  <si>
    <t>R410</t>
  </si>
  <si>
    <t>რადიატორები</t>
  </si>
  <si>
    <t>0,6X0,5</t>
  </si>
  <si>
    <t>0,6X0,6</t>
  </si>
  <si>
    <t>0,6X0,8</t>
  </si>
  <si>
    <t>0,6X0,9</t>
  </si>
  <si>
    <t>0,6X1,0</t>
  </si>
  <si>
    <t>0,6X1,1</t>
  </si>
  <si>
    <t>0,6X1,2</t>
  </si>
  <si>
    <t>0,6X1,4</t>
  </si>
  <si>
    <t xml:space="preserve">მეტალოპლასტიკის შეფუთული მილი  D 16  </t>
  </si>
  <si>
    <t xml:space="preserve"> გათბობის 6 წვერიანი კოლექტორი </t>
  </si>
  <si>
    <t xml:space="preserve"> გათბობის 7 წვერიანი კოლექტორი </t>
  </si>
  <si>
    <t xml:space="preserve"> გათბობის 9 წვერიანი კოლექტორი </t>
  </si>
  <si>
    <t xml:space="preserve"> ადაპტორი   16X1/2"</t>
  </si>
  <si>
    <t>რეცირკულიაცია</t>
  </si>
  <si>
    <t>ზედნადები %</t>
  </si>
  <si>
    <t>გეგმიური დაგროვება  %</t>
  </si>
  <si>
    <t>გეგმიური დაგროვება %</t>
  </si>
  <si>
    <t>ტრანსპორტირება %</t>
  </si>
  <si>
    <t>ტრანსპორტის მომსახურება   %</t>
  </si>
  <si>
    <t>ზედნადები ხარჯი 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</si>
</sst>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&quot; &quot;#,##0.00&quot;  &quot;;&quot; (&quot;#,##0.00&quot;) &quot;;&quot; -&quot;#&quot;  &quot;;&quot; &quot;@&quot; &quot;"/>
    <numFmt numFmtId="165" formatCode="&quot; &quot;#,##0.00&quot;  BGN &quot;;&quot; (&quot;#,##0.00&quot;) BGN &quot;;&quot; -&quot;#&quot;  BGN &quot;;&quot; &quot;@&quot; &quot;"/>
    <numFmt numFmtId="166" formatCode="0.0"/>
  </numFmts>
  <fonts count="43">
    <font>
      <sz val="11"/>
      <color theme="1"/>
      <name val="Calibri"/>
      <family val="2"/>
      <scheme val="minor"/>
    </font>
    <font>
      <sz val="10"/>
      <color theme="1"/>
      <name val="AcadNusx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9" tint="-0.249977111117893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1"/>
      <color rgb="FF000000"/>
      <name val="Calibri"/>
      <family val="2"/>
      <charset val="204"/>
    </font>
    <font>
      <sz val="12"/>
      <color rgb="FF000000"/>
      <name val="Aptos Narrow"/>
      <charset val="204"/>
    </font>
    <font>
      <sz val="11"/>
      <color rgb="FF000000"/>
      <name val="Aptos Narrow"/>
      <charset val="204"/>
    </font>
    <font>
      <b/>
      <sz val="10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Calibri (Body)"/>
      <charset val="204"/>
    </font>
    <font>
      <sz val="10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0"/>
      <color rgb="FF000000"/>
      <name val="Calibri (Body)"/>
      <charset val="204"/>
    </font>
    <font>
      <b/>
      <sz val="10"/>
      <color rgb="FFFF0000"/>
      <name val="Calibri"/>
      <family val="2"/>
      <charset val="204"/>
    </font>
    <font>
      <sz val="10"/>
      <color rgb="FFFF0000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0"/>
      <color rgb="FF3F3F3F"/>
      <name val="Calibri"/>
      <family val="2"/>
      <charset val="204"/>
      <scheme val="minor"/>
    </font>
    <font>
      <sz val="11"/>
      <color rgb="FF3F3F3F"/>
      <name val="Calibri"/>
      <family val="2"/>
      <charset val="204"/>
      <scheme val="minor"/>
    </font>
    <font>
      <sz val="10"/>
      <color rgb="FF3F3F3F"/>
      <name val="Calibri"/>
      <family val="2"/>
      <scheme val="minor"/>
    </font>
    <font>
      <b/>
      <u/>
      <sz val="11"/>
      <color theme="1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1"/>
      <color rgb="FFFA7D00"/>
      <name val="Calibri"/>
      <family val="2"/>
      <charset val="1"/>
      <scheme val="minor"/>
    </font>
    <font>
      <sz val="11"/>
      <name val="Calibri"/>
      <family val="2"/>
      <charset val="204"/>
      <scheme val="minor"/>
    </font>
    <font>
      <b/>
      <sz val="8"/>
      <color indexed="8"/>
      <name val="Arial"/>
      <family val="2"/>
      <charset val="204"/>
    </font>
    <font>
      <sz val="10"/>
      <color indexed="8"/>
      <name val="Calibri"/>
      <family val="2"/>
      <charset val="204"/>
      <scheme val="minor"/>
    </font>
    <font>
      <sz val="10"/>
      <color rgb="FF3F3F3F"/>
      <name val="Avaza"/>
      <family val="2"/>
    </font>
    <font>
      <sz val="10"/>
      <color indexed="8"/>
      <name val="Arial"/>
      <family val="2"/>
      <charset val="204"/>
    </font>
    <font>
      <b/>
      <sz val="10"/>
      <color indexed="8"/>
      <name val="Calibri"/>
      <family val="2"/>
      <charset val="204"/>
      <scheme val="minor"/>
    </font>
    <font>
      <b/>
      <sz val="8"/>
      <color indexed="8"/>
      <name val="Avaza"/>
      <family val="2"/>
    </font>
    <font>
      <sz val="10"/>
      <color indexed="8"/>
      <name val="Avaza"/>
      <family val="2"/>
    </font>
    <font>
      <sz val="10"/>
      <color theme="1"/>
      <name val="Arial Unicode MS"/>
      <family val="2"/>
      <charset val="134"/>
    </font>
    <font>
      <sz val="10"/>
      <color theme="1"/>
      <name val="Calibri"/>
      <family val="2"/>
    </font>
    <font>
      <sz val="10"/>
      <color rgb="FF3F3F3F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D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DDFDF"/>
        <bgColor rgb="FFFDDFDF"/>
      </patternFill>
    </fill>
    <fill>
      <patternFill patternType="solid">
        <fgColor rgb="FFFFD9D9"/>
        <bgColor rgb="FFFFD9D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indexed="64"/>
      </top>
      <bottom style="thin">
        <color rgb="FF3F3F3F"/>
      </bottom>
      <diagonal/>
    </border>
    <border>
      <left/>
      <right/>
      <top style="thin">
        <color indexed="64"/>
      </top>
      <bottom style="thin">
        <color rgb="FF3F3F3F"/>
      </bottom>
      <diagonal/>
    </border>
    <border>
      <left/>
      <right style="thin">
        <color rgb="FF3F3F3F"/>
      </right>
      <top style="thin">
        <color indexed="64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000000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indexed="64"/>
      </bottom>
      <diagonal/>
    </border>
    <border>
      <left/>
      <right/>
      <top style="thin">
        <color rgb="FF3F3F3F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rgb="FF7F7F7F"/>
      </bottom>
      <diagonal/>
    </border>
    <border>
      <left/>
      <right/>
      <top style="thin">
        <color indexed="64"/>
      </top>
      <bottom style="thin">
        <color rgb="FF7F7F7F"/>
      </bottom>
      <diagonal/>
    </border>
    <border>
      <left/>
      <right style="thin">
        <color rgb="FF7F7F7F"/>
      </right>
      <top style="thin">
        <color indexed="64"/>
      </top>
      <bottom style="thin">
        <color rgb="FF7F7F7F"/>
      </bottom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4" fillId="0" borderId="0" applyNumberFormat="0" applyBorder="0" applyProtection="0"/>
    <xf numFmtId="0" fontId="15" fillId="0" borderId="0" applyNumberFormat="0" applyBorder="0" applyProtection="0"/>
    <xf numFmtId="0" fontId="17" fillId="0" borderId="0" applyNumberFormat="0" applyBorder="0" applyProtection="0"/>
    <xf numFmtId="165" fontId="12" fillId="0" borderId="0" applyFont="0" applyFill="0" applyBorder="0" applyAlignment="0" applyProtection="0"/>
    <xf numFmtId="0" fontId="25" fillId="12" borderId="21" applyNumberFormat="0" applyAlignment="0" applyProtection="0"/>
    <xf numFmtId="0" fontId="31" fillId="12" borderId="40" applyNumberFormat="0" applyAlignment="0" applyProtection="0"/>
    <xf numFmtId="9" fontId="2" fillId="0" borderId="0" applyFont="0" applyFill="0" applyBorder="0" applyAlignment="0" applyProtection="0"/>
    <xf numFmtId="0" fontId="40" fillId="0" borderId="0">
      <alignment vertical="center"/>
    </xf>
  </cellStyleXfs>
  <cellXfs count="236">
    <xf numFmtId="0" fontId="0" fillId="0" borderId="0" xfId="0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2" fontId="4" fillId="6" borderId="1" xfId="1" applyNumberFormat="1" applyFont="1" applyFill="1" applyBorder="1" applyAlignment="1">
      <alignment horizontal="center" vertical="center" wrapText="1"/>
    </xf>
    <xf numFmtId="2" fontId="4" fillId="3" borderId="1" xfId="1" applyNumberFormat="1" applyFont="1" applyFill="1" applyBorder="1" applyAlignment="1">
      <alignment horizontal="center" vertical="center"/>
    </xf>
    <xf numFmtId="2" fontId="4" fillId="3" borderId="1" xfId="1" applyNumberFormat="1" applyFont="1" applyFill="1" applyBorder="1" applyAlignment="1">
      <alignment horizontal="center" vertical="center" wrapText="1"/>
    </xf>
    <xf numFmtId="1" fontId="4" fillId="3" borderId="1" xfId="1" applyNumberFormat="1" applyFont="1" applyFill="1" applyBorder="1" applyAlignment="1">
      <alignment horizontal="center" vertical="center"/>
    </xf>
    <xf numFmtId="1" fontId="7" fillId="3" borderId="1" xfId="1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/>
    </xf>
    <xf numFmtId="2" fontId="4" fillId="6" borderId="1" xfId="1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" fontId="11" fillId="3" borderId="1" xfId="1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5" borderId="1" xfId="1" applyNumberFormat="1" applyFont="1" applyFill="1" applyBorder="1" applyAlignment="1">
      <alignment horizontal="center" vertical="center" wrapText="1"/>
    </xf>
    <xf numFmtId="2" fontId="4" fillId="4" borderId="1" xfId="1" applyNumberFormat="1" applyFont="1" applyFill="1" applyBorder="1" applyAlignment="1">
      <alignment horizontal="center" vertical="center" wrapText="1"/>
    </xf>
    <xf numFmtId="2" fontId="3" fillId="6" borderId="1" xfId="0" applyNumberFormat="1" applyFont="1" applyFill="1" applyBorder="1" applyAlignment="1">
      <alignment horizontal="center" vertical="center" wrapText="1"/>
    </xf>
    <xf numFmtId="2" fontId="3" fillId="6" borderId="1" xfId="1" applyNumberFormat="1" applyFont="1" applyFill="1" applyBorder="1" applyAlignment="1">
      <alignment horizontal="center" vertical="center" wrapText="1"/>
    </xf>
    <xf numFmtId="2" fontId="3" fillId="6" borderId="1" xfId="0" applyNumberFormat="1" applyFont="1" applyFill="1" applyBorder="1" applyAlignment="1">
      <alignment horizontal="center" vertical="center"/>
    </xf>
    <xf numFmtId="2" fontId="3" fillId="6" borderId="1" xfId="1" applyNumberFormat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1" xfId="1" applyNumberFormat="1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" fontId="8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8" fillId="7" borderId="13" xfId="5" applyFont="1" applyFill="1" applyBorder="1" applyAlignment="1">
      <alignment horizontal="center" vertical="center"/>
    </xf>
    <xf numFmtId="0" fontId="19" fillId="7" borderId="13" xfId="4" applyFont="1" applyFill="1" applyBorder="1" applyAlignment="1">
      <alignment horizontal="left" vertical="center"/>
    </xf>
    <xf numFmtId="0" fontId="16" fillId="7" borderId="13" xfId="4" applyFont="1" applyFill="1" applyBorder="1" applyAlignment="1">
      <alignment horizontal="center" vertical="center"/>
    </xf>
    <xf numFmtId="0" fontId="19" fillId="7" borderId="13" xfId="5" applyFont="1" applyFill="1" applyBorder="1" applyAlignment="1">
      <alignment horizontal="center" vertical="center"/>
    </xf>
    <xf numFmtId="164" fontId="19" fillId="7" borderId="13" xfId="2" applyFont="1" applyFill="1" applyBorder="1" applyAlignment="1">
      <alignment horizontal="center" vertical="center"/>
    </xf>
    <xf numFmtId="164" fontId="19" fillId="8" borderId="13" xfId="2" applyFont="1" applyFill="1" applyBorder="1" applyAlignment="1">
      <alignment horizontal="center" vertical="center"/>
    </xf>
    <xf numFmtId="0" fontId="19" fillId="7" borderId="13" xfId="3" applyFont="1" applyFill="1" applyBorder="1" applyAlignment="1">
      <alignment horizontal="center" vertical="center" wrapText="1"/>
    </xf>
    <xf numFmtId="0" fontId="18" fillId="0" borderId="13" xfId="5" applyFont="1" applyBorder="1" applyAlignment="1">
      <alignment horizontal="center" vertical="center"/>
    </xf>
    <xf numFmtId="0" fontId="19" fillId="0" borderId="13" xfId="4" applyFont="1" applyBorder="1" applyAlignment="1">
      <alignment horizontal="left" vertical="center"/>
    </xf>
    <xf numFmtId="0" fontId="19" fillId="0" borderId="13" xfId="5" applyFont="1" applyBorder="1" applyAlignment="1">
      <alignment horizontal="center" vertical="center"/>
    </xf>
    <xf numFmtId="164" fontId="19" fillId="0" borderId="13" xfId="2" applyFont="1" applyFill="1" applyBorder="1" applyAlignment="1">
      <alignment horizontal="center" vertical="center"/>
    </xf>
    <xf numFmtId="0" fontId="19" fillId="0" borderId="13" xfId="3" applyFont="1" applyBorder="1" applyAlignment="1">
      <alignment horizontal="center" vertical="center" wrapText="1"/>
    </xf>
    <xf numFmtId="0" fontId="16" fillId="9" borderId="13" xfId="5" applyFont="1" applyFill="1" applyBorder="1" applyAlignment="1">
      <alignment horizontal="center" vertical="center"/>
    </xf>
    <xf numFmtId="164" fontId="16" fillId="9" borderId="13" xfId="2" applyFont="1" applyFill="1" applyBorder="1" applyAlignment="1">
      <alignment horizontal="center" vertical="center"/>
    </xf>
    <xf numFmtId="164" fontId="16" fillId="10" borderId="13" xfId="2" applyFont="1" applyFill="1" applyBorder="1" applyAlignment="1">
      <alignment horizontal="center" vertical="center"/>
    </xf>
    <xf numFmtId="0" fontId="16" fillId="0" borderId="13" xfId="4" applyFont="1" applyBorder="1" applyAlignment="1">
      <alignment horizontal="center" vertical="center"/>
    </xf>
    <xf numFmtId="0" fontId="16" fillId="7" borderId="13" xfId="5" applyFont="1" applyFill="1" applyBorder="1" applyAlignment="1">
      <alignment horizontal="center" vertical="center"/>
    </xf>
    <xf numFmtId="164" fontId="19" fillId="0" borderId="14" xfId="2" applyFont="1" applyFill="1" applyBorder="1" applyAlignment="1">
      <alignment horizontal="center" vertical="center"/>
    </xf>
    <xf numFmtId="0" fontId="13" fillId="7" borderId="13" xfId="5" applyFont="1" applyFill="1" applyBorder="1" applyAlignment="1">
      <alignment horizontal="center" vertical="center"/>
    </xf>
    <xf numFmtId="0" fontId="18" fillId="0" borderId="15" xfId="5" applyFont="1" applyBorder="1" applyAlignment="1">
      <alignment horizontal="center" vertical="center"/>
    </xf>
    <xf numFmtId="0" fontId="16" fillId="9" borderId="15" xfId="5" applyFont="1" applyFill="1" applyBorder="1" applyAlignment="1">
      <alignment horizontal="center" vertical="center"/>
    </xf>
    <xf numFmtId="164" fontId="16" fillId="9" borderId="15" xfId="2" applyFont="1" applyFill="1" applyBorder="1" applyAlignment="1">
      <alignment horizontal="center" vertical="center"/>
    </xf>
    <xf numFmtId="164" fontId="16" fillId="10" borderId="15" xfId="2" applyFont="1" applyFill="1" applyBorder="1" applyAlignment="1">
      <alignment horizontal="center" vertical="center"/>
    </xf>
    <xf numFmtId="0" fontId="19" fillId="0" borderId="15" xfId="3" applyFont="1" applyBorder="1" applyAlignment="1">
      <alignment horizontal="center" vertical="center" wrapText="1"/>
    </xf>
    <xf numFmtId="0" fontId="21" fillId="7" borderId="15" xfId="5" applyFont="1" applyFill="1" applyBorder="1" applyAlignment="1">
      <alignment horizontal="center" vertical="center"/>
    </xf>
    <xf numFmtId="0" fontId="13" fillId="7" borderId="15" xfId="5" applyFont="1" applyFill="1" applyBorder="1" applyAlignment="1">
      <alignment horizontal="center" vertical="center"/>
    </xf>
    <xf numFmtId="164" fontId="19" fillId="0" borderId="13" xfId="2" applyFont="1" applyFill="1" applyBorder="1" applyAlignment="1">
      <alignment horizontal="center" vertical="center" wrapText="1"/>
    </xf>
    <xf numFmtId="49" fontId="20" fillId="0" borderId="0" xfId="3" applyNumberFormat="1" applyFont="1" applyAlignment="1">
      <alignment vertical="center"/>
    </xf>
    <xf numFmtId="0" fontId="16" fillId="11" borderId="13" xfId="0" applyFont="1" applyFill="1" applyBorder="1" applyAlignment="1">
      <alignment horizontal="center" vertical="center"/>
    </xf>
    <xf numFmtId="2" fontId="16" fillId="11" borderId="13" xfId="0" applyNumberFormat="1" applyFont="1" applyFill="1" applyBorder="1" applyAlignment="1">
      <alignment horizontal="center" vertical="center"/>
    </xf>
    <xf numFmtId="2" fontId="16" fillId="11" borderId="13" xfId="1" applyNumberFormat="1" applyFont="1" applyFill="1" applyBorder="1" applyAlignment="1">
      <alignment horizontal="center" vertical="center"/>
    </xf>
    <xf numFmtId="2" fontId="16" fillId="11" borderId="13" xfId="1" applyNumberFormat="1" applyFont="1" applyFill="1" applyBorder="1" applyAlignment="1">
      <alignment horizontal="center" vertical="center" wrapText="1"/>
    </xf>
    <xf numFmtId="166" fontId="16" fillId="11" borderId="13" xfId="1" applyNumberFormat="1" applyFont="1" applyFill="1" applyBorder="1" applyAlignment="1">
      <alignment horizontal="center" vertical="center"/>
    </xf>
    <xf numFmtId="2" fontId="16" fillId="7" borderId="13" xfId="1" applyNumberFormat="1" applyFont="1" applyFill="1" applyBorder="1" applyAlignment="1">
      <alignment horizontal="center" vertical="center"/>
    </xf>
    <xf numFmtId="2" fontId="16" fillId="7" borderId="17" xfId="0" applyNumberFormat="1" applyFont="1" applyFill="1" applyBorder="1" applyAlignment="1">
      <alignment horizontal="center" vertical="center"/>
    </xf>
    <xf numFmtId="2" fontId="16" fillId="7" borderId="18" xfId="0" applyNumberFormat="1" applyFont="1" applyFill="1" applyBorder="1" applyAlignment="1">
      <alignment horizontal="center" vertical="center"/>
    </xf>
    <xf numFmtId="2" fontId="16" fillId="7" borderId="18" xfId="1" applyNumberFormat="1" applyFont="1" applyFill="1" applyBorder="1" applyAlignment="1">
      <alignment horizontal="center" vertical="center"/>
    </xf>
    <xf numFmtId="2" fontId="16" fillId="7" borderId="18" xfId="1" applyNumberFormat="1" applyFont="1" applyFill="1" applyBorder="1" applyAlignment="1">
      <alignment horizontal="center" vertical="center" wrapText="1"/>
    </xf>
    <xf numFmtId="2" fontId="16" fillId="7" borderId="19" xfId="1" applyNumberFormat="1" applyFont="1" applyFill="1" applyBorder="1" applyAlignment="1">
      <alignment horizontal="center" vertical="center"/>
    </xf>
    <xf numFmtId="2" fontId="19" fillId="7" borderId="17" xfId="0" applyNumberFormat="1" applyFont="1" applyFill="1" applyBorder="1" applyAlignment="1">
      <alignment vertical="center" wrapText="1"/>
    </xf>
    <xf numFmtId="2" fontId="19" fillId="7" borderId="18" xfId="0" applyNumberFormat="1" applyFont="1" applyFill="1" applyBorder="1" applyAlignment="1">
      <alignment vertical="center" wrapText="1"/>
    </xf>
    <xf numFmtId="2" fontId="19" fillId="7" borderId="19" xfId="0" applyNumberFormat="1" applyFont="1" applyFill="1" applyBorder="1" applyAlignment="1">
      <alignment vertical="center" wrapText="1"/>
    </xf>
    <xf numFmtId="2" fontId="23" fillId="7" borderId="17" xfId="0" applyNumberFormat="1" applyFont="1" applyFill="1" applyBorder="1" applyAlignment="1">
      <alignment vertical="center" wrapText="1"/>
    </xf>
    <xf numFmtId="2" fontId="23" fillId="7" borderId="18" xfId="0" applyNumberFormat="1" applyFont="1" applyFill="1" applyBorder="1" applyAlignment="1">
      <alignment vertical="center" wrapText="1"/>
    </xf>
    <xf numFmtId="2" fontId="23" fillId="7" borderId="19" xfId="0" applyNumberFormat="1" applyFont="1" applyFill="1" applyBorder="1" applyAlignment="1">
      <alignment vertical="center" wrapText="1"/>
    </xf>
    <xf numFmtId="0" fontId="16" fillId="7" borderId="13" xfId="0" applyFont="1" applyFill="1" applyBorder="1" applyAlignment="1">
      <alignment horizontal="center" vertical="center" wrapText="1"/>
    </xf>
    <xf numFmtId="0" fontId="16" fillId="7" borderId="13" xfId="0" applyFont="1" applyFill="1" applyBorder="1" applyAlignment="1">
      <alignment horizontal="center" vertical="center"/>
    </xf>
    <xf numFmtId="0" fontId="0" fillId="0" borderId="20" xfId="0" applyBorder="1"/>
    <xf numFmtId="0" fontId="22" fillId="7" borderId="13" xfId="4" applyFont="1" applyFill="1" applyBorder="1" applyAlignment="1">
      <alignment horizontal="center" vertical="center"/>
    </xf>
    <xf numFmtId="0" fontId="19" fillId="9" borderId="13" xfId="5" applyFont="1" applyFill="1" applyBorder="1" applyAlignment="1">
      <alignment horizontal="center" vertical="center"/>
    </xf>
    <xf numFmtId="164" fontId="19" fillId="9" borderId="13" xfId="2" applyFont="1" applyFill="1" applyBorder="1" applyAlignment="1">
      <alignment horizontal="center" vertical="center"/>
    </xf>
    <xf numFmtId="0" fontId="21" fillId="7" borderId="13" xfId="5" applyFont="1" applyFill="1" applyBorder="1" applyAlignment="1">
      <alignment horizontal="center" vertical="center"/>
    </xf>
    <xf numFmtId="0" fontId="22" fillId="7" borderId="15" xfId="4" applyFont="1" applyFill="1" applyBorder="1" applyAlignment="1">
      <alignment horizontal="center" vertical="center"/>
    </xf>
    <xf numFmtId="0" fontId="24" fillId="11" borderId="13" xfId="0" applyFont="1" applyFill="1" applyBorder="1" applyAlignment="1">
      <alignment horizontal="center" vertical="center"/>
    </xf>
    <xf numFmtId="1" fontId="24" fillId="11" borderId="13" xfId="1" applyNumberFormat="1" applyFont="1" applyFill="1" applyBorder="1" applyAlignment="1">
      <alignment horizontal="center" vertical="center"/>
    </xf>
    <xf numFmtId="0" fontId="26" fillId="2" borderId="21" xfId="7" applyFont="1" applyFill="1" applyAlignment="1">
      <alignment horizontal="center" vertical="center"/>
    </xf>
    <xf numFmtId="0" fontId="28" fillId="2" borderId="21" xfId="7" applyFont="1" applyFill="1" applyAlignment="1">
      <alignment horizontal="center" vertical="center"/>
    </xf>
    <xf numFmtId="0" fontId="10" fillId="2" borderId="21" xfId="7" applyFont="1" applyFill="1" applyAlignment="1">
      <alignment horizontal="center" vertical="center"/>
    </xf>
    <xf numFmtId="2" fontId="28" fillId="2" borderId="21" xfId="7" applyNumberFormat="1" applyFont="1" applyFill="1" applyAlignment="1">
      <alignment horizontal="center" vertical="center"/>
    </xf>
    <xf numFmtId="0" fontId="28" fillId="6" borderId="21" xfId="7" applyFont="1" applyFill="1" applyAlignment="1">
      <alignment horizontal="center" vertical="center"/>
    </xf>
    <xf numFmtId="2" fontId="28" fillId="6" borderId="21" xfId="7" applyNumberFormat="1" applyFont="1" applyFill="1" applyAlignment="1">
      <alignment horizontal="center" vertical="center"/>
    </xf>
    <xf numFmtId="2" fontId="26" fillId="6" borderId="21" xfId="7" applyNumberFormat="1" applyFont="1" applyFill="1" applyAlignment="1">
      <alignment horizontal="center" vertical="center"/>
    </xf>
    <xf numFmtId="2" fontId="26" fillId="3" borderId="21" xfId="7" applyNumberFormat="1" applyFont="1" applyFill="1" applyAlignment="1">
      <alignment horizontal="center" vertical="center"/>
    </xf>
    <xf numFmtId="2" fontId="28" fillId="3" borderId="21" xfId="7" applyNumberFormat="1" applyFont="1" applyFill="1" applyAlignment="1">
      <alignment horizontal="center" vertical="center"/>
    </xf>
    <xf numFmtId="0" fontId="28" fillId="3" borderId="21" xfId="7" applyFont="1" applyFill="1" applyAlignment="1">
      <alignment horizontal="center" vertical="center"/>
    </xf>
    <xf numFmtId="0" fontId="25" fillId="2" borderId="21" xfId="7" applyFill="1" applyAlignment="1">
      <alignment horizontal="center" vertical="center"/>
    </xf>
    <xf numFmtId="0" fontId="26" fillId="3" borderId="21" xfId="7" applyFont="1" applyFill="1" applyAlignment="1">
      <alignment horizontal="center" vertical="center"/>
    </xf>
    <xf numFmtId="0" fontId="11" fillId="3" borderId="21" xfId="7" applyFont="1" applyFill="1" applyAlignment="1">
      <alignment horizontal="center" vertical="center"/>
    </xf>
    <xf numFmtId="0" fontId="30" fillId="2" borderId="1" xfId="0" applyFont="1" applyFill="1" applyBorder="1" applyAlignment="1">
      <alignment horizontal="center" vertical="center" wrapText="1"/>
    </xf>
    <xf numFmtId="2" fontId="9" fillId="0" borderId="1" xfId="1" applyNumberFormat="1" applyFont="1" applyBorder="1" applyAlignment="1">
      <alignment horizontal="center" vertical="center" wrapText="1"/>
    </xf>
    <xf numFmtId="2" fontId="30" fillId="0" borderId="1" xfId="1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3" fillId="13" borderId="1" xfId="1" applyNumberFormat="1" applyFont="1" applyFill="1" applyBorder="1" applyAlignment="1">
      <alignment horizontal="center" vertical="center" wrapText="1"/>
    </xf>
    <xf numFmtId="2" fontId="3" fillId="13" borderId="1" xfId="1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wrapText="1"/>
    </xf>
    <xf numFmtId="0" fontId="19" fillId="0" borderId="13" xfId="4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2" fontId="28" fillId="2" borderId="22" xfId="7" applyNumberFormat="1" applyFont="1" applyFill="1" applyBorder="1" applyAlignment="1">
      <alignment horizontal="center" vertical="center"/>
    </xf>
    <xf numFmtId="2" fontId="28" fillId="2" borderId="23" xfId="7" applyNumberFormat="1" applyFont="1" applyFill="1" applyBorder="1" applyAlignment="1">
      <alignment horizontal="center" vertical="center"/>
    </xf>
    <xf numFmtId="2" fontId="28" fillId="2" borderId="24" xfId="7" applyNumberFormat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0" fontId="35" fillId="2" borderId="21" xfId="7" applyFont="1" applyFill="1" applyAlignment="1">
      <alignment horizontal="center" vertical="center"/>
    </xf>
    <xf numFmtId="166" fontId="36" fillId="4" borderId="1" xfId="0" applyNumberFormat="1" applyFont="1" applyFill="1" applyBorder="1" applyAlignment="1">
      <alignment horizontal="center" vertical="center"/>
    </xf>
    <xf numFmtId="166" fontId="36" fillId="0" borderId="1" xfId="0" applyNumberFormat="1" applyFont="1" applyBorder="1" applyAlignment="1">
      <alignment horizontal="center" vertical="center"/>
    </xf>
    <xf numFmtId="0" fontId="37" fillId="0" borderId="1" xfId="0" applyFont="1" applyBorder="1" applyAlignment="1">
      <alignment horizontal="left" vertic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66" fontId="34" fillId="4" borderId="1" xfId="0" applyNumberFormat="1" applyFont="1" applyFill="1" applyBorder="1" applyAlignment="1">
      <alignment horizontal="center" vertical="center"/>
    </xf>
    <xf numFmtId="166" fontId="34" fillId="0" borderId="1" xfId="0" applyNumberFormat="1" applyFont="1" applyBorder="1" applyAlignment="1">
      <alignment horizontal="center" vertical="center"/>
    </xf>
    <xf numFmtId="0" fontId="38" fillId="0" borderId="1" xfId="0" applyFont="1" applyBorder="1" applyAlignment="1">
      <alignment horizontal="center"/>
    </xf>
    <xf numFmtId="0" fontId="39" fillId="0" borderId="1" xfId="0" applyFont="1" applyBorder="1" applyAlignment="1">
      <alignment horizontal="center" vertical="center"/>
    </xf>
    <xf numFmtId="0" fontId="41" fillId="2" borderId="1" xfId="10" applyFont="1" applyFill="1" applyBorder="1">
      <alignment vertical="center"/>
    </xf>
    <xf numFmtId="0" fontId="34" fillId="0" borderId="1" xfId="0" applyFont="1" applyBorder="1" applyAlignment="1">
      <alignment vertical="top" wrapText="1"/>
    </xf>
    <xf numFmtId="0" fontId="41" fillId="2" borderId="1" xfId="10" applyFont="1" applyFill="1" applyBorder="1" applyAlignment="1">
      <alignment horizontal="center" vertical="center"/>
    </xf>
    <xf numFmtId="0" fontId="34" fillId="0" borderId="1" xfId="0" applyFont="1" applyBorder="1" applyAlignment="1">
      <alignment wrapText="1"/>
    </xf>
    <xf numFmtId="49" fontId="41" fillId="2" borderId="1" xfId="10" applyNumberFormat="1" applyFont="1" applyFill="1" applyBorder="1" applyAlignment="1">
      <alignment horizontal="center" vertical="center"/>
    </xf>
    <xf numFmtId="0" fontId="34" fillId="0" borderId="1" xfId="0" applyFont="1" applyBorder="1"/>
    <xf numFmtId="0" fontId="37" fillId="0" borderId="1" xfId="0" applyFont="1" applyBorder="1"/>
    <xf numFmtId="2" fontId="42" fillId="2" borderId="21" xfId="7" applyNumberFormat="1" applyFont="1" applyFill="1" applyAlignment="1">
      <alignment horizontal="center" vertical="center"/>
    </xf>
    <xf numFmtId="9" fontId="34" fillId="0" borderId="1" xfId="9" applyFont="1" applyFill="1" applyBorder="1" applyAlignment="1">
      <alignment horizontal="center" vertical="center"/>
    </xf>
    <xf numFmtId="0" fontId="42" fillId="6" borderId="21" xfId="7" applyFont="1" applyFill="1" applyAlignment="1">
      <alignment horizontal="center" vertical="center"/>
    </xf>
    <xf numFmtId="2" fontId="42" fillId="6" borderId="21" xfId="7" applyNumberFormat="1" applyFont="1" applyFill="1" applyAlignment="1">
      <alignment horizontal="center" vertical="center"/>
    </xf>
    <xf numFmtId="0" fontId="42" fillId="2" borderId="21" xfId="7" applyFont="1" applyFill="1" applyAlignment="1">
      <alignment horizontal="center" vertical="center"/>
    </xf>
    <xf numFmtId="0" fontId="34" fillId="0" borderId="1" xfId="0" applyFont="1" applyBorder="1" applyAlignment="1">
      <alignment vertical="center"/>
    </xf>
    <xf numFmtId="0" fontId="37" fillId="0" borderId="1" xfId="0" applyFont="1" applyBorder="1" applyAlignment="1">
      <alignment vertical="center"/>
    </xf>
    <xf numFmtId="9" fontId="34" fillId="0" borderId="1" xfId="0" applyNumberFormat="1" applyFont="1" applyBorder="1" applyAlignment="1">
      <alignment horizontal="center" vertical="center"/>
    </xf>
    <xf numFmtId="2" fontId="42" fillId="2" borderId="22" xfId="7" applyNumberFormat="1" applyFont="1" applyFill="1" applyBorder="1" applyAlignment="1">
      <alignment horizontal="center" vertical="center"/>
    </xf>
    <xf numFmtId="2" fontId="42" fillId="2" borderId="23" xfId="7" applyNumberFormat="1" applyFont="1" applyFill="1" applyBorder="1" applyAlignment="1">
      <alignment horizontal="center" vertical="center"/>
    </xf>
    <xf numFmtId="2" fontId="42" fillId="2" borderId="24" xfId="7" applyNumberFormat="1" applyFont="1" applyFill="1" applyBorder="1" applyAlignment="1">
      <alignment horizontal="center" vertical="center"/>
    </xf>
    <xf numFmtId="166" fontId="26" fillId="3" borderId="21" xfId="7" applyNumberFormat="1" applyFont="1" applyFill="1" applyAlignment="1">
      <alignment horizontal="center" vertical="center"/>
    </xf>
    <xf numFmtId="166" fontId="11" fillId="3" borderId="21" xfId="7" applyNumberFormat="1" applyFont="1" applyFill="1" applyAlignment="1">
      <alignment horizontal="center" vertical="center"/>
    </xf>
    <xf numFmtId="9" fontId="36" fillId="0" borderId="1" xfId="0" applyNumberFormat="1" applyFont="1" applyBorder="1" applyAlignment="1">
      <alignment horizontal="center" vertical="center"/>
    </xf>
    <xf numFmtId="9" fontId="36" fillId="0" borderId="1" xfId="9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 wrapText="1"/>
    </xf>
    <xf numFmtId="2" fontId="3" fillId="14" borderId="1" xfId="0" applyNumberFormat="1" applyFont="1" applyFill="1" applyBorder="1" applyAlignment="1">
      <alignment horizontal="center" vertical="center" wrapText="1"/>
    </xf>
    <xf numFmtId="2" fontId="30" fillId="14" borderId="1" xfId="1" applyNumberFormat="1" applyFont="1" applyFill="1" applyBorder="1" applyAlignment="1">
      <alignment horizontal="center" vertical="center" wrapText="1"/>
    </xf>
    <xf numFmtId="2" fontId="6" fillId="14" borderId="1" xfId="1" applyNumberFormat="1" applyFont="1" applyFill="1" applyBorder="1" applyAlignment="1">
      <alignment horizontal="center" vertical="center" wrapText="1"/>
    </xf>
    <xf numFmtId="2" fontId="3" fillId="14" borderId="1" xfId="1" applyNumberFormat="1" applyFont="1" applyFill="1" applyBorder="1" applyAlignment="1">
      <alignment horizontal="center" vertical="center" wrapText="1"/>
    </xf>
    <xf numFmtId="2" fontId="4" fillId="14" borderId="1" xfId="1" applyNumberFormat="1" applyFont="1" applyFill="1" applyBorder="1" applyAlignment="1">
      <alignment horizontal="center" vertical="center" wrapText="1"/>
    </xf>
    <xf numFmtId="0" fontId="28" fillId="2" borderId="22" xfId="7" applyFont="1" applyFill="1" applyBorder="1" applyAlignment="1">
      <alignment horizontal="left" vertical="center"/>
    </xf>
    <xf numFmtId="0" fontId="28" fillId="2" borderId="23" xfId="7" applyFont="1" applyFill="1" applyBorder="1" applyAlignment="1">
      <alignment horizontal="left" vertical="center"/>
    </xf>
    <xf numFmtId="0" fontId="28" fillId="2" borderId="24" xfId="7" applyFont="1" applyFill="1" applyBorder="1" applyAlignment="1">
      <alignment horizontal="left" vertical="center"/>
    </xf>
    <xf numFmtId="2" fontId="28" fillId="2" borderId="22" xfId="7" applyNumberFormat="1" applyFont="1" applyFill="1" applyBorder="1" applyAlignment="1">
      <alignment horizontal="center" vertical="center"/>
    </xf>
    <xf numFmtId="2" fontId="28" fillId="2" borderId="23" xfId="7" applyNumberFormat="1" applyFont="1" applyFill="1" applyBorder="1" applyAlignment="1">
      <alignment horizontal="center" vertical="center"/>
    </xf>
    <xf numFmtId="2" fontId="28" fillId="2" borderId="24" xfId="7" applyNumberFormat="1" applyFont="1" applyFill="1" applyBorder="1" applyAlignment="1">
      <alignment horizontal="center" vertical="center"/>
    </xf>
    <xf numFmtId="2" fontId="42" fillId="2" borderId="22" xfId="7" applyNumberFormat="1" applyFont="1" applyFill="1" applyBorder="1" applyAlignment="1">
      <alignment horizontal="center" vertical="center"/>
    </xf>
    <xf numFmtId="2" fontId="42" fillId="2" borderId="23" xfId="7" applyNumberFormat="1" applyFont="1" applyFill="1" applyBorder="1" applyAlignment="1">
      <alignment horizontal="center" vertical="center"/>
    </xf>
    <xf numFmtId="2" fontId="42" fillId="2" borderId="24" xfId="7" applyNumberFormat="1" applyFont="1" applyFill="1" applyBorder="1" applyAlignment="1">
      <alignment horizontal="center" vertical="center"/>
    </xf>
    <xf numFmtId="0" fontId="28" fillId="2" borderId="22" xfId="7" applyFont="1" applyFill="1" applyBorder="1" applyAlignment="1">
      <alignment horizontal="center" vertical="center"/>
    </xf>
    <xf numFmtId="0" fontId="28" fillId="2" borderId="23" xfId="7" applyFont="1" applyFill="1" applyBorder="1" applyAlignment="1">
      <alignment horizontal="center" vertical="center"/>
    </xf>
    <xf numFmtId="0" fontId="28" fillId="2" borderId="24" xfId="7" applyFont="1" applyFill="1" applyBorder="1" applyAlignment="1">
      <alignment horizontal="center" vertical="center"/>
    </xf>
    <xf numFmtId="0" fontId="25" fillId="2" borderId="38" xfId="7" applyFill="1" applyBorder="1" applyAlignment="1">
      <alignment horizontal="center" vertical="center"/>
    </xf>
    <xf numFmtId="0" fontId="25" fillId="2" borderId="39" xfId="7" applyFill="1" applyBorder="1" applyAlignment="1">
      <alignment horizontal="center" vertical="center"/>
    </xf>
    <xf numFmtId="0" fontId="25" fillId="2" borderId="29" xfId="7" applyFill="1" applyBorder="1" applyAlignment="1">
      <alignment horizontal="center" vertical="center" wrapText="1"/>
    </xf>
    <xf numFmtId="0" fontId="25" fillId="2" borderId="30" xfId="7" applyFill="1" applyBorder="1" applyAlignment="1">
      <alignment horizontal="center" vertical="center" wrapText="1"/>
    </xf>
    <xf numFmtId="0" fontId="25" fillId="2" borderId="31" xfId="7" applyFill="1" applyBorder="1" applyAlignment="1">
      <alignment horizontal="center" vertical="center" wrapText="1"/>
    </xf>
    <xf numFmtId="0" fontId="25" fillId="2" borderId="32" xfId="7" applyFill="1" applyBorder="1" applyAlignment="1">
      <alignment horizontal="center" vertical="center" wrapText="1"/>
    </xf>
    <xf numFmtId="0" fontId="25" fillId="2" borderId="33" xfId="7" applyFill="1" applyBorder="1" applyAlignment="1">
      <alignment horizontal="center" vertical="center" wrapText="1"/>
    </xf>
    <xf numFmtId="0" fontId="25" fillId="2" borderId="34" xfId="7" applyFill="1" applyBorder="1" applyAlignment="1">
      <alignment horizontal="center" vertical="center" wrapText="1"/>
    </xf>
    <xf numFmtId="0" fontId="25" fillId="2" borderId="35" xfId="7" applyFill="1" applyBorder="1" applyAlignment="1">
      <alignment horizontal="center"/>
    </xf>
    <xf numFmtId="0" fontId="25" fillId="2" borderId="36" xfId="7" applyFill="1" applyBorder="1" applyAlignment="1">
      <alignment horizontal="center"/>
    </xf>
    <xf numFmtId="0" fontId="25" fillId="2" borderId="37" xfId="7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8" fillId="2" borderId="25" xfId="7" applyFont="1" applyFill="1" applyBorder="1" applyAlignment="1">
      <alignment horizontal="center" vertical="center"/>
    </xf>
    <xf numFmtId="0" fontId="28" fillId="2" borderId="26" xfId="7" applyFont="1" applyFill="1" applyBorder="1" applyAlignment="1">
      <alignment horizontal="center" vertical="center"/>
    </xf>
    <xf numFmtId="0" fontId="28" fillId="2" borderId="27" xfId="7" applyFont="1" applyFill="1" applyBorder="1" applyAlignment="1">
      <alignment horizontal="center" vertical="center"/>
    </xf>
    <xf numFmtId="0" fontId="32" fillId="2" borderId="41" xfId="8" applyNumberFormat="1" applyFont="1" applyFill="1" applyBorder="1" applyAlignment="1">
      <alignment horizontal="left" vertical="center"/>
    </xf>
    <xf numFmtId="0" fontId="32" fillId="2" borderId="42" xfId="8" applyNumberFormat="1" applyFont="1" applyFill="1" applyBorder="1" applyAlignment="1">
      <alignment horizontal="left" vertical="center"/>
    </xf>
    <xf numFmtId="0" fontId="32" fillId="2" borderId="43" xfId="8" applyNumberFormat="1" applyFont="1" applyFill="1" applyBorder="1" applyAlignment="1">
      <alignment horizontal="left" vertical="center"/>
    </xf>
    <xf numFmtId="2" fontId="5" fillId="2" borderId="2" xfId="0" applyNumberFormat="1" applyFont="1" applyFill="1" applyBorder="1" applyAlignment="1">
      <alignment horizontal="center" vertical="center" wrapText="1"/>
    </xf>
    <xf numFmtId="2" fontId="5" fillId="2" borderId="4" xfId="0" applyNumberFormat="1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center" wrapText="1"/>
    </xf>
    <xf numFmtId="2" fontId="3" fillId="0" borderId="2" xfId="1" applyNumberFormat="1" applyFont="1" applyBorder="1" applyAlignment="1">
      <alignment horizontal="left" vertical="center" wrapText="1"/>
    </xf>
    <xf numFmtId="2" fontId="3" fillId="0" borderId="4" xfId="1" applyNumberFormat="1" applyFont="1" applyBorder="1" applyAlignment="1">
      <alignment horizontal="left" vertical="center" wrapText="1"/>
    </xf>
    <xf numFmtId="2" fontId="3" fillId="0" borderId="3" xfId="1" applyNumberFormat="1" applyFont="1" applyBorder="1" applyAlignment="1">
      <alignment horizontal="left" vertical="center" wrapText="1"/>
    </xf>
    <xf numFmtId="2" fontId="3" fillId="0" borderId="2" xfId="1" applyNumberFormat="1" applyFont="1" applyBorder="1" applyAlignment="1">
      <alignment horizontal="center" vertical="center" wrapText="1"/>
    </xf>
    <xf numFmtId="2" fontId="3" fillId="0" borderId="4" xfId="1" applyNumberFormat="1" applyFont="1" applyBorder="1" applyAlignment="1">
      <alignment horizontal="center" vertical="center" wrapText="1"/>
    </xf>
    <xf numFmtId="2" fontId="3" fillId="0" borderId="3" xfId="1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7" fillId="2" borderId="21" xfId="7" applyFont="1" applyFill="1" applyAlignment="1">
      <alignment horizontal="left" vertical="center"/>
    </xf>
    <xf numFmtId="0" fontId="0" fillId="7" borderId="13" xfId="0" applyFill="1" applyBorder="1"/>
    <xf numFmtId="0" fontId="0" fillId="0" borderId="16" xfId="0" applyBorder="1"/>
    <xf numFmtId="0" fontId="16" fillId="7" borderId="13" xfId="0" applyFont="1" applyFill="1" applyBorder="1" applyAlignment="1">
      <alignment horizontal="center" vertical="center" wrapText="1"/>
    </xf>
    <xf numFmtId="0" fontId="16" fillId="7" borderId="13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25" fillId="2" borderId="21" xfId="7" applyFill="1" applyAlignment="1">
      <alignment horizontal="center" vertical="center" wrapText="1"/>
    </xf>
    <xf numFmtId="0" fontId="16" fillId="7" borderId="13" xfId="3" applyFont="1" applyFill="1" applyBorder="1" applyAlignment="1">
      <alignment horizontal="center" vertical="center" wrapText="1"/>
    </xf>
  </cellXfs>
  <cellStyles count="11">
    <cellStyle name="Calculation" xfId="8" builtinId="22"/>
    <cellStyle name="Comma" xfId="1" builtinId="3"/>
    <cellStyle name="Comma 2" xfId="2" xr:uid="{00000000-0005-0000-0000-000002000000}"/>
    <cellStyle name="Currency 7" xfId="6" xr:uid="{00000000-0005-0000-0000-000003000000}"/>
    <cellStyle name="Normal" xfId="0" builtinId="0"/>
    <cellStyle name="Normal 10" xfId="5" xr:uid="{00000000-0005-0000-0000-000005000000}"/>
    <cellStyle name="Normal 2" xfId="10" xr:uid="{00000000-0005-0000-0000-000006000000}"/>
    <cellStyle name="Normal 63" xfId="4" xr:uid="{00000000-0005-0000-0000-000007000000}"/>
    <cellStyle name="Normal 7" xfId="3" xr:uid="{00000000-0005-0000-0000-000008000000}"/>
    <cellStyle name="Output" xfId="7" builtinId="21"/>
    <cellStyle name="Percent" xfId="9" builtinId="5"/>
  </cellStyles>
  <dxfs count="0"/>
  <tableStyles count="0" defaultTableStyle="TableStyleMedium9" defaultPivotStyle="PivotStyleLight16"/>
  <colors>
    <mruColors>
      <color rgb="FFFFD9D9"/>
      <color rgb="FFFFC1C1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28"/>
  <sheetViews>
    <sheetView tabSelected="1" topLeftCell="A17" zoomScaleNormal="100" workbookViewId="0">
      <selection activeCell="B2" sqref="B2:K3"/>
    </sheetView>
  </sheetViews>
  <sheetFormatPr defaultColWidth="9.140625" defaultRowHeight="13.5"/>
  <cols>
    <col min="1" max="1" width="4.140625" style="1" customWidth="1"/>
    <col min="2" max="2" width="67" style="1" customWidth="1"/>
    <col min="3" max="3" width="6.28515625" style="1" customWidth="1"/>
    <col min="4" max="4" width="8.42578125" style="1" customWidth="1"/>
    <col min="5" max="5" width="7.42578125" style="1" customWidth="1"/>
    <col min="6" max="6" width="11.42578125" style="1" customWidth="1"/>
    <col min="7" max="7" width="7.42578125" style="1" customWidth="1"/>
    <col min="8" max="8" width="9.140625" style="1" customWidth="1"/>
    <col min="9" max="9" width="7.7109375" style="1" customWidth="1"/>
    <col min="10" max="10" width="10.7109375" style="1" customWidth="1"/>
    <col min="11" max="11" width="15.7109375" style="1" customWidth="1"/>
    <col min="12" max="12" width="6" style="1" customWidth="1"/>
    <col min="13" max="16384" width="9.140625" style="1"/>
  </cols>
  <sheetData>
    <row r="2" spans="1:11" ht="17.100000000000001" customHeight="1">
      <c r="A2" s="2"/>
      <c r="B2" s="218" t="s">
        <v>216</v>
      </c>
      <c r="C2" s="219"/>
      <c r="D2" s="219"/>
      <c r="E2" s="219"/>
      <c r="F2" s="219"/>
      <c r="G2" s="219"/>
      <c r="H2" s="219"/>
      <c r="I2" s="219"/>
      <c r="J2" s="219"/>
      <c r="K2" s="220"/>
    </row>
    <row r="3" spans="1:11" ht="27.95" customHeight="1">
      <c r="A3" s="11"/>
      <c r="B3" s="221"/>
      <c r="C3" s="222"/>
      <c r="D3" s="222"/>
      <c r="E3" s="222"/>
      <c r="F3" s="222"/>
      <c r="G3" s="222"/>
      <c r="H3" s="222"/>
      <c r="I3" s="222"/>
      <c r="J3" s="222"/>
      <c r="K3" s="223"/>
    </row>
    <row r="4" spans="1:11" ht="9.6" customHeight="1">
      <c r="A4" s="11"/>
      <c r="B4" s="192"/>
      <c r="C4" s="224"/>
      <c r="D4" s="224"/>
      <c r="E4" s="224"/>
      <c r="F4" s="224"/>
      <c r="G4" s="224"/>
      <c r="H4" s="224"/>
      <c r="I4" s="224"/>
      <c r="J4" s="224"/>
      <c r="K4" s="193"/>
    </row>
    <row r="5" spans="1:11" ht="29.45" customHeight="1">
      <c r="A5" s="225"/>
      <c r="B5" s="190" t="s">
        <v>3</v>
      </c>
      <c r="C5" s="190" t="s">
        <v>4</v>
      </c>
      <c r="D5" s="190" t="s">
        <v>5</v>
      </c>
      <c r="E5" s="192" t="s">
        <v>6</v>
      </c>
      <c r="F5" s="193"/>
      <c r="G5" s="192" t="s">
        <v>1</v>
      </c>
      <c r="H5" s="193"/>
      <c r="I5" s="192" t="s">
        <v>7</v>
      </c>
      <c r="J5" s="193"/>
      <c r="K5" s="190" t="s">
        <v>8</v>
      </c>
    </row>
    <row r="6" spans="1:11" ht="29.45" customHeight="1">
      <c r="A6" s="226"/>
      <c r="B6" s="191"/>
      <c r="C6" s="191"/>
      <c r="D6" s="191"/>
      <c r="E6" s="4" t="s">
        <v>9</v>
      </c>
      <c r="F6" s="4" t="s">
        <v>10</v>
      </c>
      <c r="G6" s="4" t="s">
        <v>9</v>
      </c>
      <c r="H6" s="4" t="s">
        <v>10</v>
      </c>
      <c r="I6" s="4" t="s">
        <v>9</v>
      </c>
      <c r="J6" s="4" t="s">
        <v>10</v>
      </c>
      <c r="K6" s="191"/>
    </row>
    <row r="7" spans="1:11" ht="9.9499999999999993" customHeight="1">
      <c r="A7" s="30"/>
      <c r="B7" s="38"/>
      <c r="C7" s="212"/>
      <c r="D7" s="213"/>
      <c r="E7" s="213"/>
      <c r="F7" s="213"/>
      <c r="G7" s="213"/>
      <c r="H7" s="213"/>
      <c r="I7" s="213"/>
      <c r="J7" s="213"/>
      <c r="K7" s="214"/>
    </row>
    <row r="8" spans="1:11" ht="60" customHeight="1">
      <c r="A8" s="36">
        <v>1</v>
      </c>
      <c r="B8" s="38" t="s">
        <v>166</v>
      </c>
      <c r="C8" s="19" t="s">
        <v>0</v>
      </c>
      <c r="D8" s="19" t="s">
        <v>29</v>
      </c>
      <c r="E8" s="206" t="s">
        <v>217</v>
      </c>
      <c r="F8" s="207"/>
      <c r="G8" s="207"/>
      <c r="H8" s="207"/>
      <c r="I8" s="207"/>
      <c r="J8" s="207"/>
      <c r="K8" s="208"/>
    </row>
    <row r="9" spans="1:11" ht="42.95" customHeight="1">
      <c r="A9" s="37" t="s">
        <v>17</v>
      </c>
      <c r="B9" s="116" t="s">
        <v>224</v>
      </c>
      <c r="C9" s="13" t="s">
        <v>165</v>
      </c>
      <c r="D9" s="13">
        <v>1015</v>
      </c>
      <c r="E9" s="12"/>
      <c r="F9" s="14"/>
      <c r="G9" s="20"/>
      <c r="H9" s="21"/>
      <c r="I9" s="12"/>
      <c r="J9" s="21"/>
      <c r="K9" s="12"/>
    </row>
    <row r="10" spans="1:11" ht="17.100000000000001" customHeight="1">
      <c r="A10" s="32"/>
      <c r="B10" s="33" t="s">
        <v>177</v>
      </c>
      <c r="C10" s="13" t="s">
        <v>13</v>
      </c>
      <c r="D10" s="13">
        <v>130</v>
      </c>
      <c r="E10" s="110"/>
      <c r="F10" s="14">
        <f t="shared" ref="F10:F35" si="0">E10*D10</f>
        <v>0</v>
      </c>
      <c r="G10" s="20"/>
      <c r="H10" s="21">
        <f t="shared" ref="H10:H35" si="1">G10*D10</f>
        <v>0</v>
      </c>
      <c r="I10" s="12"/>
      <c r="J10" s="21">
        <f t="shared" ref="J10:J35" si="2">I10*D10</f>
        <v>0</v>
      </c>
      <c r="K10" s="112">
        <f>J10+H10</f>
        <v>0</v>
      </c>
    </row>
    <row r="11" spans="1:11" ht="17.100000000000001" customHeight="1">
      <c r="A11" s="32"/>
      <c r="B11" s="33" t="s">
        <v>176</v>
      </c>
      <c r="C11" s="13" t="s">
        <v>13</v>
      </c>
      <c r="D11" s="13">
        <v>60</v>
      </c>
      <c r="E11" s="110"/>
      <c r="F11" s="14">
        <f t="shared" si="0"/>
        <v>0</v>
      </c>
      <c r="G11" s="20"/>
      <c r="H11" s="21">
        <f t="shared" si="1"/>
        <v>0</v>
      </c>
      <c r="I11" s="12"/>
      <c r="J11" s="21">
        <f t="shared" si="2"/>
        <v>0</v>
      </c>
      <c r="K11" s="112">
        <f>J11+H11</f>
        <v>0</v>
      </c>
    </row>
    <row r="12" spans="1:11" ht="17.100000000000001" customHeight="1">
      <c r="A12" s="32"/>
      <c r="B12" s="157" t="s">
        <v>178</v>
      </c>
      <c r="C12" s="158" t="s">
        <v>13</v>
      </c>
      <c r="D12" s="158">
        <v>14.1</v>
      </c>
      <c r="E12" s="159"/>
      <c r="F12" s="160">
        <f t="shared" si="0"/>
        <v>0</v>
      </c>
      <c r="G12" s="161"/>
      <c r="H12" s="162">
        <f t="shared" si="1"/>
        <v>0</v>
      </c>
      <c r="I12" s="161"/>
      <c r="J12" s="162">
        <f t="shared" si="2"/>
        <v>0</v>
      </c>
      <c r="K12" s="161">
        <f>J12+H12</f>
        <v>0</v>
      </c>
    </row>
    <row r="13" spans="1:11" ht="17.100000000000001" customHeight="1">
      <c r="A13" s="32"/>
      <c r="B13" s="108" t="s">
        <v>197</v>
      </c>
      <c r="C13" s="13" t="s">
        <v>12</v>
      </c>
      <c r="D13" s="13">
        <v>710</v>
      </c>
      <c r="E13" s="109"/>
      <c r="F13" s="14">
        <f t="shared" si="0"/>
        <v>0</v>
      </c>
      <c r="G13" s="20"/>
      <c r="H13" s="21">
        <f t="shared" si="1"/>
        <v>0</v>
      </c>
      <c r="I13" s="12"/>
      <c r="J13" s="21">
        <f t="shared" si="2"/>
        <v>0</v>
      </c>
      <c r="K13" s="26">
        <f t="shared" ref="K13:K14" si="3">J13+H13+F13</f>
        <v>0</v>
      </c>
    </row>
    <row r="14" spans="1:11" ht="17.100000000000001" customHeight="1">
      <c r="A14" s="32"/>
      <c r="B14" s="108" t="s">
        <v>179</v>
      </c>
      <c r="C14" s="13" t="s">
        <v>12</v>
      </c>
      <c r="D14" s="13">
        <v>960</v>
      </c>
      <c r="E14" s="109"/>
      <c r="F14" s="14">
        <f t="shared" si="0"/>
        <v>0</v>
      </c>
      <c r="G14" s="20"/>
      <c r="H14" s="21">
        <f t="shared" si="1"/>
        <v>0</v>
      </c>
      <c r="I14" s="12"/>
      <c r="J14" s="21">
        <f t="shared" si="2"/>
        <v>0</v>
      </c>
      <c r="K14" s="26">
        <f t="shared" si="3"/>
        <v>0</v>
      </c>
    </row>
    <row r="15" spans="1:11" ht="17.100000000000001" customHeight="1">
      <c r="A15" s="32"/>
      <c r="B15" s="33" t="s">
        <v>180</v>
      </c>
      <c r="C15" s="13" t="s">
        <v>13</v>
      </c>
      <c r="D15" s="13">
        <v>1</v>
      </c>
      <c r="E15" s="110"/>
      <c r="F15" s="14">
        <f t="shared" si="0"/>
        <v>0</v>
      </c>
      <c r="G15" s="20"/>
      <c r="H15" s="21">
        <f t="shared" si="1"/>
        <v>0</v>
      </c>
      <c r="I15" s="12"/>
      <c r="J15" s="21">
        <f t="shared" si="2"/>
        <v>0</v>
      </c>
      <c r="K15" s="112">
        <f>J15+H15</f>
        <v>0</v>
      </c>
    </row>
    <row r="16" spans="1:11" ht="17.100000000000001" customHeight="1">
      <c r="A16" s="32"/>
      <c r="B16" s="33" t="s">
        <v>218</v>
      </c>
      <c r="C16" s="13" t="s">
        <v>29</v>
      </c>
      <c r="D16" s="13">
        <v>1015</v>
      </c>
      <c r="E16" s="12"/>
      <c r="F16" s="14">
        <f t="shared" ref="F16:F17" si="4">E16*D16</f>
        <v>0</v>
      </c>
      <c r="G16" s="20"/>
      <c r="H16" s="21">
        <f t="shared" ref="H16:H17" si="5">G16*D16</f>
        <v>0</v>
      </c>
      <c r="I16" s="12"/>
      <c r="J16" s="21">
        <f t="shared" ref="J16:J17" si="6">I16*D16</f>
        <v>0</v>
      </c>
      <c r="K16" s="12">
        <f>J16+H16+F16</f>
        <v>0</v>
      </c>
    </row>
    <row r="17" spans="1:11" ht="17.100000000000001" customHeight="1">
      <c r="A17" s="32"/>
      <c r="B17" s="33" t="s">
        <v>181</v>
      </c>
      <c r="C17" s="13" t="s">
        <v>160</v>
      </c>
      <c r="D17" s="13">
        <v>10</v>
      </c>
      <c r="E17" s="12"/>
      <c r="F17" s="14">
        <f t="shared" si="4"/>
        <v>0</v>
      </c>
      <c r="G17" s="20"/>
      <c r="H17" s="21">
        <f t="shared" si="5"/>
        <v>0</v>
      </c>
      <c r="I17" s="12"/>
      <c r="J17" s="21">
        <f t="shared" si="6"/>
        <v>0</v>
      </c>
      <c r="K17" s="12">
        <f>J17+H17+F17</f>
        <v>0</v>
      </c>
    </row>
    <row r="18" spans="1:11" ht="17.100000000000001" customHeight="1">
      <c r="A18" s="32"/>
      <c r="B18" s="33" t="s">
        <v>182</v>
      </c>
      <c r="C18" s="13" t="s">
        <v>183</v>
      </c>
      <c r="D18" s="13">
        <v>2</v>
      </c>
      <c r="E18" s="12"/>
      <c r="F18" s="14">
        <f t="shared" si="0"/>
        <v>0</v>
      </c>
      <c r="G18" s="20"/>
      <c r="H18" s="21">
        <f t="shared" si="1"/>
        <v>0</v>
      </c>
      <c r="I18" s="12"/>
      <c r="J18" s="21">
        <f t="shared" si="2"/>
        <v>0</v>
      </c>
      <c r="K18" s="12">
        <f>J18+H18+F18</f>
        <v>0</v>
      </c>
    </row>
    <row r="19" spans="1:11" ht="17.100000000000001" customHeight="1">
      <c r="A19" s="32"/>
      <c r="B19" s="33"/>
      <c r="C19" s="13"/>
      <c r="D19" s="13">
        <v>0</v>
      </c>
      <c r="E19" s="12"/>
      <c r="F19" s="14">
        <f t="shared" ref="F19" si="7">E19*D19</f>
        <v>0</v>
      </c>
      <c r="G19" s="20"/>
      <c r="H19" s="21">
        <f t="shared" ref="H19" si="8">G19*D19</f>
        <v>0</v>
      </c>
      <c r="I19" s="12"/>
      <c r="J19" s="21">
        <f t="shared" ref="J19" si="9">I19*D19</f>
        <v>0</v>
      </c>
      <c r="K19" s="12">
        <f>J19+H19+F19</f>
        <v>0</v>
      </c>
    </row>
    <row r="20" spans="1:11" ht="44.1" customHeight="1">
      <c r="A20" s="37" t="s">
        <v>18</v>
      </c>
      <c r="B20" s="31" t="s">
        <v>219</v>
      </c>
      <c r="C20" s="13" t="s">
        <v>165</v>
      </c>
      <c r="D20" s="13">
        <v>1473</v>
      </c>
      <c r="E20" s="12"/>
      <c r="F20" s="14"/>
      <c r="G20" s="20"/>
      <c r="H20" s="21"/>
      <c r="I20" s="12"/>
      <c r="J20" s="21"/>
      <c r="K20" s="12"/>
    </row>
    <row r="21" spans="1:11" ht="17.100000000000001" customHeight="1">
      <c r="A21" s="32"/>
      <c r="B21" s="33" t="s">
        <v>187</v>
      </c>
      <c r="C21" s="13" t="s">
        <v>13</v>
      </c>
      <c r="D21" s="13">
        <v>55</v>
      </c>
      <c r="E21" s="12"/>
      <c r="F21" s="14">
        <f t="shared" si="0"/>
        <v>0</v>
      </c>
      <c r="G21" s="20"/>
      <c r="H21" s="21">
        <f t="shared" si="1"/>
        <v>0</v>
      </c>
      <c r="I21" s="12"/>
      <c r="J21" s="21">
        <f t="shared" si="2"/>
        <v>0</v>
      </c>
      <c r="K21" s="12">
        <f t="shared" ref="K21" si="10">J21+H21+F21</f>
        <v>0</v>
      </c>
    </row>
    <row r="22" spans="1:11" ht="17.100000000000001" customHeight="1">
      <c r="A22" s="32"/>
      <c r="B22" s="33" t="s">
        <v>186</v>
      </c>
      <c r="C22" s="13" t="s">
        <v>13</v>
      </c>
      <c r="D22" s="13">
        <v>12</v>
      </c>
      <c r="E22" s="12"/>
      <c r="F22" s="14">
        <f t="shared" si="0"/>
        <v>0</v>
      </c>
      <c r="G22" s="20"/>
      <c r="H22" s="21">
        <f t="shared" si="1"/>
        <v>0</v>
      </c>
      <c r="I22" s="12"/>
      <c r="J22" s="21">
        <f t="shared" si="2"/>
        <v>0</v>
      </c>
      <c r="K22" s="12">
        <f>J22+H22+F22</f>
        <v>0</v>
      </c>
    </row>
    <row r="23" spans="1:11" ht="17.100000000000001" customHeight="1">
      <c r="A23" s="32"/>
      <c r="B23" s="33" t="s">
        <v>198</v>
      </c>
      <c r="C23" s="13" t="s">
        <v>13</v>
      </c>
      <c r="D23" s="13">
        <v>19</v>
      </c>
      <c r="E23" s="12"/>
      <c r="F23" s="14">
        <f t="shared" si="0"/>
        <v>0</v>
      </c>
      <c r="G23" s="20"/>
      <c r="H23" s="21">
        <f t="shared" si="1"/>
        <v>0</v>
      </c>
      <c r="I23" s="12"/>
      <c r="J23" s="21">
        <f t="shared" si="2"/>
        <v>0</v>
      </c>
      <c r="K23" s="12">
        <f t="shared" ref="K23:K24" si="11">J23+H23+F23</f>
        <v>0</v>
      </c>
    </row>
    <row r="24" spans="1:11" ht="17.100000000000001" customHeight="1">
      <c r="A24" s="32"/>
      <c r="B24" s="33" t="s">
        <v>188</v>
      </c>
      <c r="C24" s="13" t="s">
        <v>0</v>
      </c>
      <c r="D24" s="13">
        <v>1</v>
      </c>
      <c r="E24" s="12"/>
      <c r="F24" s="14">
        <f t="shared" si="0"/>
        <v>0</v>
      </c>
      <c r="G24" s="20"/>
      <c r="H24" s="21">
        <f t="shared" si="1"/>
        <v>0</v>
      </c>
      <c r="I24" s="12"/>
      <c r="J24" s="21">
        <f t="shared" si="2"/>
        <v>0</v>
      </c>
      <c r="K24" s="12">
        <f t="shared" si="11"/>
        <v>0</v>
      </c>
    </row>
    <row r="25" spans="1:11" ht="17.100000000000001" customHeight="1">
      <c r="A25" s="32"/>
      <c r="B25" s="33" t="s">
        <v>189</v>
      </c>
      <c r="C25" s="13" t="s">
        <v>29</v>
      </c>
      <c r="D25" s="13">
        <v>1473</v>
      </c>
      <c r="E25" s="12"/>
      <c r="F25" s="14">
        <f t="shared" ref="F25" si="12">E25*D25</f>
        <v>0</v>
      </c>
      <c r="G25" s="20"/>
      <c r="H25" s="21">
        <f t="shared" ref="H25" si="13">G25*D25</f>
        <v>0</v>
      </c>
      <c r="I25" s="12"/>
      <c r="J25" s="21">
        <f t="shared" ref="J25" si="14">I25*D25</f>
        <v>0</v>
      </c>
      <c r="K25" s="12">
        <f t="shared" ref="K25" si="15">J25+H25+F25</f>
        <v>0</v>
      </c>
    </row>
    <row r="26" spans="1:11" ht="17.45" customHeight="1">
      <c r="A26" s="32"/>
      <c r="B26" s="33"/>
      <c r="C26" s="13"/>
      <c r="D26" s="13">
        <v>0</v>
      </c>
      <c r="E26" s="12"/>
      <c r="F26" s="14">
        <f t="shared" ref="F26" si="16">E26*D26</f>
        <v>0</v>
      </c>
      <c r="G26" s="20"/>
      <c r="H26" s="21">
        <f t="shared" ref="H26" si="17">G26*D26</f>
        <v>0</v>
      </c>
      <c r="I26" s="12"/>
      <c r="J26" s="21">
        <f t="shared" ref="J26" si="18">I26*D26</f>
        <v>0</v>
      </c>
      <c r="K26" s="12">
        <f t="shared" ref="K26" si="19">J26+H26+F26</f>
        <v>0</v>
      </c>
    </row>
    <row r="27" spans="1:11" ht="26.45" customHeight="1">
      <c r="A27" s="37" t="s">
        <v>19</v>
      </c>
      <c r="B27" s="31" t="s">
        <v>220</v>
      </c>
      <c r="C27" s="13" t="s">
        <v>165</v>
      </c>
      <c r="D27" s="13">
        <v>146</v>
      </c>
      <c r="E27" s="12"/>
      <c r="F27" s="14"/>
      <c r="G27" s="20"/>
      <c r="H27" s="21"/>
      <c r="I27" s="12"/>
      <c r="J27" s="21"/>
      <c r="K27" s="12"/>
    </row>
    <row r="28" spans="1:11" ht="17.100000000000001" customHeight="1">
      <c r="A28" s="32"/>
      <c r="B28" s="33" t="s">
        <v>174</v>
      </c>
      <c r="C28" s="13" t="s">
        <v>13</v>
      </c>
      <c r="D28" s="13">
        <v>1</v>
      </c>
      <c r="E28" s="110"/>
      <c r="F28" s="14">
        <f t="shared" si="0"/>
        <v>0</v>
      </c>
      <c r="G28" s="20"/>
      <c r="H28" s="21">
        <f t="shared" si="1"/>
        <v>0</v>
      </c>
      <c r="I28" s="12"/>
      <c r="J28" s="21">
        <f>I28</f>
        <v>0</v>
      </c>
      <c r="K28" s="12">
        <f t="shared" ref="K28:K29" si="20">J28+H28+F28</f>
        <v>0</v>
      </c>
    </row>
    <row r="29" spans="1:11" ht="17.100000000000001" customHeight="1">
      <c r="A29" s="32"/>
      <c r="B29" s="33" t="s">
        <v>190</v>
      </c>
      <c r="C29" s="13" t="s">
        <v>0</v>
      </c>
      <c r="D29" s="13">
        <v>1</v>
      </c>
      <c r="E29" s="12"/>
      <c r="F29" s="14">
        <f t="shared" si="0"/>
        <v>0</v>
      </c>
      <c r="G29" s="20"/>
      <c r="H29" s="21">
        <f t="shared" si="1"/>
        <v>0</v>
      </c>
      <c r="I29" s="12"/>
      <c r="J29" s="21">
        <f t="shared" si="2"/>
        <v>0</v>
      </c>
      <c r="K29" s="12">
        <f t="shared" si="20"/>
        <v>0</v>
      </c>
    </row>
    <row r="30" spans="1:11" ht="17.100000000000001" customHeight="1">
      <c r="A30" s="32"/>
      <c r="B30" s="33" t="s">
        <v>196</v>
      </c>
      <c r="C30" s="13" t="s">
        <v>2</v>
      </c>
      <c r="D30" s="29">
        <v>160</v>
      </c>
      <c r="E30" s="109"/>
      <c r="F30" s="14">
        <f t="shared" si="0"/>
        <v>0</v>
      </c>
      <c r="G30" s="20"/>
      <c r="H30" s="21">
        <f t="shared" si="1"/>
        <v>0</v>
      </c>
      <c r="I30" s="12"/>
      <c r="J30" s="21">
        <f>I30</f>
        <v>0</v>
      </c>
      <c r="K30" s="12">
        <f>J30+H30+F30</f>
        <v>0</v>
      </c>
    </row>
    <row r="31" spans="1:11" ht="17.100000000000001" customHeight="1">
      <c r="A31" s="32"/>
      <c r="B31" s="33" t="s">
        <v>221</v>
      </c>
      <c r="C31" s="13" t="s">
        <v>13</v>
      </c>
      <c r="D31" s="13">
        <v>17</v>
      </c>
      <c r="E31" s="109"/>
      <c r="F31" s="14">
        <f t="shared" si="0"/>
        <v>0</v>
      </c>
      <c r="G31" s="20"/>
      <c r="H31" s="21">
        <f>G31*D31</f>
        <v>0</v>
      </c>
      <c r="I31" s="12"/>
      <c r="J31" s="21">
        <f>I31</f>
        <v>0</v>
      </c>
      <c r="K31" s="12">
        <f>J31+H31+F31</f>
        <v>0</v>
      </c>
    </row>
    <row r="32" spans="1:11" ht="17.100000000000001" customHeight="1">
      <c r="A32" s="32"/>
      <c r="B32" s="33" t="s">
        <v>191</v>
      </c>
      <c r="C32" s="13" t="s">
        <v>13</v>
      </c>
      <c r="D32" s="13">
        <v>4</v>
      </c>
      <c r="E32" s="12"/>
      <c r="F32" s="14">
        <f t="shared" si="0"/>
        <v>0</v>
      </c>
      <c r="G32" s="20"/>
      <c r="H32" s="21">
        <f t="shared" si="1"/>
        <v>0</v>
      </c>
      <c r="I32" s="12"/>
      <c r="J32" s="21">
        <f t="shared" si="2"/>
        <v>0</v>
      </c>
      <c r="K32" s="12">
        <f>J32+H32+F32</f>
        <v>0</v>
      </c>
    </row>
    <row r="33" spans="1:11" ht="17.100000000000001" customHeight="1">
      <c r="A33" s="32"/>
      <c r="B33" s="33" t="s">
        <v>159</v>
      </c>
      <c r="C33" s="13" t="s">
        <v>0</v>
      </c>
      <c r="D33" s="13">
        <v>1</v>
      </c>
      <c r="E33" s="12"/>
      <c r="F33" s="14">
        <f t="shared" ref="F33:F34" si="21">E33*D33</f>
        <v>0</v>
      </c>
      <c r="G33" s="20"/>
      <c r="H33" s="21">
        <f t="shared" ref="H33:H34" si="22">G33*D33</f>
        <v>0</v>
      </c>
      <c r="I33" s="12"/>
      <c r="J33" s="21">
        <f t="shared" ref="J33:J34" si="23">I33*D33</f>
        <v>0</v>
      </c>
      <c r="K33" s="12">
        <f>J33+H33+F33</f>
        <v>0</v>
      </c>
    </row>
    <row r="34" spans="1:11" ht="17.100000000000001" customHeight="1">
      <c r="A34" s="32"/>
      <c r="B34" s="33" t="s">
        <v>192</v>
      </c>
      <c r="C34" s="13" t="s">
        <v>2</v>
      </c>
      <c r="D34" s="13">
        <v>146</v>
      </c>
      <c r="E34" s="12"/>
      <c r="F34" s="14">
        <f t="shared" si="21"/>
        <v>0</v>
      </c>
      <c r="G34" s="20"/>
      <c r="H34" s="21">
        <f t="shared" si="22"/>
        <v>0</v>
      </c>
      <c r="I34" s="12"/>
      <c r="J34" s="21">
        <f t="shared" si="23"/>
        <v>0</v>
      </c>
      <c r="K34" s="12">
        <f>J34+H34+F34</f>
        <v>0</v>
      </c>
    </row>
    <row r="35" spans="1:11" ht="17.100000000000001" customHeight="1">
      <c r="A35" s="32"/>
      <c r="B35" s="33"/>
      <c r="C35" s="13"/>
      <c r="D35" s="13">
        <v>0</v>
      </c>
      <c r="E35" s="12"/>
      <c r="F35" s="14">
        <f t="shared" si="0"/>
        <v>0</v>
      </c>
      <c r="G35" s="20"/>
      <c r="H35" s="21">
        <f t="shared" si="1"/>
        <v>0</v>
      </c>
      <c r="I35" s="12"/>
      <c r="J35" s="21">
        <f t="shared" si="2"/>
        <v>0</v>
      </c>
      <c r="K35" s="12">
        <f t="shared" ref="K35" si="24">J35+H35+F35</f>
        <v>0</v>
      </c>
    </row>
    <row r="36" spans="1:11" ht="17.100000000000001" customHeight="1">
      <c r="A36" s="30"/>
      <c r="B36" s="34" t="s">
        <v>0</v>
      </c>
      <c r="C36" s="22"/>
      <c r="D36" s="22"/>
      <c r="E36" s="23"/>
      <c r="F36" s="6">
        <f>SUM(F9:F35)</f>
        <v>0</v>
      </c>
      <c r="G36" s="23"/>
      <c r="H36" s="6">
        <f>SUM(H9:H35)</f>
        <v>0</v>
      </c>
      <c r="I36" s="23"/>
      <c r="J36" s="6">
        <f>SUM(J9:J35)</f>
        <v>0</v>
      </c>
      <c r="K36" s="8">
        <f>SUM(K9:K35)</f>
        <v>0</v>
      </c>
    </row>
    <row r="37" spans="1:11" ht="69.95" customHeight="1">
      <c r="A37" s="36">
        <v>2</v>
      </c>
      <c r="B37" s="38" t="s">
        <v>168</v>
      </c>
      <c r="C37" s="19" t="s">
        <v>2</v>
      </c>
      <c r="D37" s="19">
        <v>404</v>
      </c>
      <c r="E37" s="206" t="s">
        <v>222</v>
      </c>
      <c r="F37" s="207"/>
      <c r="G37" s="207"/>
      <c r="H37" s="207"/>
      <c r="I37" s="207"/>
      <c r="J37" s="207"/>
      <c r="K37" s="208"/>
    </row>
    <row r="38" spans="1:11" ht="17.45" customHeight="1">
      <c r="A38" s="32" t="s">
        <v>167</v>
      </c>
      <c r="B38" s="31" t="s">
        <v>169</v>
      </c>
      <c r="C38" s="19" t="s">
        <v>2</v>
      </c>
      <c r="D38" s="13">
        <v>404</v>
      </c>
      <c r="E38" s="12"/>
      <c r="F38" s="14">
        <f t="shared" ref="F38:F52" si="25">E38*D38</f>
        <v>0</v>
      </c>
      <c r="G38" s="12"/>
      <c r="H38" s="21">
        <f t="shared" ref="H38:H52" si="26">G38*D38</f>
        <v>0</v>
      </c>
      <c r="I38" s="12"/>
      <c r="J38" s="21">
        <f>I38*2</f>
        <v>0</v>
      </c>
      <c r="K38" s="15">
        <f t="shared" ref="K38:K52" si="27">J38+H38+F38</f>
        <v>0</v>
      </c>
    </row>
    <row r="39" spans="1:11" ht="17.45" customHeight="1">
      <c r="A39" s="32"/>
      <c r="B39" s="33" t="s">
        <v>170</v>
      </c>
      <c r="C39" s="19" t="s">
        <v>162</v>
      </c>
      <c r="D39" s="13">
        <v>50</v>
      </c>
      <c r="E39" s="12"/>
      <c r="F39" s="14">
        <f t="shared" ref="F39" si="28">E39*D39</f>
        <v>0</v>
      </c>
      <c r="G39" s="12"/>
      <c r="H39" s="21">
        <f t="shared" ref="H39" si="29">G39*D39</f>
        <v>0</v>
      </c>
      <c r="I39" s="12"/>
      <c r="J39" s="21">
        <f>I39*3</f>
        <v>0</v>
      </c>
      <c r="K39" s="15">
        <f t="shared" ref="K39" si="30">J39+H39+F39</f>
        <v>0</v>
      </c>
    </row>
    <row r="40" spans="1:11" ht="17.100000000000001" customHeight="1">
      <c r="A40" s="32"/>
      <c r="B40" s="33" t="s">
        <v>171</v>
      </c>
      <c r="C40" s="13" t="s">
        <v>163</v>
      </c>
      <c r="D40" s="13">
        <v>8</v>
      </c>
      <c r="E40" s="12"/>
      <c r="F40" s="14">
        <f t="shared" si="25"/>
        <v>0</v>
      </c>
      <c r="G40" s="12"/>
      <c r="H40" s="21">
        <f t="shared" si="26"/>
        <v>0</v>
      </c>
      <c r="I40" s="12"/>
      <c r="J40" s="21">
        <f>I40</f>
        <v>0</v>
      </c>
      <c r="K40" s="15">
        <f t="shared" si="27"/>
        <v>0</v>
      </c>
    </row>
    <row r="41" spans="1:11" ht="17.100000000000001" customHeight="1">
      <c r="A41" s="32"/>
      <c r="B41" s="33" t="s">
        <v>193</v>
      </c>
      <c r="C41" s="13" t="s">
        <v>0</v>
      </c>
      <c r="D41" s="13">
        <v>1</v>
      </c>
      <c r="E41" s="12"/>
      <c r="F41" s="14">
        <f t="shared" si="25"/>
        <v>0</v>
      </c>
      <c r="G41" s="12"/>
      <c r="H41" s="21">
        <f t="shared" si="26"/>
        <v>0</v>
      </c>
      <c r="I41" s="12"/>
      <c r="J41" s="21">
        <f>I41*2</f>
        <v>0</v>
      </c>
      <c r="K41" s="15">
        <f t="shared" si="27"/>
        <v>0</v>
      </c>
    </row>
    <row r="42" spans="1:11" ht="17.100000000000001" customHeight="1">
      <c r="A42" s="32"/>
      <c r="B42" s="33" t="s">
        <v>164</v>
      </c>
      <c r="C42" s="19" t="s">
        <v>2</v>
      </c>
      <c r="D42" s="13">
        <v>404</v>
      </c>
      <c r="E42" s="12"/>
      <c r="F42" s="14">
        <f t="shared" si="25"/>
        <v>0</v>
      </c>
      <c r="G42" s="12"/>
      <c r="H42" s="21">
        <f t="shared" si="26"/>
        <v>0</v>
      </c>
      <c r="I42" s="12"/>
      <c r="J42" s="21">
        <f>I42</f>
        <v>0</v>
      </c>
      <c r="K42" s="15">
        <f t="shared" si="27"/>
        <v>0</v>
      </c>
    </row>
    <row r="43" spans="1:11" ht="17.100000000000001" customHeight="1">
      <c r="A43" s="32"/>
      <c r="B43" s="33"/>
      <c r="C43" s="13"/>
      <c r="D43" s="13">
        <v>0</v>
      </c>
      <c r="E43" s="12"/>
      <c r="F43" s="14">
        <f t="shared" ref="F43" si="31">E43*D43</f>
        <v>0</v>
      </c>
      <c r="G43" s="12"/>
      <c r="H43" s="21">
        <f t="shared" ref="H43" si="32">G43*D43</f>
        <v>0</v>
      </c>
      <c r="I43" s="12"/>
      <c r="J43" s="21">
        <f>I43</f>
        <v>0</v>
      </c>
      <c r="K43" s="15">
        <f t="shared" ref="K43" si="33">J43+H43+F43</f>
        <v>0</v>
      </c>
    </row>
    <row r="44" spans="1:11" ht="17.100000000000001" customHeight="1">
      <c r="A44" s="32" t="s">
        <v>172</v>
      </c>
      <c r="B44" s="31" t="s">
        <v>223</v>
      </c>
      <c r="C44" s="13" t="s">
        <v>165</v>
      </c>
      <c r="D44" s="13">
        <v>736</v>
      </c>
      <c r="E44" s="12"/>
      <c r="F44" s="14"/>
      <c r="G44" s="12"/>
      <c r="H44" s="21"/>
      <c r="I44" s="12"/>
      <c r="J44" s="21"/>
      <c r="K44" s="15"/>
    </row>
    <row r="45" spans="1:11" ht="17.100000000000001" customHeight="1">
      <c r="A45" s="32"/>
      <c r="B45" s="33" t="s">
        <v>173</v>
      </c>
      <c r="C45" s="13" t="s">
        <v>2</v>
      </c>
      <c r="D45" s="29">
        <v>480</v>
      </c>
      <c r="E45" s="109"/>
      <c r="F45" s="14">
        <f t="shared" ref="F45:F46" si="34">E45*D45</f>
        <v>0</v>
      </c>
      <c r="G45" s="12"/>
      <c r="H45" s="21">
        <f t="shared" ref="H45" si="35">G45*D45</f>
        <v>0</v>
      </c>
      <c r="I45" s="12"/>
      <c r="J45" s="21">
        <f>I45</f>
        <v>0</v>
      </c>
      <c r="K45" s="15">
        <f t="shared" ref="K45" si="36">J45+H45+F45</f>
        <v>0</v>
      </c>
    </row>
    <row r="46" spans="1:11" ht="17.100000000000001" customHeight="1">
      <c r="A46" s="32"/>
      <c r="B46" s="33" t="s">
        <v>174</v>
      </c>
      <c r="C46" s="13" t="s">
        <v>13</v>
      </c>
      <c r="D46" s="13">
        <v>4.125</v>
      </c>
      <c r="E46" s="110"/>
      <c r="F46" s="14">
        <f t="shared" si="34"/>
        <v>0</v>
      </c>
      <c r="G46" s="12"/>
      <c r="H46" s="21">
        <f t="shared" si="26"/>
        <v>0</v>
      </c>
      <c r="I46" s="12"/>
      <c r="J46" s="21">
        <f>I46</f>
        <v>0</v>
      </c>
      <c r="K46" s="15">
        <f t="shared" ref="K46:K47" si="37">J46+H46+F46</f>
        <v>0</v>
      </c>
    </row>
    <row r="47" spans="1:11" ht="17.100000000000001" customHeight="1">
      <c r="A47" s="32"/>
      <c r="B47" s="33" t="s">
        <v>190</v>
      </c>
      <c r="C47" s="13" t="s">
        <v>0</v>
      </c>
      <c r="D47" s="13">
        <v>1</v>
      </c>
      <c r="E47" s="12"/>
      <c r="F47" s="14">
        <f t="shared" ref="F47" si="38">E47*D47</f>
        <v>0</v>
      </c>
      <c r="G47" s="12"/>
      <c r="H47" s="21">
        <f t="shared" ref="H47" si="39">G47*D47</f>
        <v>0</v>
      </c>
      <c r="I47" s="12"/>
      <c r="J47" s="21">
        <f>I47</f>
        <v>0</v>
      </c>
      <c r="K47" s="15">
        <f t="shared" si="37"/>
        <v>0</v>
      </c>
    </row>
    <row r="48" spans="1:11" ht="17.100000000000001" customHeight="1">
      <c r="A48" s="32"/>
      <c r="B48" s="33" t="s">
        <v>191</v>
      </c>
      <c r="C48" s="13" t="s">
        <v>13</v>
      </c>
      <c r="D48" s="13">
        <v>12</v>
      </c>
      <c r="E48" s="12"/>
      <c r="F48" s="14">
        <f t="shared" ref="F48:F50" si="40">E48*D48</f>
        <v>0</v>
      </c>
      <c r="G48" s="12"/>
      <c r="H48" s="21">
        <f t="shared" ref="H48:H50" si="41">G48*D48</f>
        <v>0</v>
      </c>
      <c r="I48" s="12"/>
      <c r="J48" s="21">
        <f>I48*D48</f>
        <v>0</v>
      </c>
      <c r="K48" s="15">
        <f t="shared" ref="K48:K50" si="42">J48+H48+F48</f>
        <v>0</v>
      </c>
    </row>
    <row r="49" spans="1:11" ht="17.100000000000001" customHeight="1">
      <c r="A49" s="32"/>
      <c r="B49" s="33" t="s">
        <v>159</v>
      </c>
      <c r="C49" s="13" t="s">
        <v>0</v>
      </c>
      <c r="D49" s="13">
        <v>1</v>
      </c>
      <c r="E49" s="12"/>
      <c r="F49" s="14">
        <f t="shared" si="40"/>
        <v>0</v>
      </c>
      <c r="G49" s="12"/>
      <c r="H49" s="21">
        <f t="shared" si="41"/>
        <v>0</v>
      </c>
      <c r="I49" s="12"/>
      <c r="J49" s="21">
        <f>I49</f>
        <v>0</v>
      </c>
      <c r="K49" s="15">
        <f t="shared" si="42"/>
        <v>0</v>
      </c>
    </row>
    <row r="50" spans="1:11" ht="17.100000000000001" customHeight="1">
      <c r="A50" s="32"/>
      <c r="B50" s="33" t="s">
        <v>194</v>
      </c>
      <c r="C50" s="13" t="s">
        <v>2</v>
      </c>
      <c r="D50" s="13">
        <v>404</v>
      </c>
      <c r="E50" s="12"/>
      <c r="F50" s="14">
        <f t="shared" si="40"/>
        <v>0</v>
      </c>
      <c r="G50" s="12"/>
      <c r="H50" s="21">
        <f t="shared" si="41"/>
        <v>0</v>
      </c>
      <c r="I50" s="12"/>
      <c r="J50" s="21">
        <f>I50</f>
        <v>0</v>
      </c>
      <c r="K50" s="15">
        <f t="shared" si="42"/>
        <v>0</v>
      </c>
    </row>
    <row r="51" spans="1:11" ht="17.100000000000001" customHeight="1">
      <c r="A51" s="32"/>
      <c r="B51" s="33" t="s">
        <v>195</v>
      </c>
      <c r="C51" s="13" t="s">
        <v>12</v>
      </c>
      <c r="D51" s="13">
        <v>332</v>
      </c>
      <c r="E51" s="12"/>
      <c r="F51" s="14">
        <f t="shared" si="25"/>
        <v>0</v>
      </c>
      <c r="G51" s="12"/>
      <c r="H51" s="21">
        <f t="shared" si="26"/>
        <v>0</v>
      </c>
      <c r="I51" s="12"/>
      <c r="J51" s="21">
        <f>I51*D51</f>
        <v>0</v>
      </c>
      <c r="K51" s="15">
        <f t="shared" si="27"/>
        <v>0</v>
      </c>
    </row>
    <row r="52" spans="1:11" ht="17.100000000000001" customHeight="1">
      <c r="A52" s="32"/>
      <c r="B52" s="33"/>
      <c r="C52" s="13"/>
      <c r="D52" s="13">
        <v>0</v>
      </c>
      <c r="E52" s="12"/>
      <c r="F52" s="14">
        <f t="shared" si="25"/>
        <v>0</v>
      </c>
      <c r="G52" s="12"/>
      <c r="H52" s="21">
        <f t="shared" si="26"/>
        <v>0</v>
      </c>
      <c r="I52" s="12"/>
      <c r="J52" s="21">
        <f>I52</f>
        <v>0</v>
      </c>
      <c r="K52" s="15">
        <f t="shared" si="27"/>
        <v>0</v>
      </c>
    </row>
    <row r="53" spans="1:11" ht="17.100000000000001" customHeight="1">
      <c r="A53" s="30"/>
      <c r="B53" s="35" t="s">
        <v>0</v>
      </c>
      <c r="C53" s="24"/>
      <c r="D53" s="24"/>
      <c r="E53" s="25"/>
      <c r="F53" s="6">
        <f>SUM(F38:F52)</f>
        <v>0</v>
      </c>
      <c r="G53" s="25">
        <v>0</v>
      </c>
      <c r="H53" s="16">
        <f>SUM(H38:H52)</f>
        <v>0</v>
      </c>
      <c r="I53" s="25"/>
      <c r="J53" s="16">
        <f>SUM(J38:J52)</f>
        <v>0</v>
      </c>
      <c r="K53" s="7">
        <f>SUM(K38:K52)</f>
        <v>0</v>
      </c>
    </row>
    <row r="54" spans="1:11" ht="71.45" customHeight="1">
      <c r="A54" s="36">
        <v>3</v>
      </c>
      <c r="B54" s="38" t="s">
        <v>161</v>
      </c>
      <c r="C54" s="13" t="s">
        <v>2</v>
      </c>
      <c r="D54" s="13">
        <v>385</v>
      </c>
      <c r="E54" s="206" t="s">
        <v>225</v>
      </c>
      <c r="F54" s="207"/>
      <c r="G54" s="207"/>
      <c r="H54" s="207"/>
      <c r="I54" s="207"/>
      <c r="J54" s="207"/>
      <c r="K54" s="208"/>
    </row>
    <row r="55" spans="1:11" ht="17.45" customHeight="1">
      <c r="A55" s="39" t="s">
        <v>184</v>
      </c>
      <c r="B55" s="31" t="s">
        <v>226</v>
      </c>
      <c r="C55" s="13"/>
      <c r="D55" s="13"/>
      <c r="E55" s="26"/>
      <c r="F55" s="14"/>
      <c r="G55" s="12"/>
      <c r="H55" s="21"/>
      <c r="I55" s="12"/>
      <c r="J55" s="21"/>
      <c r="K55" s="15"/>
    </row>
    <row r="56" spans="1:11" ht="18.600000000000001" customHeight="1">
      <c r="A56" s="32"/>
      <c r="B56" s="33" t="s">
        <v>230</v>
      </c>
      <c r="C56" s="13" t="s">
        <v>2</v>
      </c>
      <c r="D56" s="13">
        <v>385</v>
      </c>
      <c r="E56" s="109"/>
      <c r="F56" s="14">
        <f t="shared" ref="F56" si="43">E56*D56</f>
        <v>0</v>
      </c>
      <c r="G56" s="12"/>
      <c r="H56" s="21">
        <f>G56*D56</f>
        <v>0</v>
      </c>
      <c r="I56" s="12"/>
      <c r="J56" s="21">
        <f>I56</f>
        <v>0</v>
      </c>
      <c r="K56" s="120">
        <f>J56+H56+F56</f>
        <v>0</v>
      </c>
    </row>
    <row r="57" spans="1:11" ht="17.100000000000001" customHeight="1">
      <c r="A57" s="32"/>
      <c r="B57" s="33" t="s">
        <v>159</v>
      </c>
      <c r="C57" s="29" t="s">
        <v>160</v>
      </c>
      <c r="D57" s="13">
        <v>6</v>
      </c>
      <c r="E57" s="26"/>
      <c r="F57" s="14">
        <f t="shared" ref="F57" si="44">E57*D57</f>
        <v>0</v>
      </c>
      <c r="G57" s="12"/>
      <c r="H57" s="21">
        <f t="shared" ref="H57" si="45">G57*D57</f>
        <v>0</v>
      </c>
      <c r="I57" s="12"/>
      <c r="J57" s="21">
        <f t="shared" ref="J57" si="46">I57*D57</f>
        <v>0</v>
      </c>
      <c r="K57" s="15">
        <f t="shared" ref="K57" si="47">J57+H57+F57</f>
        <v>0</v>
      </c>
    </row>
    <row r="58" spans="1:11" ht="17.100000000000001" customHeight="1">
      <c r="A58" s="32"/>
      <c r="B58" s="33" t="s">
        <v>227</v>
      </c>
      <c r="C58" s="29" t="s">
        <v>0</v>
      </c>
      <c r="D58" s="13">
        <v>1</v>
      </c>
      <c r="E58" s="26"/>
      <c r="F58" s="14">
        <f t="shared" ref="F58" si="48">E58*D58</f>
        <v>0</v>
      </c>
      <c r="G58" s="12"/>
      <c r="H58" s="21">
        <f t="shared" ref="H58" si="49">G58*D58</f>
        <v>0</v>
      </c>
      <c r="I58" s="12"/>
      <c r="J58" s="21">
        <f t="shared" ref="J58" si="50">I58*D58</f>
        <v>0</v>
      </c>
      <c r="K58" s="15">
        <f t="shared" ref="K58" si="51">J58+H58+F58</f>
        <v>0</v>
      </c>
    </row>
    <row r="59" spans="1:11" ht="17.100000000000001" customHeight="1">
      <c r="A59" s="32"/>
      <c r="B59" s="33"/>
      <c r="C59" s="29"/>
      <c r="D59" s="13">
        <v>0</v>
      </c>
      <c r="E59" s="26"/>
      <c r="F59" s="14">
        <f t="shared" ref="F59" si="52">E59*D59</f>
        <v>0</v>
      </c>
      <c r="G59" s="12"/>
      <c r="H59" s="21">
        <f t="shared" ref="H59" si="53">G59*D59</f>
        <v>0</v>
      </c>
      <c r="I59" s="12"/>
      <c r="J59" s="21">
        <f t="shared" ref="J59" si="54">I59*D59</f>
        <v>0</v>
      </c>
      <c r="K59" s="15">
        <f t="shared" ref="K59" si="55">J59+H59+F59</f>
        <v>0</v>
      </c>
    </row>
    <row r="60" spans="1:11" ht="30" customHeight="1">
      <c r="A60" s="39" t="s">
        <v>185</v>
      </c>
      <c r="B60" s="31" t="s">
        <v>229</v>
      </c>
      <c r="C60" s="29" t="s">
        <v>228</v>
      </c>
      <c r="D60" s="13">
        <v>330</v>
      </c>
      <c r="E60" s="26"/>
      <c r="F60" s="14"/>
      <c r="G60" s="12"/>
      <c r="H60" s="21"/>
      <c r="I60" s="12"/>
      <c r="J60" s="21"/>
      <c r="K60" s="15"/>
    </row>
    <row r="61" spans="1:11" ht="17.100000000000001" customHeight="1">
      <c r="A61" s="32"/>
      <c r="B61" s="33" t="s">
        <v>231</v>
      </c>
      <c r="C61" s="29" t="s">
        <v>13</v>
      </c>
      <c r="D61" s="13">
        <v>330</v>
      </c>
      <c r="E61" s="26"/>
      <c r="F61" s="14">
        <f t="shared" ref="F61" si="56">E61*D61</f>
        <v>0</v>
      </c>
      <c r="G61" s="12"/>
      <c r="H61" s="21">
        <f t="shared" ref="H61" si="57">G61*D61</f>
        <v>0</v>
      </c>
      <c r="I61" s="12"/>
      <c r="J61" s="21">
        <f>I61</f>
        <v>0</v>
      </c>
      <c r="K61" s="15">
        <f t="shared" ref="K61" si="58">J61+H61+F61</f>
        <v>0</v>
      </c>
    </row>
    <row r="62" spans="1:11" ht="17.100000000000001" customHeight="1">
      <c r="A62" s="32"/>
      <c r="B62" s="33"/>
      <c r="C62" s="13"/>
      <c r="D62" s="13">
        <v>0</v>
      </c>
      <c r="E62" s="26"/>
      <c r="F62" s="14">
        <f t="shared" ref="F62" si="59">E62*D62</f>
        <v>0</v>
      </c>
      <c r="G62" s="12"/>
      <c r="H62" s="21">
        <f t="shared" ref="H62" si="60">G62*D62</f>
        <v>0</v>
      </c>
      <c r="I62" s="12"/>
      <c r="J62" s="21">
        <f t="shared" ref="J62" si="61">I62*D62</f>
        <v>0</v>
      </c>
      <c r="K62" s="15">
        <f t="shared" ref="K62" si="62">J62+H62+F62</f>
        <v>0</v>
      </c>
    </row>
    <row r="63" spans="1:11" ht="17.100000000000001" customHeight="1">
      <c r="A63" s="32"/>
      <c r="B63" s="36" t="s">
        <v>0</v>
      </c>
      <c r="C63" s="24"/>
      <c r="D63" s="24"/>
      <c r="E63" s="25"/>
      <c r="F63" s="6">
        <f>SUM(F55:F62)</f>
        <v>0</v>
      </c>
      <c r="G63" s="25"/>
      <c r="H63" s="16">
        <f>SUM(H55:H62)</f>
        <v>0</v>
      </c>
      <c r="I63" s="25"/>
      <c r="J63" s="16">
        <f>SUM(J55:J62)</f>
        <v>0</v>
      </c>
      <c r="K63" s="7">
        <f>SUM(K55:K62)</f>
        <v>0</v>
      </c>
    </row>
    <row r="64" spans="1:11" ht="17.100000000000001" customHeight="1">
      <c r="A64" s="36">
        <v>4</v>
      </c>
      <c r="B64" s="38" t="s">
        <v>205</v>
      </c>
      <c r="C64" s="13" t="s">
        <v>2</v>
      </c>
      <c r="D64" s="13">
        <v>65</v>
      </c>
      <c r="E64" s="209" t="s">
        <v>206</v>
      </c>
      <c r="F64" s="210"/>
      <c r="G64" s="210"/>
      <c r="H64" s="210"/>
      <c r="I64" s="210"/>
      <c r="J64" s="210"/>
      <c r="K64" s="211"/>
    </row>
    <row r="65" spans="1:11" ht="17.100000000000001" customHeight="1">
      <c r="A65" s="39" t="s">
        <v>20</v>
      </c>
      <c r="B65" s="31" t="s">
        <v>232</v>
      </c>
      <c r="C65" s="13" t="s">
        <v>2</v>
      </c>
      <c r="D65" s="13">
        <v>46.2</v>
      </c>
      <c r="E65" s="12"/>
      <c r="F65" s="14"/>
      <c r="G65" s="12"/>
      <c r="H65" s="21"/>
      <c r="I65" s="12"/>
      <c r="J65" s="21"/>
      <c r="K65" s="15"/>
    </row>
    <row r="66" spans="1:11" ht="17.100000000000001" customHeight="1">
      <c r="A66" s="39"/>
      <c r="B66" s="111" t="s">
        <v>210</v>
      </c>
      <c r="C66" s="13" t="s">
        <v>13</v>
      </c>
      <c r="D66" s="13">
        <v>21</v>
      </c>
      <c r="E66" s="12"/>
      <c r="F66" s="14">
        <f>E66*D66</f>
        <v>0</v>
      </c>
      <c r="G66" s="12"/>
      <c r="H66" s="21">
        <f>G66*D66</f>
        <v>0</v>
      </c>
      <c r="I66" s="12"/>
      <c r="J66" s="21">
        <f>I66</f>
        <v>0</v>
      </c>
      <c r="K66" s="15">
        <f>J66+H66+F66</f>
        <v>0</v>
      </c>
    </row>
    <row r="67" spans="1:11" ht="17.100000000000001" customHeight="1">
      <c r="A67" s="39"/>
      <c r="B67" s="33" t="s">
        <v>175</v>
      </c>
      <c r="C67" s="13" t="s">
        <v>13</v>
      </c>
      <c r="D67" s="13">
        <v>21</v>
      </c>
      <c r="E67" s="12"/>
      <c r="F67" s="14">
        <f>E67*D67</f>
        <v>0</v>
      </c>
      <c r="G67" s="12"/>
      <c r="H67" s="21">
        <f>G67*D67</f>
        <v>0</v>
      </c>
      <c r="I67" s="12"/>
      <c r="J67" s="21">
        <f>I67*D67</f>
        <v>0</v>
      </c>
      <c r="K67" s="15">
        <f>J67+H67+F67</f>
        <v>0</v>
      </c>
    </row>
    <row r="68" spans="1:11" ht="17.100000000000001" customHeight="1">
      <c r="A68" s="39"/>
      <c r="B68" s="33" t="s">
        <v>159</v>
      </c>
      <c r="C68" s="13" t="s">
        <v>0</v>
      </c>
      <c r="D68" s="13">
        <v>1</v>
      </c>
      <c r="E68" s="12"/>
      <c r="F68" s="14">
        <f>E68*D68</f>
        <v>0</v>
      </c>
      <c r="G68" s="12"/>
      <c r="H68" s="21">
        <f>G68*D68</f>
        <v>0</v>
      </c>
      <c r="I68" s="12"/>
      <c r="J68" s="21">
        <f>I68*D68</f>
        <v>0</v>
      </c>
      <c r="K68" s="15">
        <f>J68+H68+F68</f>
        <v>0</v>
      </c>
    </row>
    <row r="69" spans="1:11" ht="17.100000000000001" customHeight="1">
      <c r="A69" s="39"/>
      <c r="B69" s="33"/>
      <c r="C69" s="13"/>
      <c r="D69" s="13"/>
      <c r="E69" s="12"/>
      <c r="F69" s="14"/>
      <c r="G69" s="12"/>
      <c r="H69" s="21"/>
      <c r="I69" s="12"/>
      <c r="J69" s="21"/>
      <c r="K69" s="15"/>
    </row>
    <row r="70" spans="1:11" ht="17.100000000000001" customHeight="1">
      <c r="A70" s="39" t="s">
        <v>21</v>
      </c>
      <c r="B70" s="31" t="s">
        <v>22</v>
      </c>
      <c r="C70" s="13" t="s">
        <v>2</v>
      </c>
      <c r="D70" s="13">
        <v>5.6</v>
      </c>
      <c r="E70" s="12"/>
      <c r="F70" s="14"/>
      <c r="G70" s="12"/>
      <c r="H70" s="21"/>
      <c r="I70" s="12"/>
      <c r="J70" s="21"/>
      <c r="K70" s="15"/>
    </row>
    <row r="71" spans="1:11" ht="17.100000000000001" customHeight="1">
      <c r="A71" s="39"/>
      <c r="B71" s="111" t="s">
        <v>207</v>
      </c>
      <c r="C71" s="13" t="s">
        <v>2</v>
      </c>
      <c r="D71" s="13">
        <v>5.6</v>
      </c>
      <c r="E71" s="12"/>
      <c r="F71" s="14">
        <f>E71*D71</f>
        <v>0</v>
      </c>
      <c r="G71" s="12"/>
      <c r="H71" s="21">
        <f>G71*D71</f>
        <v>0</v>
      </c>
      <c r="I71" s="12"/>
      <c r="J71" s="21">
        <f>I71</f>
        <v>0</v>
      </c>
      <c r="K71" s="15">
        <f>J71+H71+F71</f>
        <v>0</v>
      </c>
    </row>
    <row r="72" spans="1:11" ht="17.100000000000001" customHeight="1">
      <c r="A72" s="39"/>
      <c r="B72" s="33"/>
      <c r="C72" s="13"/>
      <c r="D72" s="13"/>
      <c r="E72" s="12"/>
      <c r="F72" s="14"/>
      <c r="G72" s="12"/>
      <c r="H72" s="21"/>
      <c r="I72" s="12"/>
      <c r="J72" s="21"/>
      <c r="K72" s="15"/>
    </row>
    <row r="73" spans="1:11" ht="17.100000000000001" customHeight="1">
      <c r="A73" s="39"/>
      <c r="B73" s="36" t="s">
        <v>0</v>
      </c>
      <c r="C73" s="24"/>
      <c r="D73" s="24"/>
      <c r="E73" s="25"/>
      <c r="F73" s="6">
        <f>SUM(F65:F72)</f>
        <v>0</v>
      </c>
      <c r="G73" s="25"/>
      <c r="H73" s="16">
        <f>SUM(H65:H72)</f>
        <v>0</v>
      </c>
      <c r="I73" s="25"/>
      <c r="J73" s="16">
        <f>SUM(J65:J72)</f>
        <v>0</v>
      </c>
      <c r="K73" s="7">
        <f>SUM(K65:K72)</f>
        <v>0</v>
      </c>
    </row>
    <row r="74" spans="1:11" ht="22.5" customHeight="1">
      <c r="A74" s="36">
        <v>5</v>
      </c>
      <c r="B74" s="38" t="s">
        <v>200</v>
      </c>
      <c r="C74" s="13"/>
      <c r="D74" s="13">
        <v>0</v>
      </c>
      <c r="E74" s="209" t="s">
        <v>199</v>
      </c>
      <c r="F74" s="210"/>
      <c r="G74" s="210"/>
      <c r="H74" s="210"/>
      <c r="I74" s="210"/>
      <c r="J74" s="210"/>
      <c r="K74" s="211"/>
    </row>
    <row r="75" spans="1:11" ht="17.100000000000001" customHeight="1">
      <c r="A75" s="39" t="s">
        <v>23</v>
      </c>
      <c r="B75" s="31" t="s">
        <v>24</v>
      </c>
      <c r="C75" s="13" t="s">
        <v>12</v>
      </c>
      <c r="D75" s="13">
        <v>30.8</v>
      </c>
      <c r="E75" s="12"/>
      <c r="F75" s="14">
        <f t="shared" ref="F75:F87" si="63">E75*D75</f>
        <v>0</v>
      </c>
      <c r="G75" s="12"/>
      <c r="H75" s="21">
        <f>G75</f>
        <v>0</v>
      </c>
      <c r="I75" s="12"/>
      <c r="J75" s="21">
        <f>I75*7</f>
        <v>0</v>
      </c>
      <c r="K75" s="15">
        <f t="shared" ref="K75:K87" si="64">J75+H75+F75</f>
        <v>0</v>
      </c>
    </row>
    <row r="76" spans="1:11" ht="17.100000000000001" customHeight="1">
      <c r="A76" s="39"/>
      <c r="B76" s="33" t="s">
        <v>211</v>
      </c>
      <c r="C76" s="13" t="s">
        <v>13</v>
      </c>
      <c r="D76" s="13">
        <v>22</v>
      </c>
      <c r="E76" s="12"/>
      <c r="F76" s="14">
        <f t="shared" si="63"/>
        <v>0</v>
      </c>
      <c r="G76" s="12"/>
      <c r="H76" s="21">
        <f t="shared" ref="H76:H87" si="65">G76*D76</f>
        <v>0</v>
      </c>
      <c r="I76" s="12"/>
      <c r="J76" s="21">
        <f>I76*1</f>
        <v>0</v>
      </c>
      <c r="K76" s="15">
        <f t="shared" si="64"/>
        <v>0</v>
      </c>
    </row>
    <row r="77" spans="1:11" ht="17.100000000000001" customHeight="1">
      <c r="A77" s="39"/>
      <c r="B77" s="33" t="s">
        <v>212</v>
      </c>
      <c r="C77" s="13" t="s">
        <v>13</v>
      </c>
      <c r="D77" s="13">
        <v>22</v>
      </c>
      <c r="E77" s="12"/>
      <c r="F77" s="14">
        <f t="shared" ref="F77" si="66">E77*D77</f>
        <v>0</v>
      </c>
      <c r="G77" s="12"/>
      <c r="H77" s="21">
        <f t="shared" ref="H77" si="67">G77*D77</f>
        <v>0</v>
      </c>
      <c r="I77" s="12"/>
      <c r="J77" s="21">
        <f>I77*1</f>
        <v>0</v>
      </c>
      <c r="K77" s="15">
        <f t="shared" ref="K77" si="68">J77+H77+F77</f>
        <v>0</v>
      </c>
    </row>
    <row r="78" spans="1:11" ht="17.100000000000001" customHeight="1">
      <c r="A78" s="39"/>
      <c r="B78" s="33" t="s">
        <v>174</v>
      </c>
      <c r="C78" s="13" t="s">
        <v>13</v>
      </c>
      <c r="D78" s="13">
        <v>125</v>
      </c>
      <c r="E78" s="110"/>
      <c r="F78" s="14">
        <f t="shared" ref="F78" si="69">E78*D78</f>
        <v>0</v>
      </c>
      <c r="G78" s="12"/>
      <c r="H78" s="21">
        <f t="shared" ref="H78" si="70">G78*D78</f>
        <v>0</v>
      </c>
      <c r="I78" s="12"/>
      <c r="J78" s="21">
        <f>I78*1</f>
        <v>0</v>
      </c>
      <c r="K78" s="113">
        <f>J78+H78</f>
        <v>0</v>
      </c>
    </row>
    <row r="79" spans="1:11" ht="17.100000000000001" customHeight="1">
      <c r="A79" s="39"/>
      <c r="B79" s="33" t="s">
        <v>159</v>
      </c>
      <c r="C79" s="13" t="s">
        <v>160</v>
      </c>
      <c r="D79" s="13">
        <v>2</v>
      </c>
      <c r="E79" s="12"/>
      <c r="F79" s="14">
        <f t="shared" ref="F79" si="71">E79*D79</f>
        <v>0</v>
      </c>
      <c r="G79" s="12"/>
      <c r="H79" s="21">
        <f t="shared" ref="H79" si="72">G79*D79</f>
        <v>0</v>
      </c>
      <c r="I79" s="12"/>
      <c r="J79" s="21">
        <f>I79*1</f>
        <v>0</v>
      </c>
      <c r="K79" s="15">
        <f t="shared" ref="K79" si="73">J79+H79+F79</f>
        <v>0</v>
      </c>
    </row>
    <row r="80" spans="1:11" ht="17.100000000000001" customHeight="1">
      <c r="A80" s="39"/>
      <c r="B80" s="33" t="s">
        <v>213</v>
      </c>
      <c r="C80" s="13" t="s">
        <v>13</v>
      </c>
      <c r="D80" s="13">
        <v>22</v>
      </c>
      <c r="E80" s="12"/>
      <c r="F80" s="14">
        <f t="shared" ref="F80" si="74">E80*D80</f>
        <v>0</v>
      </c>
      <c r="G80" s="12"/>
      <c r="H80" s="21">
        <f t="shared" ref="H80" si="75">G80*D80</f>
        <v>0</v>
      </c>
      <c r="I80" s="12"/>
      <c r="J80" s="21">
        <f>I80*1</f>
        <v>0</v>
      </c>
      <c r="K80" s="15">
        <f t="shared" ref="K80" si="76">J80+H80+F80</f>
        <v>0</v>
      </c>
    </row>
    <row r="81" spans="1:11" ht="17.100000000000001" customHeight="1">
      <c r="A81" s="39"/>
      <c r="B81" s="33"/>
      <c r="C81" s="13"/>
      <c r="D81" s="13">
        <v>0</v>
      </c>
      <c r="E81" s="12"/>
      <c r="F81" s="14">
        <f>E81*D81</f>
        <v>0</v>
      </c>
      <c r="G81" s="12"/>
      <c r="H81" s="21">
        <f t="shared" si="65"/>
        <v>0</v>
      </c>
      <c r="I81" s="12"/>
      <c r="J81" s="21">
        <f t="shared" ref="J81:J87" si="77">I81</f>
        <v>0</v>
      </c>
      <c r="K81" s="15">
        <f t="shared" si="64"/>
        <v>0</v>
      </c>
    </row>
    <row r="82" spans="1:11" ht="17.100000000000001" customHeight="1">
      <c r="A82" s="39" t="s">
        <v>25</v>
      </c>
      <c r="B82" s="31" t="s">
        <v>26</v>
      </c>
      <c r="C82" s="13" t="s">
        <v>2</v>
      </c>
      <c r="D82" s="13">
        <v>3.95</v>
      </c>
      <c r="E82" s="26"/>
      <c r="F82" s="14">
        <f>E82*D82</f>
        <v>0</v>
      </c>
      <c r="G82" s="12"/>
      <c r="H82" s="21">
        <f t="shared" ref="H82" si="78">G82*D82</f>
        <v>0</v>
      </c>
      <c r="I82" s="12"/>
      <c r="J82" s="21">
        <f t="shared" si="77"/>
        <v>0</v>
      </c>
      <c r="K82" s="15">
        <f t="shared" ref="K82" si="79">J82+H82+F82</f>
        <v>0</v>
      </c>
    </row>
    <row r="83" spans="1:11" ht="17.100000000000001" customHeight="1">
      <c r="A83" s="39"/>
      <c r="B83" s="33" t="s">
        <v>208</v>
      </c>
      <c r="C83" s="13" t="s">
        <v>2</v>
      </c>
      <c r="D83" s="13">
        <v>5</v>
      </c>
      <c r="E83" s="12"/>
      <c r="F83" s="14">
        <f t="shared" si="63"/>
        <v>0</v>
      </c>
      <c r="G83" s="12"/>
      <c r="H83" s="21">
        <f t="shared" si="65"/>
        <v>0</v>
      </c>
      <c r="I83" s="12"/>
      <c r="J83" s="21">
        <f t="shared" si="77"/>
        <v>0</v>
      </c>
      <c r="K83" s="15">
        <f t="shared" si="64"/>
        <v>0</v>
      </c>
    </row>
    <row r="84" spans="1:11" ht="17.100000000000001" customHeight="1">
      <c r="A84" s="39"/>
      <c r="B84" s="33" t="s">
        <v>174</v>
      </c>
      <c r="C84" s="13" t="s">
        <v>13</v>
      </c>
      <c r="D84" s="13">
        <v>50</v>
      </c>
      <c r="E84" s="110"/>
      <c r="F84" s="14">
        <f t="shared" ref="F84:F85" si="80">E84*D84</f>
        <v>0</v>
      </c>
      <c r="G84" s="12"/>
      <c r="H84" s="21">
        <f>G84*D84</f>
        <v>0</v>
      </c>
      <c r="I84" s="12"/>
      <c r="J84" s="21">
        <f t="shared" si="77"/>
        <v>0</v>
      </c>
      <c r="K84" s="113">
        <f>J84+H84</f>
        <v>0</v>
      </c>
    </row>
    <row r="85" spans="1:11" ht="17.100000000000001" customHeight="1">
      <c r="A85" s="39"/>
      <c r="B85" s="33" t="s">
        <v>190</v>
      </c>
      <c r="C85" s="13" t="s">
        <v>0</v>
      </c>
      <c r="D85" s="13">
        <v>1</v>
      </c>
      <c r="E85" s="12"/>
      <c r="F85" s="14">
        <f t="shared" si="80"/>
        <v>0</v>
      </c>
      <c r="G85" s="12"/>
      <c r="H85" s="21">
        <f t="shared" ref="H85" si="81">G85*D85</f>
        <v>0</v>
      </c>
      <c r="I85" s="12"/>
      <c r="J85" s="21">
        <f t="shared" si="77"/>
        <v>0</v>
      </c>
      <c r="K85" s="15">
        <f t="shared" ref="K85" si="82">J85+H85+F85</f>
        <v>0</v>
      </c>
    </row>
    <row r="86" spans="1:11" ht="17.100000000000001" customHeight="1">
      <c r="A86" s="39"/>
      <c r="B86" s="33" t="s">
        <v>209</v>
      </c>
      <c r="C86" s="13" t="s">
        <v>2</v>
      </c>
      <c r="D86" s="13">
        <v>4</v>
      </c>
      <c r="E86" s="109"/>
      <c r="F86" s="14">
        <f t="shared" si="63"/>
        <v>0</v>
      </c>
      <c r="G86" s="12"/>
      <c r="H86" s="21">
        <f>G86*D86</f>
        <v>0</v>
      </c>
      <c r="I86" s="12"/>
      <c r="J86" s="21">
        <f t="shared" si="77"/>
        <v>0</v>
      </c>
      <c r="K86" s="15">
        <f t="shared" si="64"/>
        <v>0</v>
      </c>
    </row>
    <row r="87" spans="1:11" ht="17.100000000000001" customHeight="1">
      <c r="A87" s="39"/>
      <c r="B87" s="33"/>
      <c r="C87" s="13"/>
      <c r="D87" s="13">
        <v>0</v>
      </c>
      <c r="E87" s="12"/>
      <c r="F87" s="14">
        <f t="shared" si="63"/>
        <v>0</v>
      </c>
      <c r="G87" s="12"/>
      <c r="H87" s="21">
        <f t="shared" si="65"/>
        <v>0</v>
      </c>
      <c r="I87" s="12"/>
      <c r="J87" s="21">
        <f t="shared" si="77"/>
        <v>0</v>
      </c>
      <c r="K87" s="15">
        <f t="shared" si="64"/>
        <v>0</v>
      </c>
    </row>
    <row r="88" spans="1:11" ht="17.100000000000001" customHeight="1">
      <c r="A88" s="39"/>
      <c r="B88" s="36" t="s">
        <v>0</v>
      </c>
      <c r="C88" s="24"/>
      <c r="D88" s="24"/>
      <c r="E88" s="25"/>
      <c r="F88" s="6">
        <f>SUM(F75:F87)</f>
        <v>0</v>
      </c>
      <c r="G88" s="25"/>
      <c r="H88" s="16">
        <f>SUM(H75:H87)</f>
        <v>0</v>
      </c>
      <c r="I88" s="25"/>
      <c r="J88" s="16">
        <f>SUM(J75:J87)</f>
        <v>0</v>
      </c>
      <c r="K88" s="7">
        <f>SUM(K75:K87)</f>
        <v>0</v>
      </c>
    </row>
    <row r="89" spans="1:11" ht="17.100000000000001" customHeight="1">
      <c r="A89" s="36">
        <v>6</v>
      </c>
      <c r="B89" s="38" t="s">
        <v>201</v>
      </c>
      <c r="C89" s="13"/>
      <c r="D89" s="13">
        <v>0</v>
      </c>
      <c r="E89" s="209"/>
      <c r="F89" s="210"/>
      <c r="G89" s="210"/>
      <c r="H89" s="210"/>
      <c r="I89" s="210"/>
      <c r="J89" s="210"/>
      <c r="K89" s="211"/>
    </row>
    <row r="90" spans="1:11" ht="17.100000000000001" customHeight="1">
      <c r="A90" s="39"/>
      <c r="B90" s="33" t="s">
        <v>202</v>
      </c>
      <c r="C90" s="13" t="s">
        <v>0</v>
      </c>
      <c r="D90" s="13">
        <v>1</v>
      </c>
      <c r="E90" s="12"/>
      <c r="F90" s="14">
        <f>E90*D90</f>
        <v>0</v>
      </c>
      <c r="G90" s="12"/>
      <c r="H90" s="21">
        <f>G90*D90</f>
        <v>0</v>
      </c>
      <c r="I90" s="12"/>
      <c r="J90" s="21">
        <f>I90*D90</f>
        <v>0</v>
      </c>
      <c r="K90" s="15">
        <f>J90+H90+F90</f>
        <v>0</v>
      </c>
    </row>
    <row r="91" spans="1:11" ht="17.100000000000001" customHeight="1">
      <c r="A91" s="39"/>
      <c r="B91" s="33" t="s">
        <v>204</v>
      </c>
      <c r="C91" s="13" t="s">
        <v>0</v>
      </c>
      <c r="D91" s="13">
        <v>1</v>
      </c>
      <c r="E91" s="12"/>
      <c r="F91" s="14">
        <f>E91*D91</f>
        <v>0</v>
      </c>
      <c r="G91" s="12"/>
      <c r="H91" s="21">
        <f>G91*D91</f>
        <v>0</v>
      </c>
      <c r="I91" s="12"/>
      <c r="J91" s="21">
        <f>I91*D91</f>
        <v>0</v>
      </c>
      <c r="K91" s="15">
        <f>J91+H91+F91</f>
        <v>0</v>
      </c>
    </row>
    <row r="92" spans="1:11" ht="17.100000000000001" customHeight="1">
      <c r="A92" s="39"/>
      <c r="B92" s="33" t="s">
        <v>203</v>
      </c>
      <c r="C92" s="13" t="s">
        <v>183</v>
      </c>
      <c r="D92" s="13">
        <v>1</v>
      </c>
      <c r="E92" s="12"/>
      <c r="F92" s="14">
        <f>E92*D92</f>
        <v>0</v>
      </c>
      <c r="G92" s="12"/>
      <c r="H92" s="21">
        <f>G92*D92</f>
        <v>0</v>
      </c>
      <c r="I92" s="12"/>
      <c r="J92" s="21">
        <f>I92*D92</f>
        <v>0</v>
      </c>
      <c r="K92" s="15">
        <f>J92+H92+F92</f>
        <v>0</v>
      </c>
    </row>
    <row r="93" spans="1:11" ht="17.100000000000001" customHeight="1">
      <c r="A93" s="39"/>
      <c r="B93" s="36" t="s">
        <v>0</v>
      </c>
      <c r="C93" s="24"/>
      <c r="D93" s="24"/>
      <c r="E93" s="25"/>
      <c r="F93" s="6">
        <f>SUM(F90:F92)</f>
        <v>0</v>
      </c>
      <c r="G93" s="25"/>
      <c r="H93" s="16">
        <f>SUM(H90:H92)</f>
        <v>0</v>
      </c>
      <c r="I93" s="25"/>
      <c r="J93" s="16">
        <f>SUM(J90:J92)</f>
        <v>0</v>
      </c>
      <c r="K93" s="7">
        <f>SUM(K90:K92)</f>
        <v>0</v>
      </c>
    </row>
    <row r="94" spans="1:11" ht="17.100000000000001" customHeight="1">
      <c r="A94" s="35">
        <v>7</v>
      </c>
      <c r="B94" s="31"/>
      <c r="C94" s="13"/>
      <c r="D94" s="13">
        <v>0</v>
      </c>
      <c r="E94" s="209"/>
      <c r="F94" s="210"/>
      <c r="G94" s="210"/>
      <c r="H94" s="210"/>
      <c r="I94" s="210"/>
      <c r="J94" s="210"/>
      <c r="K94" s="211"/>
    </row>
    <row r="95" spans="1:11" ht="17.100000000000001" customHeight="1">
      <c r="A95" s="39"/>
      <c r="B95" s="33"/>
      <c r="C95" s="13"/>
      <c r="D95" s="13">
        <v>0</v>
      </c>
      <c r="E95" s="12">
        <v>0</v>
      </c>
      <c r="F95" s="14">
        <f t="shared" ref="F95:F100" si="83">E95*D95</f>
        <v>0</v>
      </c>
      <c r="G95" s="12">
        <v>0</v>
      </c>
      <c r="H95" s="21">
        <f t="shared" ref="H95:H100" si="84">G95*D95</f>
        <v>0</v>
      </c>
      <c r="I95" s="12">
        <v>0</v>
      </c>
      <c r="J95" s="21">
        <f>I95*2</f>
        <v>0</v>
      </c>
      <c r="K95" s="15">
        <f t="shared" ref="K95:K100" si="85">J95+H95+F95</f>
        <v>0</v>
      </c>
    </row>
    <row r="96" spans="1:11" ht="17.100000000000001" customHeight="1">
      <c r="A96" s="39"/>
      <c r="B96" s="33"/>
      <c r="C96" s="13"/>
      <c r="D96" s="13">
        <v>0</v>
      </c>
      <c r="E96" s="12">
        <v>0</v>
      </c>
      <c r="F96" s="14">
        <f t="shared" si="83"/>
        <v>0</v>
      </c>
      <c r="G96" s="12">
        <v>0</v>
      </c>
      <c r="H96" s="21">
        <f t="shared" si="84"/>
        <v>0</v>
      </c>
      <c r="I96" s="12">
        <v>0</v>
      </c>
      <c r="J96" s="21">
        <f>I96</f>
        <v>0</v>
      </c>
      <c r="K96" s="15">
        <f t="shared" si="85"/>
        <v>0</v>
      </c>
    </row>
    <row r="97" spans="1:12" ht="17.100000000000001" customHeight="1">
      <c r="A97" s="39"/>
      <c r="B97" s="33"/>
      <c r="C97" s="13"/>
      <c r="D97" s="13">
        <v>0</v>
      </c>
      <c r="E97" s="12">
        <v>0</v>
      </c>
      <c r="F97" s="14">
        <f t="shared" si="83"/>
        <v>0</v>
      </c>
      <c r="G97" s="12">
        <v>0</v>
      </c>
      <c r="H97" s="21">
        <f t="shared" si="84"/>
        <v>0</v>
      </c>
      <c r="I97" s="12">
        <v>0</v>
      </c>
      <c r="J97" s="21">
        <v>0</v>
      </c>
      <c r="K97" s="15">
        <f t="shared" si="85"/>
        <v>0</v>
      </c>
    </row>
    <row r="98" spans="1:12" ht="17.100000000000001" customHeight="1">
      <c r="A98" s="36"/>
      <c r="B98" s="33"/>
      <c r="C98" s="13"/>
      <c r="D98" s="13">
        <v>0</v>
      </c>
      <c r="E98" s="12">
        <v>0</v>
      </c>
      <c r="F98" s="14">
        <f t="shared" si="83"/>
        <v>0</v>
      </c>
      <c r="G98" s="12">
        <v>0</v>
      </c>
      <c r="H98" s="21">
        <f t="shared" si="84"/>
        <v>0</v>
      </c>
      <c r="I98" s="12">
        <v>0</v>
      </c>
      <c r="J98" s="21">
        <f>I98</f>
        <v>0</v>
      </c>
      <c r="K98" s="15">
        <f t="shared" si="85"/>
        <v>0</v>
      </c>
    </row>
    <row r="99" spans="1:12" ht="17.100000000000001" customHeight="1">
      <c r="A99" s="30"/>
      <c r="B99" s="33"/>
      <c r="C99" s="13"/>
      <c r="D99" s="13">
        <v>0</v>
      </c>
      <c r="E99" s="12">
        <v>0</v>
      </c>
      <c r="F99" s="14">
        <f t="shared" si="83"/>
        <v>0</v>
      </c>
      <c r="G99" s="12">
        <v>0</v>
      </c>
      <c r="H99" s="21">
        <f t="shared" si="84"/>
        <v>0</v>
      </c>
      <c r="I99" s="12">
        <v>0</v>
      </c>
      <c r="J99" s="21">
        <f>I99</f>
        <v>0</v>
      </c>
      <c r="K99" s="15">
        <f t="shared" si="85"/>
        <v>0</v>
      </c>
    </row>
    <row r="100" spans="1:12" ht="17.100000000000001" customHeight="1">
      <c r="A100" s="32"/>
      <c r="B100" s="33"/>
      <c r="C100" s="13"/>
      <c r="D100" s="13">
        <v>0</v>
      </c>
      <c r="E100" s="12">
        <v>0</v>
      </c>
      <c r="F100" s="14">
        <f t="shared" si="83"/>
        <v>0</v>
      </c>
      <c r="G100" s="12">
        <v>0</v>
      </c>
      <c r="H100" s="21">
        <f t="shared" si="84"/>
        <v>0</v>
      </c>
      <c r="I100" s="12">
        <v>0</v>
      </c>
      <c r="J100" s="21">
        <f>I100</f>
        <v>0</v>
      </c>
      <c r="K100" s="15">
        <f t="shared" si="85"/>
        <v>0</v>
      </c>
    </row>
    <row r="101" spans="1:12" ht="17.100000000000001" customHeight="1">
      <c r="A101" s="32"/>
      <c r="B101" s="36" t="s">
        <v>0</v>
      </c>
      <c r="C101" s="24"/>
      <c r="D101" s="24"/>
      <c r="E101" s="25"/>
      <c r="F101" s="6">
        <f>SUM(F95:F100)</f>
        <v>0</v>
      </c>
      <c r="G101" s="25"/>
      <c r="H101" s="16">
        <f>SUM(H95:H100)</f>
        <v>0</v>
      </c>
      <c r="I101" s="25"/>
      <c r="J101" s="16">
        <f>SUM(J95:J100)</f>
        <v>0</v>
      </c>
      <c r="K101" s="7">
        <f>SUM(K95:K100)</f>
        <v>0</v>
      </c>
    </row>
    <row r="102" spans="1:12" ht="17.100000000000001" customHeight="1">
      <c r="A102" s="32"/>
      <c r="B102" s="215"/>
      <c r="C102" s="216"/>
      <c r="D102" s="216"/>
      <c r="E102" s="216"/>
      <c r="F102" s="216"/>
      <c r="G102" s="216"/>
      <c r="H102" s="216"/>
      <c r="I102" s="216"/>
      <c r="J102" s="216"/>
      <c r="K102" s="217"/>
    </row>
    <row r="103" spans="1:12" ht="17.100000000000001" customHeight="1">
      <c r="A103" s="32"/>
      <c r="B103" s="3" t="s">
        <v>15</v>
      </c>
      <c r="C103" s="27"/>
      <c r="D103" s="27"/>
      <c r="E103" s="28"/>
      <c r="F103" s="8">
        <f>F101+F93+F88+F73+F63+F53+F36</f>
        <v>0</v>
      </c>
      <c r="G103" s="28"/>
      <c r="H103" s="7">
        <f>H101+H93+H88+H73+H63+H53+H36</f>
        <v>0</v>
      </c>
      <c r="I103" s="28"/>
      <c r="J103" s="7">
        <f>J101+J93+J88+J73+J63+J53+J36</f>
        <v>0</v>
      </c>
      <c r="K103" s="7">
        <f>K101+K93+K88+K73+K63+K53+K36</f>
        <v>0</v>
      </c>
    </row>
    <row r="104" spans="1:12" ht="17.100000000000001" customHeight="1">
      <c r="A104" s="32"/>
      <c r="B104" s="3" t="s">
        <v>14</v>
      </c>
      <c r="C104" s="203"/>
      <c r="D104" s="204"/>
      <c r="E104" s="204"/>
      <c r="F104" s="204"/>
      <c r="G104" s="204"/>
      <c r="H104" s="204"/>
      <c r="I104" s="204"/>
      <c r="J104" s="205"/>
      <c r="K104" s="9">
        <f>((H103+J103)/0.98)*1.02-(H103+J103)</f>
        <v>0</v>
      </c>
    </row>
    <row r="105" spans="1:12" ht="17.100000000000001" customHeight="1">
      <c r="A105" s="32"/>
      <c r="B105" s="3" t="s">
        <v>0</v>
      </c>
      <c r="C105" s="203"/>
      <c r="D105" s="204"/>
      <c r="E105" s="204"/>
      <c r="F105" s="204"/>
      <c r="G105" s="204"/>
      <c r="H105" s="204"/>
      <c r="I105" s="204"/>
      <c r="J105" s="205"/>
      <c r="K105" s="10">
        <f>K103+K104</f>
        <v>0</v>
      </c>
    </row>
    <row r="106" spans="1:12" ht="17.100000000000001" customHeight="1">
      <c r="A106" s="2"/>
      <c r="B106" s="3" t="s">
        <v>298</v>
      </c>
      <c r="C106" s="203"/>
      <c r="D106" s="204"/>
      <c r="E106" s="204"/>
      <c r="F106" s="204"/>
      <c r="G106" s="204"/>
      <c r="H106" s="204"/>
      <c r="I106" s="204"/>
      <c r="J106" s="205"/>
      <c r="K106" s="9">
        <f>(F103+H103+J103+K104)</f>
        <v>0</v>
      </c>
    </row>
    <row r="107" spans="1:12" ht="17.100000000000001" customHeight="1">
      <c r="A107" s="2"/>
      <c r="B107" s="3" t="s">
        <v>299</v>
      </c>
      <c r="C107" s="203"/>
      <c r="D107" s="204"/>
      <c r="E107" s="204"/>
      <c r="F107" s="204"/>
      <c r="G107" s="204"/>
      <c r="H107" s="204"/>
      <c r="I107" s="204"/>
      <c r="J107" s="205"/>
      <c r="K107" s="9">
        <f>(F103+H103+J103+K104)</f>
        <v>0</v>
      </c>
      <c r="L107" s="114"/>
    </row>
    <row r="108" spans="1:12" ht="17.100000000000001" customHeight="1">
      <c r="A108" s="2"/>
      <c r="B108" s="3" t="s">
        <v>0</v>
      </c>
      <c r="C108" s="203"/>
      <c r="D108" s="204"/>
      <c r="E108" s="204"/>
      <c r="F108" s="204"/>
      <c r="G108" s="204"/>
      <c r="H108" s="204"/>
      <c r="I108" s="204"/>
      <c r="J108" s="205"/>
      <c r="K108" s="9">
        <f>K105+K106+K107</f>
        <v>0</v>
      </c>
    </row>
    <row r="109" spans="1:12" ht="17.100000000000001" customHeight="1">
      <c r="A109" s="2"/>
      <c r="B109" s="3" t="s">
        <v>16</v>
      </c>
      <c r="C109" s="203"/>
      <c r="D109" s="204"/>
      <c r="E109" s="204"/>
      <c r="F109" s="204"/>
      <c r="G109" s="204"/>
      <c r="H109" s="204"/>
      <c r="I109" s="204"/>
      <c r="J109" s="205"/>
      <c r="K109" s="9">
        <f>K108*0.18</f>
        <v>0</v>
      </c>
    </row>
    <row r="110" spans="1:12" ht="17.100000000000001" customHeight="1">
      <c r="A110" s="2"/>
      <c r="B110" s="17" t="s">
        <v>11</v>
      </c>
      <c r="C110" s="200"/>
      <c r="D110" s="201"/>
      <c r="E110" s="201"/>
      <c r="F110" s="201"/>
      <c r="G110" s="201"/>
      <c r="H110" s="201"/>
      <c r="I110" s="201"/>
      <c r="J110" s="202"/>
      <c r="K110" s="18">
        <f>K108+K109</f>
        <v>0</v>
      </c>
    </row>
    <row r="111" spans="1:12" ht="17.100000000000001" customHeight="1">
      <c r="A111" s="2"/>
      <c r="B111" s="197" t="s">
        <v>215</v>
      </c>
      <c r="C111" s="198"/>
      <c r="D111" s="198"/>
      <c r="E111" s="198"/>
      <c r="F111" s="198"/>
      <c r="G111" s="198"/>
      <c r="H111" s="198"/>
      <c r="I111" s="198"/>
      <c r="J111" s="198"/>
      <c r="K111" s="199"/>
    </row>
    <row r="112" spans="1:12" ht="17.100000000000001" customHeight="1">
      <c r="A112" s="2"/>
    </row>
    <row r="113" spans="1:8" ht="17.100000000000001" customHeight="1">
      <c r="A113" s="2"/>
    </row>
    <row r="114" spans="1:8" ht="17.100000000000001" customHeight="1">
      <c r="A114" s="2"/>
    </row>
    <row r="115" spans="1:8" ht="9.9499999999999993" customHeight="1">
      <c r="H115" s="5"/>
    </row>
    <row r="116" spans="1:8" ht="17.100000000000001" customHeight="1"/>
    <row r="117" spans="1:8" ht="17.100000000000001" customHeight="1"/>
    <row r="118" spans="1:8" ht="17.100000000000001" customHeight="1"/>
    <row r="119" spans="1:8" ht="17.100000000000001" customHeight="1"/>
    <row r="120" spans="1:8" ht="17.100000000000001" customHeight="1"/>
    <row r="121" spans="1:8" ht="17.100000000000001" customHeight="1"/>
    <row r="122" spans="1:8" ht="17.100000000000001" customHeight="1"/>
    <row r="123" spans="1:8" ht="17.100000000000001" customHeight="1"/>
    <row r="128" spans="1:8" ht="14.45" customHeight="1"/>
  </sheetData>
  <mergeCells count="27">
    <mergeCell ref="A5:A6"/>
    <mergeCell ref="E5:F5"/>
    <mergeCell ref="G5:H5"/>
    <mergeCell ref="I5:J5"/>
    <mergeCell ref="K5:K6"/>
    <mergeCell ref="E89:K89"/>
    <mergeCell ref="C105:J105"/>
    <mergeCell ref="B102:K102"/>
    <mergeCell ref="B2:K3"/>
    <mergeCell ref="E8:K8"/>
    <mergeCell ref="B4:K4"/>
    <mergeCell ref="B111:K111"/>
    <mergeCell ref="C110:J110"/>
    <mergeCell ref="B5:B6"/>
    <mergeCell ref="C5:C6"/>
    <mergeCell ref="D5:D6"/>
    <mergeCell ref="C104:J104"/>
    <mergeCell ref="C109:J109"/>
    <mergeCell ref="E37:K37"/>
    <mergeCell ref="E54:K54"/>
    <mergeCell ref="E64:K64"/>
    <mergeCell ref="E74:K74"/>
    <mergeCell ref="E94:K94"/>
    <mergeCell ref="C108:J108"/>
    <mergeCell ref="C107:J107"/>
    <mergeCell ref="C106:J106"/>
    <mergeCell ref="C7:K7"/>
  </mergeCells>
  <pageMargins left="0.25" right="0.25" top="0.75" bottom="0.75" header="0.3" footer="0.3"/>
  <pageSetup paperSize="9" scale="90" fitToHeight="0" orientation="landscape" horizontalDpi="4294967293" r:id="rId1"/>
  <headerFooter>
    <oddFooter>&amp;C_x000D_&amp;1#&amp;"Aptos"&amp;9&amp;KACACAC Classified as Internal and General Business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59"/>
  <sheetViews>
    <sheetView zoomScaleNormal="100" workbookViewId="0">
      <selection activeCell="B2" sqref="B2:J2"/>
    </sheetView>
  </sheetViews>
  <sheetFormatPr defaultRowHeight="15"/>
  <cols>
    <col min="1" max="1" width="3.28515625" customWidth="1"/>
    <col min="2" max="2" width="36.42578125" customWidth="1"/>
    <col min="3" max="3" width="5.140625" customWidth="1"/>
    <col min="4" max="4" width="6.7109375" customWidth="1"/>
    <col min="5" max="5" width="9" customWidth="1"/>
    <col min="6" max="6" width="11.5703125" customWidth="1"/>
    <col min="8" max="8" width="10.85546875" customWidth="1"/>
    <col min="9" max="9" width="11.5703125" customWidth="1"/>
    <col min="10" max="10" width="13.7109375" customWidth="1"/>
  </cols>
  <sheetData>
    <row r="2" spans="1:10" ht="35.1" customHeight="1">
      <c r="B2" s="234" t="s">
        <v>79</v>
      </c>
      <c r="C2" s="234"/>
      <c r="D2" s="234"/>
      <c r="E2" s="234"/>
      <c r="F2" s="234"/>
      <c r="G2" s="234"/>
      <c r="H2" s="234"/>
      <c r="I2" s="234"/>
      <c r="J2" s="234"/>
    </row>
    <row r="3" spans="1:10" ht="10.5" customHeight="1">
      <c r="A3" s="87"/>
      <c r="B3" s="233"/>
      <c r="C3" s="233"/>
      <c r="D3" s="233"/>
      <c r="E3" s="233"/>
      <c r="F3" s="233"/>
      <c r="G3" s="233"/>
      <c r="H3" s="233"/>
      <c r="I3" s="233"/>
      <c r="J3" s="233"/>
    </row>
    <row r="4" spans="1:10">
      <c r="A4" s="228"/>
      <c r="B4" s="230" t="s">
        <v>3</v>
      </c>
      <c r="C4" s="231" t="s">
        <v>4</v>
      </c>
      <c r="D4" s="231" t="s">
        <v>27</v>
      </c>
      <c r="E4" s="232" t="s">
        <v>6</v>
      </c>
      <c r="F4" s="232"/>
      <c r="G4" s="232" t="s">
        <v>1</v>
      </c>
      <c r="H4" s="232"/>
      <c r="I4" s="230" t="s">
        <v>10</v>
      </c>
      <c r="J4" s="235" t="s">
        <v>28</v>
      </c>
    </row>
    <row r="5" spans="1:10">
      <c r="A5" s="228"/>
      <c r="B5" s="230"/>
      <c r="C5" s="231"/>
      <c r="D5" s="231"/>
      <c r="E5" s="86" t="s">
        <v>29</v>
      </c>
      <c r="F5" s="85" t="s">
        <v>0</v>
      </c>
      <c r="G5" s="85" t="s">
        <v>29</v>
      </c>
      <c r="H5" s="86" t="s">
        <v>0</v>
      </c>
      <c r="I5" s="230"/>
      <c r="J5" s="235"/>
    </row>
    <row r="6" spans="1:10">
      <c r="A6" s="42">
        <v>1</v>
      </c>
      <c r="B6" s="88" t="s">
        <v>30</v>
      </c>
      <c r="C6" s="42"/>
      <c r="D6" s="42"/>
      <c r="E6" s="228"/>
      <c r="F6" s="228"/>
      <c r="G6" s="228"/>
      <c r="H6" s="228"/>
      <c r="I6" s="228"/>
      <c r="J6" s="228"/>
    </row>
    <row r="7" spans="1:10">
      <c r="A7" s="40"/>
      <c r="B7" s="41" t="s">
        <v>31</v>
      </c>
      <c r="C7" s="43" t="s">
        <v>32</v>
      </c>
      <c r="D7" s="43">
        <v>1400</v>
      </c>
      <c r="E7" s="44"/>
      <c r="F7" s="45"/>
      <c r="G7" s="44"/>
      <c r="H7" s="45"/>
      <c r="I7" s="44"/>
      <c r="J7" s="46" t="s">
        <v>33</v>
      </c>
    </row>
    <row r="8" spans="1:10">
      <c r="A8" s="47"/>
      <c r="B8" s="48" t="s">
        <v>34</v>
      </c>
      <c r="C8" s="49" t="s">
        <v>32</v>
      </c>
      <c r="D8" s="49">
        <v>1200</v>
      </c>
      <c r="E8" s="50"/>
      <c r="F8" s="45"/>
      <c r="G8" s="50"/>
      <c r="H8" s="45"/>
      <c r="I8" s="50"/>
      <c r="J8" s="51" t="s">
        <v>33</v>
      </c>
    </row>
    <row r="9" spans="1:10">
      <c r="A9" s="47"/>
      <c r="B9" s="48" t="s">
        <v>35</v>
      </c>
      <c r="C9" s="49" t="s">
        <v>32</v>
      </c>
      <c r="D9" s="49">
        <v>450</v>
      </c>
      <c r="E9" s="50"/>
      <c r="F9" s="45"/>
      <c r="G9" s="50"/>
      <c r="H9" s="45"/>
      <c r="I9" s="50"/>
      <c r="J9" s="51" t="s">
        <v>33</v>
      </c>
    </row>
    <row r="10" spans="1:10">
      <c r="A10" s="47"/>
      <c r="B10" s="48" t="s">
        <v>36</v>
      </c>
      <c r="C10" s="49" t="s">
        <v>32</v>
      </c>
      <c r="D10" s="49">
        <v>120</v>
      </c>
      <c r="E10" s="50"/>
      <c r="F10" s="45"/>
      <c r="G10" s="50"/>
      <c r="H10" s="45"/>
      <c r="I10" s="50"/>
      <c r="J10" s="51" t="s">
        <v>33</v>
      </c>
    </row>
    <row r="11" spans="1:10">
      <c r="A11" s="40"/>
      <c r="B11" s="41" t="s">
        <v>37</v>
      </c>
      <c r="C11" s="43" t="s">
        <v>32</v>
      </c>
      <c r="D11" s="43">
        <v>40</v>
      </c>
      <c r="E11" s="44"/>
      <c r="F11" s="45"/>
      <c r="G11" s="44"/>
      <c r="H11" s="45"/>
      <c r="I11" s="44"/>
      <c r="J11" s="46" t="s">
        <v>33</v>
      </c>
    </row>
    <row r="12" spans="1:10">
      <c r="A12" s="40"/>
      <c r="B12" s="41" t="s">
        <v>38</v>
      </c>
      <c r="C12" s="43" t="s">
        <v>32</v>
      </c>
      <c r="D12" s="43">
        <v>40</v>
      </c>
      <c r="E12" s="44"/>
      <c r="F12" s="45"/>
      <c r="G12" s="44"/>
      <c r="H12" s="45"/>
      <c r="I12" s="44"/>
      <c r="J12" s="46" t="s">
        <v>33</v>
      </c>
    </row>
    <row r="13" spans="1:10" ht="25.5">
      <c r="A13" s="47"/>
      <c r="B13" s="115" t="s">
        <v>39</v>
      </c>
      <c r="C13" s="49" t="s">
        <v>40</v>
      </c>
      <c r="D13" s="49">
        <v>5000</v>
      </c>
      <c r="E13" s="50"/>
      <c r="F13" s="45"/>
      <c r="G13" s="50"/>
      <c r="H13" s="45"/>
      <c r="I13" s="50"/>
      <c r="J13" s="51" t="s">
        <v>41</v>
      </c>
    </row>
    <row r="14" spans="1:10">
      <c r="A14" s="47"/>
      <c r="B14" s="42" t="s">
        <v>0</v>
      </c>
      <c r="C14" s="89"/>
      <c r="D14" s="89"/>
      <c r="E14" s="90"/>
      <c r="F14" s="53">
        <f>SUM(F7:F13)</f>
        <v>0</v>
      </c>
      <c r="G14" s="90"/>
      <c r="H14" s="53">
        <f>SUM(H7:H13)</f>
        <v>0</v>
      </c>
      <c r="I14" s="54">
        <f>SUM(I7:I13)</f>
        <v>0</v>
      </c>
      <c r="J14" s="51"/>
    </row>
    <row r="15" spans="1:10">
      <c r="A15" s="40">
        <v>2</v>
      </c>
      <c r="B15" s="88" t="s">
        <v>42</v>
      </c>
      <c r="C15" s="43"/>
      <c r="D15" s="43"/>
      <c r="E15" s="228"/>
      <c r="F15" s="228"/>
      <c r="G15" s="228"/>
      <c r="H15" s="228"/>
      <c r="I15" s="228"/>
      <c r="J15" s="228"/>
    </row>
    <row r="16" spans="1:10">
      <c r="A16" s="40"/>
      <c r="B16" s="41" t="s">
        <v>43</v>
      </c>
      <c r="C16" s="43" t="s">
        <v>32</v>
      </c>
      <c r="D16" s="43">
        <v>40</v>
      </c>
      <c r="E16" s="44"/>
      <c r="F16" s="45"/>
      <c r="G16" s="44"/>
      <c r="H16" s="45"/>
      <c r="I16" s="44"/>
      <c r="J16" s="46" t="s">
        <v>44</v>
      </c>
    </row>
    <row r="17" spans="1:10">
      <c r="A17" s="40"/>
      <c r="B17" s="41" t="s">
        <v>45</v>
      </c>
      <c r="C17" s="43" t="s">
        <v>32</v>
      </c>
      <c r="D17" s="43">
        <v>40</v>
      </c>
      <c r="E17" s="44"/>
      <c r="F17" s="45"/>
      <c r="G17" s="44"/>
      <c r="H17" s="45"/>
      <c r="I17" s="44"/>
      <c r="J17" s="46" t="s">
        <v>44</v>
      </c>
    </row>
    <row r="18" spans="1:10">
      <c r="A18" s="47"/>
      <c r="B18" s="48" t="s">
        <v>46</v>
      </c>
      <c r="C18" s="49" t="s">
        <v>32</v>
      </c>
      <c r="D18" s="49" t="s">
        <v>47</v>
      </c>
      <c r="E18" s="50"/>
      <c r="F18" s="45"/>
      <c r="G18" s="50"/>
      <c r="H18" s="45"/>
      <c r="I18" s="50"/>
      <c r="J18" s="51" t="s">
        <v>48</v>
      </c>
    </row>
    <row r="19" spans="1:10">
      <c r="A19" s="47"/>
      <c r="B19" s="48" t="s">
        <v>49</v>
      </c>
      <c r="C19" s="49" t="s">
        <v>40</v>
      </c>
      <c r="D19" s="49">
        <v>50</v>
      </c>
      <c r="E19" s="50"/>
      <c r="F19" s="45"/>
      <c r="G19" s="50"/>
      <c r="H19" s="45"/>
      <c r="I19" s="50"/>
      <c r="J19" s="51"/>
    </row>
    <row r="20" spans="1:10">
      <c r="A20" s="47"/>
      <c r="B20" s="55" t="s">
        <v>0</v>
      </c>
      <c r="C20" s="52"/>
      <c r="D20" s="52"/>
      <c r="E20" s="53"/>
      <c r="F20" s="53">
        <f>SUM(F16:F19)</f>
        <v>0</v>
      </c>
      <c r="G20" s="53"/>
      <c r="H20" s="53">
        <f>SUM(H16:H19)</f>
        <v>0</v>
      </c>
      <c r="I20" s="54">
        <f>SUM(I16:I19)</f>
        <v>0</v>
      </c>
      <c r="J20" s="51"/>
    </row>
    <row r="21" spans="1:10">
      <c r="A21" s="91">
        <v>3</v>
      </c>
      <c r="B21" s="88" t="s">
        <v>50</v>
      </c>
      <c r="C21" s="56"/>
      <c r="D21" s="56"/>
      <c r="E21" s="228"/>
      <c r="F21" s="228"/>
      <c r="G21" s="228"/>
      <c r="H21" s="228"/>
      <c r="I21" s="228"/>
      <c r="J21" s="228"/>
    </row>
    <row r="22" spans="1:10">
      <c r="A22" s="47"/>
      <c r="B22" s="48" t="s">
        <v>51</v>
      </c>
      <c r="C22" s="49" t="s">
        <v>40</v>
      </c>
      <c r="D22" s="49">
        <v>75</v>
      </c>
      <c r="E22" s="50"/>
      <c r="F22" s="45"/>
      <c r="G22" s="50"/>
      <c r="H22" s="45"/>
      <c r="I22" s="50"/>
      <c r="J22" s="51" t="s">
        <v>52</v>
      </c>
    </row>
    <row r="23" spans="1:10">
      <c r="A23" s="47"/>
      <c r="B23" s="48" t="s">
        <v>53</v>
      </c>
      <c r="C23" s="49" t="s">
        <v>40</v>
      </c>
      <c r="D23" s="49">
        <v>47</v>
      </c>
      <c r="E23" s="50"/>
      <c r="F23" s="45"/>
      <c r="G23" s="50"/>
      <c r="H23" s="45"/>
      <c r="I23" s="50"/>
      <c r="J23" s="51" t="s">
        <v>52</v>
      </c>
    </row>
    <row r="24" spans="1:10">
      <c r="A24" s="47"/>
      <c r="B24" s="48" t="s">
        <v>54</v>
      </c>
      <c r="C24" s="49" t="s">
        <v>40</v>
      </c>
      <c r="D24" s="49">
        <v>2</v>
      </c>
      <c r="E24" s="50"/>
      <c r="F24" s="45"/>
      <c r="G24" s="50"/>
      <c r="H24" s="45"/>
      <c r="I24" s="50"/>
      <c r="J24" s="51" t="s">
        <v>52</v>
      </c>
    </row>
    <row r="25" spans="1:10">
      <c r="A25" s="47"/>
      <c r="B25" s="48" t="s">
        <v>55</v>
      </c>
      <c r="C25" s="49" t="s">
        <v>40</v>
      </c>
      <c r="D25" s="49">
        <v>14</v>
      </c>
      <c r="E25" s="50"/>
      <c r="F25" s="45"/>
      <c r="G25" s="50"/>
      <c r="H25" s="45"/>
      <c r="I25" s="50"/>
      <c r="J25" s="51" t="s">
        <v>52</v>
      </c>
    </row>
    <row r="26" spans="1:10">
      <c r="A26" s="47"/>
      <c r="B26" s="48" t="s">
        <v>56</v>
      </c>
      <c r="C26" s="49" t="s">
        <v>40</v>
      </c>
      <c r="D26" s="49">
        <v>41</v>
      </c>
      <c r="E26" s="50"/>
      <c r="F26" s="45"/>
      <c r="G26" s="50"/>
      <c r="H26" s="45"/>
      <c r="I26" s="50"/>
      <c r="J26" s="51" t="s">
        <v>52</v>
      </c>
    </row>
    <row r="27" spans="1:10">
      <c r="A27" s="47"/>
      <c r="B27" s="48" t="s">
        <v>57</v>
      </c>
      <c r="C27" s="49" t="s">
        <v>40</v>
      </c>
      <c r="D27" s="49">
        <v>40</v>
      </c>
      <c r="E27" s="50"/>
      <c r="F27" s="45"/>
      <c r="G27" s="50"/>
      <c r="H27" s="45"/>
      <c r="I27" s="50"/>
      <c r="J27" s="51" t="s">
        <v>58</v>
      </c>
    </row>
    <row r="28" spans="1:10">
      <c r="A28" s="47"/>
      <c r="B28" s="48" t="s">
        <v>59</v>
      </c>
      <c r="C28" s="49" t="s">
        <v>40</v>
      </c>
      <c r="D28" s="49">
        <v>150</v>
      </c>
      <c r="E28" s="50"/>
      <c r="F28" s="45"/>
      <c r="G28" s="50"/>
      <c r="H28" s="45"/>
      <c r="I28" s="50"/>
      <c r="J28" s="51" t="s">
        <v>58</v>
      </c>
    </row>
    <row r="29" spans="1:10">
      <c r="A29" s="47"/>
      <c r="B29" s="48" t="s">
        <v>60</v>
      </c>
      <c r="C29" s="49" t="s">
        <v>61</v>
      </c>
      <c r="D29" s="49">
        <v>3</v>
      </c>
      <c r="E29" s="50"/>
      <c r="F29" s="45"/>
      <c r="G29" s="57"/>
      <c r="H29" s="45"/>
      <c r="I29" s="50"/>
      <c r="J29" s="51" t="s">
        <v>41</v>
      </c>
    </row>
    <row r="30" spans="1:10">
      <c r="A30" s="47"/>
      <c r="B30" s="55" t="s">
        <v>0</v>
      </c>
      <c r="C30" s="52"/>
      <c r="D30" s="52"/>
      <c r="E30" s="53"/>
      <c r="F30" s="53">
        <f>SUM(F22:F29)</f>
        <v>0</v>
      </c>
      <c r="G30" s="53"/>
      <c r="H30" s="53">
        <f>SUM(H22:H29)</f>
        <v>0</v>
      </c>
      <c r="I30" s="54">
        <f>SUM(I22:I29)</f>
        <v>0</v>
      </c>
      <c r="J30" s="51"/>
    </row>
    <row r="31" spans="1:10">
      <c r="A31" s="91">
        <v>4</v>
      </c>
      <c r="B31" s="88" t="s">
        <v>62</v>
      </c>
      <c r="C31" s="58"/>
      <c r="D31" s="58"/>
      <c r="E31" s="228"/>
      <c r="F31" s="228"/>
      <c r="G31" s="228"/>
      <c r="H31" s="228"/>
      <c r="I31" s="228"/>
      <c r="J31" s="228"/>
    </row>
    <row r="32" spans="1:10" ht="25.5">
      <c r="A32" s="47"/>
      <c r="B32" s="48" t="s">
        <v>63</v>
      </c>
      <c r="C32" s="49" t="s">
        <v>40</v>
      </c>
      <c r="D32" s="49">
        <v>4</v>
      </c>
      <c r="E32" s="50"/>
      <c r="F32" s="45"/>
      <c r="G32" s="50"/>
      <c r="H32" s="45"/>
      <c r="I32" s="50"/>
      <c r="J32" s="51" t="s">
        <v>64</v>
      </c>
    </row>
    <row r="33" spans="1:10" ht="25.5">
      <c r="A33" s="47"/>
      <c r="B33" s="48" t="s">
        <v>65</v>
      </c>
      <c r="C33" s="49" t="s">
        <v>40</v>
      </c>
      <c r="D33" s="49">
        <v>25</v>
      </c>
      <c r="E33" s="50"/>
      <c r="F33" s="45"/>
      <c r="G33" s="50"/>
      <c r="H33" s="45"/>
      <c r="I33" s="50"/>
      <c r="J33" s="51" t="s">
        <v>64</v>
      </c>
    </row>
    <row r="34" spans="1:10" ht="25.5">
      <c r="A34" s="47"/>
      <c r="B34" s="48" t="s">
        <v>66</v>
      </c>
      <c r="C34" s="49" t="s">
        <v>40</v>
      </c>
      <c r="D34" s="49">
        <v>11</v>
      </c>
      <c r="E34" s="50"/>
      <c r="F34" s="45"/>
      <c r="G34" s="50"/>
      <c r="H34" s="45"/>
      <c r="I34" s="50"/>
      <c r="J34" s="51" t="s">
        <v>64</v>
      </c>
    </row>
    <row r="35" spans="1:10" ht="25.5">
      <c r="A35" s="47"/>
      <c r="B35" s="48" t="s">
        <v>67</v>
      </c>
      <c r="C35" s="49" t="s">
        <v>40</v>
      </c>
      <c r="D35" s="49">
        <v>1</v>
      </c>
      <c r="E35" s="50"/>
      <c r="F35" s="45"/>
      <c r="G35" s="50"/>
      <c r="H35" s="45"/>
      <c r="I35" s="50"/>
      <c r="J35" s="51" t="s">
        <v>64</v>
      </c>
    </row>
    <row r="36" spans="1:10" ht="25.5">
      <c r="A36" s="47"/>
      <c r="B36" s="48" t="s">
        <v>68</v>
      </c>
      <c r="C36" s="49" t="s">
        <v>40</v>
      </c>
      <c r="D36" s="49">
        <v>1</v>
      </c>
      <c r="E36" s="50"/>
      <c r="F36" s="45"/>
      <c r="G36" s="50"/>
      <c r="H36" s="45"/>
      <c r="I36" s="50"/>
      <c r="J36" s="51" t="s">
        <v>64</v>
      </c>
    </row>
    <row r="37" spans="1:10" ht="25.5">
      <c r="A37" s="47"/>
      <c r="B37" s="48" t="s">
        <v>69</v>
      </c>
      <c r="C37" s="49" t="s">
        <v>40</v>
      </c>
      <c r="D37" s="49">
        <v>4</v>
      </c>
      <c r="E37" s="50"/>
      <c r="F37" s="45"/>
      <c r="G37" s="50"/>
      <c r="H37" s="45"/>
      <c r="I37" s="50"/>
      <c r="J37" s="51" t="s">
        <v>64</v>
      </c>
    </row>
    <row r="38" spans="1:10" ht="25.5">
      <c r="A38" s="47"/>
      <c r="B38" s="115" t="s">
        <v>70</v>
      </c>
      <c r="C38" s="49" t="s">
        <v>40</v>
      </c>
      <c r="D38" s="49">
        <v>4</v>
      </c>
      <c r="E38" s="50"/>
      <c r="F38" s="45"/>
      <c r="G38" s="50"/>
      <c r="H38" s="45"/>
      <c r="I38" s="50"/>
      <c r="J38" s="51" t="s">
        <v>64</v>
      </c>
    </row>
    <row r="39" spans="1:10" ht="25.5">
      <c r="A39" s="47"/>
      <c r="B39" s="48" t="s">
        <v>71</v>
      </c>
      <c r="C39" s="49" t="s">
        <v>40</v>
      </c>
      <c r="D39" s="49">
        <v>4</v>
      </c>
      <c r="E39" s="50"/>
      <c r="F39" s="45"/>
      <c r="G39" s="50"/>
      <c r="H39" s="45"/>
      <c r="I39" s="50"/>
      <c r="J39" s="51" t="s">
        <v>64</v>
      </c>
    </row>
    <row r="40" spans="1:10">
      <c r="A40" s="47"/>
      <c r="B40" s="48" t="s">
        <v>72</v>
      </c>
      <c r="C40" s="49" t="s">
        <v>40</v>
      </c>
      <c r="D40" s="49">
        <v>1</v>
      </c>
      <c r="E40" s="50"/>
      <c r="F40" s="45"/>
      <c r="G40" s="50"/>
      <c r="H40" s="45"/>
      <c r="I40" s="50"/>
      <c r="J40" s="51"/>
    </row>
    <row r="41" spans="1:10">
      <c r="A41" s="59"/>
      <c r="B41" s="55" t="s">
        <v>0</v>
      </c>
      <c r="C41" s="60"/>
      <c r="D41" s="60"/>
      <c r="E41" s="61"/>
      <c r="F41" s="61">
        <f>SUM(F32:F40)</f>
        <v>0</v>
      </c>
      <c r="G41" s="61"/>
      <c r="H41" s="61">
        <f>SUM(H32:H40)</f>
        <v>0</v>
      </c>
      <c r="I41" s="62">
        <f>SUM(I32:I40)</f>
        <v>0</v>
      </c>
      <c r="J41" s="63"/>
    </row>
    <row r="42" spans="1:10">
      <c r="A42" s="64">
        <v>5</v>
      </c>
      <c r="B42" s="92" t="s">
        <v>73</v>
      </c>
      <c r="C42" s="65"/>
      <c r="D42" s="65"/>
      <c r="E42" s="228"/>
      <c r="F42" s="228"/>
      <c r="G42" s="228"/>
      <c r="H42" s="228"/>
      <c r="I42" s="228"/>
      <c r="J42" s="228"/>
    </row>
    <row r="43" spans="1:10" ht="42" customHeight="1">
      <c r="A43" s="47"/>
      <c r="B43" s="48" t="s">
        <v>74</v>
      </c>
      <c r="C43" s="49" t="s">
        <v>40</v>
      </c>
      <c r="D43" s="49">
        <v>153</v>
      </c>
      <c r="E43" s="50"/>
      <c r="F43" s="45"/>
      <c r="G43" s="50"/>
      <c r="H43" s="45"/>
      <c r="I43" s="50"/>
      <c r="J43" s="51"/>
    </row>
    <row r="44" spans="1:10">
      <c r="A44" s="47"/>
      <c r="B44" s="48" t="s">
        <v>75</v>
      </c>
      <c r="C44" s="49" t="s">
        <v>40</v>
      </c>
      <c r="D44" s="49">
        <v>23</v>
      </c>
      <c r="E44" s="50"/>
      <c r="F44" s="45"/>
      <c r="G44" s="66"/>
      <c r="H44" s="45"/>
      <c r="I44" s="50"/>
      <c r="J44" s="51"/>
    </row>
    <row r="45" spans="1:10">
      <c r="A45" s="47"/>
      <c r="B45" s="48" t="s">
        <v>76</v>
      </c>
      <c r="C45" s="49" t="s">
        <v>40</v>
      </c>
      <c r="D45" s="49">
        <v>1</v>
      </c>
      <c r="E45" s="50"/>
      <c r="F45" s="45"/>
      <c r="G45" s="50"/>
      <c r="H45" s="45"/>
      <c r="I45" s="50"/>
      <c r="J45" s="51"/>
    </row>
    <row r="46" spans="1:10" ht="25.5">
      <c r="A46" s="47"/>
      <c r="B46" s="115" t="s">
        <v>77</v>
      </c>
      <c r="C46" s="49" t="s">
        <v>40</v>
      </c>
      <c r="D46" s="49">
        <v>180</v>
      </c>
      <c r="E46" s="50"/>
      <c r="F46" s="45"/>
      <c r="G46" s="50"/>
      <c r="H46" s="45"/>
      <c r="I46" s="50"/>
      <c r="J46" s="51"/>
    </row>
    <row r="47" spans="1:10">
      <c r="A47" s="47"/>
      <c r="B47" s="55" t="s">
        <v>0</v>
      </c>
      <c r="C47" s="89"/>
      <c r="D47" s="89"/>
      <c r="E47" s="90"/>
      <c r="F47" s="53">
        <f>SUM(F43:F46)</f>
        <v>0</v>
      </c>
      <c r="G47" s="90"/>
      <c r="H47" s="53">
        <f>SUM(H43:H46)</f>
        <v>0</v>
      </c>
      <c r="I47" s="54">
        <f>SUM(I43:I46)</f>
        <v>0</v>
      </c>
      <c r="J47" s="51"/>
    </row>
    <row r="48" spans="1:10" ht="9" customHeight="1">
      <c r="A48" s="229"/>
      <c r="B48" s="229"/>
      <c r="C48" s="229"/>
      <c r="D48" s="229"/>
      <c r="E48" s="229"/>
      <c r="F48" s="229"/>
      <c r="G48" s="229"/>
      <c r="H48" s="229"/>
      <c r="I48" s="229"/>
      <c r="J48" s="229"/>
    </row>
    <row r="49" spans="1:10" ht="17.45" customHeight="1">
      <c r="A49" s="67"/>
      <c r="B49" s="68" t="s">
        <v>15</v>
      </c>
      <c r="C49" s="69"/>
      <c r="D49" s="69"/>
      <c r="E49" s="70"/>
      <c r="F49" s="71">
        <f>F41+F30+F20+F47+F14</f>
        <v>0</v>
      </c>
      <c r="G49" s="70"/>
      <c r="H49" s="70">
        <f>H41+H30+H20+H47+H14</f>
        <v>0</v>
      </c>
      <c r="I49" s="70">
        <f>+I47+I41+I30+I20+I14</f>
        <v>0</v>
      </c>
      <c r="J49" s="73"/>
    </row>
    <row r="50" spans="1:10" ht="18.600000000000001" customHeight="1">
      <c r="A50" s="67"/>
      <c r="B50" s="68" t="s">
        <v>301</v>
      </c>
      <c r="C50" s="74"/>
      <c r="D50" s="75"/>
      <c r="E50" s="76"/>
      <c r="F50" s="77"/>
      <c r="G50" s="76"/>
      <c r="H50" s="76"/>
      <c r="I50" s="70">
        <f>I49</f>
        <v>0</v>
      </c>
      <c r="J50" s="78"/>
    </row>
    <row r="51" spans="1:10" ht="17.100000000000001" customHeight="1">
      <c r="A51" s="67"/>
      <c r="B51" s="68" t="s">
        <v>78</v>
      </c>
      <c r="C51" s="74"/>
      <c r="D51" s="75"/>
      <c r="E51" s="76"/>
      <c r="F51" s="77"/>
      <c r="G51" s="76"/>
      <c r="H51" s="76"/>
      <c r="I51" s="70">
        <f>(H49+I50)*25%</f>
        <v>0</v>
      </c>
      <c r="J51" s="78"/>
    </row>
    <row r="52" spans="1:10" ht="17.45" customHeight="1">
      <c r="B52" s="68" t="s">
        <v>14</v>
      </c>
      <c r="C52" s="79"/>
      <c r="D52" s="80"/>
      <c r="E52" s="80"/>
      <c r="F52" s="80"/>
      <c r="G52" s="80"/>
      <c r="H52" s="80"/>
      <c r="I52" s="70">
        <f>((H49+I50+I51)/0.98)*1.02-(H49+I50+I51)</f>
        <v>0</v>
      </c>
      <c r="J52" s="81"/>
    </row>
    <row r="53" spans="1:10" ht="17.45" customHeight="1">
      <c r="B53" s="68" t="s">
        <v>15</v>
      </c>
      <c r="C53" s="79"/>
      <c r="D53" s="80"/>
      <c r="E53" s="80"/>
      <c r="F53" s="80"/>
      <c r="G53" s="80"/>
      <c r="H53" s="80"/>
      <c r="I53" s="72">
        <f>I52+I51+I50+I49</f>
        <v>0</v>
      </c>
      <c r="J53" s="81"/>
    </row>
    <row r="54" spans="1:10" ht="16.5" customHeight="1">
      <c r="B54" s="68" t="s">
        <v>298</v>
      </c>
      <c r="C54" s="79"/>
      <c r="D54" s="80"/>
      <c r="E54" s="80"/>
      <c r="F54" s="80"/>
      <c r="G54" s="80"/>
      <c r="H54" s="80"/>
      <c r="I54" s="72">
        <f>I53</f>
        <v>0</v>
      </c>
      <c r="J54" s="81"/>
    </row>
    <row r="55" spans="1:10" ht="17.100000000000001" customHeight="1">
      <c r="B55" s="68" t="s">
        <v>300</v>
      </c>
      <c r="C55" s="79"/>
      <c r="D55" s="80"/>
      <c r="E55" s="80"/>
      <c r="F55" s="80"/>
      <c r="G55" s="80"/>
      <c r="H55" s="80"/>
      <c r="I55" s="72">
        <f>I53</f>
        <v>0</v>
      </c>
      <c r="J55" s="81"/>
    </row>
    <row r="56" spans="1:10" ht="18" customHeight="1">
      <c r="B56" s="68" t="s">
        <v>11</v>
      </c>
      <c r="C56" s="79"/>
      <c r="D56" s="80"/>
      <c r="E56" s="80"/>
      <c r="F56" s="80"/>
      <c r="G56" s="80"/>
      <c r="H56" s="80"/>
      <c r="I56" s="72">
        <f>I55+I54+I53</f>
        <v>0</v>
      </c>
      <c r="J56" s="81"/>
    </row>
    <row r="57" spans="1:10" ht="17.45" customHeight="1">
      <c r="B57" s="68" t="s">
        <v>16</v>
      </c>
      <c r="C57" s="79"/>
      <c r="D57" s="80"/>
      <c r="E57" s="80"/>
      <c r="F57" s="80"/>
      <c r="G57" s="80"/>
      <c r="H57" s="80"/>
      <c r="I57" s="72">
        <f>I56*18%</f>
        <v>0</v>
      </c>
      <c r="J57" s="81"/>
    </row>
    <row r="58" spans="1:10" ht="20.45" customHeight="1">
      <c r="B58" s="93" t="s">
        <v>11</v>
      </c>
      <c r="C58" s="82"/>
      <c r="D58" s="83"/>
      <c r="E58" s="83"/>
      <c r="F58" s="83"/>
      <c r="G58" s="83"/>
      <c r="H58" s="83"/>
      <c r="I58" s="94">
        <f>I57+I56</f>
        <v>0</v>
      </c>
      <c r="J58" s="84"/>
    </row>
    <row r="59" spans="1:10">
      <c r="B59" s="227" t="s">
        <v>214</v>
      </c>
      <c r="C59" s="227"/>
      <c r="D59" s="227"/>
      <c r="E59" s="227"/>
      <c r="F59" s="227"/>
      <c r="G59" s="227"/>
      <c r="H59" s="227"/>
      <c r="I59" s="227"/>
      <c r="J59" s="227"/>
    </row>
  </sheetData>
  <mergeCells count="17">
    <mergeCell ref="E15:J15"/>
    <mergeCell ref="B3:J3"/>
    <mergeCell ref="B2:J2"/>
    <mergeCell ref="E6:J6"/>
    <mergeCell ref="J4:J5"/>
    <mergeCell ref="G4:H4"/>
    <mergeCell ref="I4:I5"/>
    <mergeCell ref="A4:A5"/>
    <mergeCell ref="B4:B5"/>
    <mergeCell ref="C4:C5"/>
    <mergeCell ref="D4:D5"/>
    <mergeCell ref="E4:F4"/>
    <mergeCell ref="B59:J59"/>
    <mergeCell ref="E21:J21"/>
    <mergeCell ref="E31:J31"/>
    <mergeCell ref="E42:J42"/>
    <mergeCell ref="A48:J48"/>
  </mergeCells>
  <pageMargins left="0.7" right="0.7" top="0.75" bottom="0.75" header="0.3" footer="0.3"/>
  <pageSetup orientation="landscape" horizontalDpi="1200" verticalDpi="1200" r:id="rId1"/>
  <headerFooter>
    <oddFooter>&amp;C_x000D_&amp;1#&amp;"Aptos"&amp;9&amp;KACACAC Classified as Internal and General Business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J151"/>
  <sheetViews>
    <sheetView zoomScale="115" zoomScaleNormal="115" workbookViewId="0">
      <selection activeCell="O17" sqref="O17"/>
    </sheetView>
  </sheetViews>
  <sheetFormatPr defaultRowHeight="15"/>
  <cols>
    <col min="1" max="1" width="5.85546875" customWidth="1"/>
    <col min="2" max="2" width="15.85546875" customWidth="1"/>
    <col min="3" max="3" width="57.5703125" customWidth="1"/>
    <col min="4" max="5" width="6.42578125" customWidth="1"/>
    <col min="6" max="6" width="7.42578125" customWidth="1"/>
    <col min="7" max="7" width="8.42578125" customWidth="1"/>
    <col min="8" max="8" width="7.5703125" customWidth="1"/>
    <col min="9" max="9" width="7.85546875" customWidth="1"/>
    <col min="10" max="10" width="11.140625" customWidth="1"/>
  </cols>
  <sheetData>
    <row r="3" spans="1:10">
      <c r="A3" s="175"/>
      <c r="B3" s="175"/>
      <c r="C3" s="177" t="s">
        <v>233</v>
      </c>
      <c r="D3" s="178"/>
      <c r="E3" s="178"/>
      <c r="F3" s="178"/>
      <c r="G3" s="178"/>
      <c r="H3" s="178"/>
      <c r="I3" s="178"/>
      <c r="J3" s="179"/>
    </row>
    <row r="4" spans="1:10">
      <c r="A4" s="176"/>
      <c r="B4" s="176"/>
      <c r="C4" s="180"/>
      <c r="D4" s="181"/>
      <c r="E4" s="181"/>
      <c r="F4" s="181"/>
      <c r="G4" s="181"/>
      <c r="H4" s="181"/>
      <c r="I4" s="181"/>
      <c r="J4" s="182"/>
    </row>
    <row r="5" spans="1:10">
      <c r="A5" s="105"/>
      <c r="B5" s="105"/>
      <c r="C5" s="183"/>
      <c r="D5" s="184"/>
      <c r="E5" s="184"/>
      <c r="F5" s="184"/>
      <c r="G5" s="184"/>
      <c r="H5" s="184"/>
      <c r="I5" s="184"/>
      <c r="J5" s="185"/>
    </row>
    <row r="6" spans="1:10">
      <c r="A6" s="186"/>
      <c r="B6" s="186"/>
      <c r="C6" s="188" t="s">
        <v>3</v>
      </c>
      <c r="D6" s="190" t="s">
        <v>4</v>
      </c>
      <c r="E6" s="190" t="s">
        <v>5</v>
      </c>
      <c r="F6" s="192" t="s">
        <v>6</v>
      </c>
      <c r="G6" s="193"/>
      <c r="H6" s="192" t="s">
        <v>1</v>
      </c>
      <c r="I6" s="193"/>
      <c r="J6" s="190" t="s">
        <v>8</v>
      </c>
    </row>
    <row r="7" spans="1:10" ht="25.5">
      <c r="A7" s="187"/>
      <c r="B7" s="187"/>
      <c r="C7" s="189"/>
      <c r="D7" s="191"/>
      <c r="E7" s="191"/>
      <c r="F7" s="4" t="s">
        <v>9</v>
      </c>
      <c r="G7" s="4" t="s">
        <v>10</v>
      </c>
      <c r="H7" s="4" t="s">
        <v>9</v>
      </c>
      <c r="I7" s="4" t="s">
        <v>10</v>
      </c>
      <c r="J7" s="191"/>
    </row>
    <row r="8" spans="1:10">
      <c r="B8" s="194"/>
      <c r="C8" s="195"/>
      <c r="D8" s="195"/>
      <c r="E8" s="195"/>
      <c r="F8" s="195"/>
      <c r="G8" s="195"/>
      <c r="H8" s="195"/>
      <c r="I8" s="195"/>
      <c r="J8" s="196"/>
    </row>
    <row r="9" spans="1:10" ht="17.100000000000001" customHeight="1">
      <c r="A9" s="96">
        <v>1</v>
      </c>
      <c r="B9" s="96"/>
      <c r="C9" s="97" t="s">
        <v>80</v>
      </c>
      <c r="D9" s="96"/>
      <c r="E9" s="96"/>
      <c r="F9" s="172"/>
      <c r="G9" s="173"/>
      <c r="H9" s="173"/>
      <c r="I9" s="173"/>
      <c r="J9" s="174"/>
    </row>
    <row r="10" spans="1:10" ht="17.100000000000001" customHeight="1">
      <c r="A10" s="121"/>
      <c r="B10" s="121"/>
      <c r="C10" s="122" t="s">
        <v>234</v>
      </c>
      <c r="D10" s="123" t="s">
        <v>235</v>
      </c>
      <c r="E10" s="130">
        <v>3</v>
      </c>
      <c r="F10" s="125"/>
      <c r="G10" s="124">
        <f t="shared" ref="G10:G15" si="0">F10*E10</f>
        <v>0</v>
      </c>
      <c r="H10" s="125"/>
      <c r="I10" s="124">
        <f t="shared" ref="I10:I15" si="1">H10*E10</f>
        <v>0</v>
      </c>
      <c r="J10" s="125">
        <f t="shared" ref="J10:J15" si="2">I10+G10</f>
        <v>0</v>
      </c>
    </row>
    <row r="11" spans="1:10" ht="17.100000000000001" customHeight="1">
      <c r="A11" s="121"/>
      <c r="B11" s="121" t="s">
        <v>236</v>
      </c>
      <c r="C11" s="122" t="s">
        <v>81</v>
      </c>
      <c r="D11" s="123" t="s">
        <v>235</v>
      </c>
      <c r="E11" s="130">
        <v>2</v>
      </c>
      <c r="F11" s="125"/>
      <c r="G11" s="124">
        <f t="shared" si="0"/>
        <v>0</v>
      </c>
      <c r="H11" s="125"/>
      <c r="I11" s="124">
        <f t="shared" si="1"/>
        <v>0</v>
      </c>
      <c r="J11" s="125">
        <f t="shared" si="2"/>
        <v>0</v>
      </c>
    </row>
    <row r="12" spans="1:10" ht="17.100000000000001" customHeight="1">
      <c r="A12" s="121"/>
      <c r="B12" s="121"/>
      <c r="C12" s="122" t="s">
        <v>237</v>
      </c>
      <c r="D12" s="123" t="s">
        <v>235</v>
      </c>
      <c r="E12" s="130">
        <v>1</v>
      </c>
      <c r="F12" s="125"/>
      <c r="G12" s="124">
        <f t="shared" si="0"/>
        <v>0</v>
      </c>
      <c r="H12" s="125"/>
      <c r="I12" s="124">
        <f t="shared" si="1"/>
        <v>0</v>
      </c>
      <c r="J12" s="125">
        <f t="shared" si="2"/>
        <v>0</v>
      </c>
    </row>
    <row r="13" spans="1:10" ht="17.100000000000001" customHeight="1">
      <c r="A13" s="121"/>
      <c r="B13" s="121"/>
      <c r="C13" s="122" t="s">
        <v>238</v>
      </c>
      <c r="D13" s="123" t="s">
        <v>235</v>
      </c>
      <c r="E13" s="130">
        <v>2</v>
      </c>
      <c r="F13" s="125"/>
      <c r="G13" s="124">
        <f t="shared" si="0"/>
        <v>0</v>
      </c>
      <c r="H13" s="125"/>
      <c r="I13" s="124">
        <f t="shared" si="1"/>
        <v>0</v>
      </c>
      <c r="J13" s="125">
        <f t="shared" si="2"/>
        <v>0</v>
      </c>
    </row>
    <row r="14" spans="1:10" ht="17.100000000000001" customHeight="1">
      <c r="A14" s="121"/>
      <c r="B14" s="121" t="s">
        <v>239</v>
      </c>
      <c r="C14" s="122" t="s">
        <v>82</v>
      </c>
      <c r="D14" s="123" t="s">
        <v>235</v>
      </c>
      <c r="E14" s="130">
        <v>1</v>
      </c>
      <c r="F14" s="125"/>
      <c r="G14" s="124">
        <f t="shared" si="0"/>
        <v>0</v>
      </c>
      <c r="H14" s="125"/>
      <c r="I14" s="124">
        <f t="shared" si="1"/>
        <v>0</v>
      </c>
      <c r="J14" s="125">
        <f t="shared" si="2"/>
        <v>0</v>
      </c>
    </row>
    <row r="15" spans="1:10" ht="17.100000000000001" customHeight="1">
      <c r="A15" s="121"/>
      <c r="B15" s="121" t="s">
        <v>240</v>
      </c>
      <c r="C15" s="122" t="s">
        <v>82</v>
      </c>
      <c r="D15" s="123" t="s">
        <v>235</v>
      </c>
      <c r="E15" s="130">
        <v>1</v>
      </c>
      <c r="F15" s="125"/>
      <c r="G15" s="124">
        <f t="shared" si="0"/>
        <v>0</v>
      </c>
      <c r="H15" s="125"/>
      <c r="I15" s="124">
        <f t="shared" si="1"/>
        <v>0</v>
      </c>
      <c r="J15" s="125">
        <f t="shared" si="2"/>
        <v>0</v>
      </c>
    </row>
    <row r="16" spans="1:10" ht="17.100000000000001" customHeight="1">
      <c r="A16" s="121"/>
      <c r="B16" s="121" t="s">
        <v>241</v>
      </c>
      <c r="C16" s="122" t="s">
        <v>83</v>
      </c>
      <c r="D16" s="123" t="s">
        <v>242</v>
      </c>
      <c r="E16" s="130">
        <v>8</v>
      </c>
      <c r="F16" s="125"/>
      <c r="G16" s="124">
        <f>F16*E16</f>
        <v>0</v>
      </c>
      <c r="H16" s="125"/>
      <c r="I16" s="124">
        <f>H16*E16</f>
        <v>0</v>
      </c>
      <c r="J16" s="125">
        <f>I16+G16</f>
        <v>0</v>
      </c>
    </row>
    <row r="17" spans="1:10" ht="17.100000000000001" customHeight="1">
      <c r="A17" s="121"/>
      <c r="B17" s="121" t="s">
        <v>241</v>
      </c>
      <c r="C17" s="122" t="s">
        <v>85</v>
      </c>
      <c r="D17" s="123" t="s">
        <v>242</v>
      </c>
      <c r="E17" s="130">
        <v>16</v>
      </c>
      <c r="F17" s="125"/>
      <c r="G17" s="124">
        <f>F17*E17</f>
        <v>0</v>
      </c>
      <c r="H17" s="125"/>
      <c r="I17" s="124">
        <f>H17*E17</f>
        <v>0</v>
      </c>
      <c r="J17" s="125">
        <f>I17+G17</f>
        <v>0</v>
      </c>
    </row>
    <row r="18" spans="1:10" ht="17.100000000000001" customHeight="1">
      <c r="A18" s="121"/>
      <c r="B18" s="121" t="s">
        <v>241</v>
      </c>
      <c r="C18" s="122" t="s">
        <v>86</v>
      </c>
      <c r="D18" s="123" t="s">
        <v>242</v>
      </c>
      <c r="E18" s="130">
        <v>88</v>
      </c>
      <c r="F18" s="125"/>
      <c r="G18" s="124">
        <f>F18*E18</f>
        <v>0</v>
      </c>
      <c r="H18" s="125"/>
      <c r="I18" s="124">
        <f>H18*E18</f>
        <v>0</v>
      </c>
      <c r="J18" s="125">
        <f>I18+G18</f>
        <v>0</v>
      </c>
    </row>
    <row r="19" spans="1:10" ht="17.100000000000001" customHeight="1">
      <c r="A19" s="121"/>
      <c r="B19" s="121" t="s">
        <v>241</v>
      </c>
      <c r="C19" s="122" t="s">
        <v>87</v>
      </c>
      <c r="D19" s="123" t="s">
        <v>242</v>
      </c>
      <c r="E19" s="130">
        <v>32</v>
      </c>
      <c r="F19" s="125"/>
      <c r="G19" s="124">
        <f>F19*E19</f>
        <v>0</v>
      </c>
      <c r="H19" s="125"/>
      <c r="I19" s="124">
        <f>H19*E19</f>
        <v>0</v>
      </c>
      <c r="J19" s="125">
        <f>I19+G19</f>
        <v>0</v>
      </c>
    </row>
    <row r="20" spans="1:10" ht="17.100000000000001" customHeight="1">
      <c r="A20" s="121"/>
      <c r="B20" s="121" t="s">
        <v>241</v>
      </c>
      <c r="C20" s="122" t="s">
        <v>243</v>
      </c>
      <c r="D20" s="123" t="s">
        <v>242</v>
      </c>
      <c r="E20" s="130">
        <v>24</v>
      </c>
      <c r="F20" s="125"/>
      <c r="G20" s="124">
        <f>F20*E20</f>
        <v>0</v>
      </c>
      <c r="H20" s="125"/>
      <c r="I20" s="124">
        <f>H20*E20</f>
        <v>0</v>
      </c>
      <c r="J20" s="125">
        <f>I20+G20</f>
        <v>0</v>
      </c>
    </row>
    <row r="21" spans="1:10" ht="17.100000000000001" customHeight="1">
      <c r="A21" s="121"/>
      <c r="B21" s="121"/>
      <c r="C21" s="126" t="s">
        <v>88</v>
      </c>
      <c r="D21" s="123" t="s">
        <v>89</v>
      </c>
      <c r="E21" s="155">
        <v>0.7</v>
      </c>
      <c r="F21" s="125"/>
      <c r="G21" s="124">
        <f>SUM(G16:G20)*E21</f>
        <v>0</v>
      </c>
      <c r="H21" s="125"/>
      <c r="I21" s="124"/>
      <c r="J21" s="125">
        <f>G21</f>
        <v>0</v>
      </c>
    </row>
    <row r="22" spans="1:10" ht="17.100000000000001" customHeight="1">
      <c r="A22" s="121"/>
      <c r="B22" s="121"/>
      <c r="C22" s="122" t="s">
        <v>90</v>
      </c>
      <c r="D22" s="123" t="s">
        <v>242</v>
      </c>
      <c r="E22" s="130">
        <f>E16</f>
        <v>8</v>
      </c>
      <c r="F22" s="125"/>
      <c r="G22" s="124">
        <f>F22*E22</f>
        <v>0</v>
      </c>
      <c r="H22" s="125"/>
      <c r="I22" s="124">
        <f>H22*E22</f>
        <v>0</v>
      </c>
      <c r="J22" s="125">
        <f>I22+G22</f>
        <v>0</v>
      </c>
    </row>
    <row r="23" spans="1:10" ht="17.100000000000001" customHeight="1">
      <c r="A23" s="121"/>
      <c r="B23" s="121"/>
      <c r="C23" s="122" t="s">
        <v>91</v>
      </c>
      <c r="D23" s="123" t="s">
        <v>242</v>
      </c>
      <c r="E23" s="130">
        <f>E17</f>
        <v>16</v>
      </c>
      <c r="F23" s="125"/>
      <c r="G23" s="124">
        <f>F23*E23</f>
        <v>0</v>
      </c>
      <c r="H23" s="125"/>
      <c r="I23" s="124">
        <f>H23*E23</f>
        <v>0</v>
      </c>
      <c r="J23" s="125">
        <f>I23+G23</f>
        <v>0</v>
      </c>
    </row>
    <row r="24" spans="1:10" ht="17.100000000000001" customHeight="1">
      <c r="A24" s="121"/>
      <c r="B24" s="121"/>
      <c r="C24" s="122" t="s">
        <v>92</v>
      </c>
      <c r="D24" s="123" t="s">
        <v>242</v>
      </c>
      <c r="E24" s="130">
        <f>E18</f>
        <v>88</v>
      </c>
      <c r="F24" s="125"/>
      <c r="G24" s="124">
        <f>F24*E24</f>
        <v>0</v>
      </c>
      <c r="H24" s="125"/>
      <c r="I24" s="124">
        <f>H24*E24</f>
        <v>0</v>
      </c>
      <c r="J24" s="125">
        <f>I24+G24</f>
        <v>0</v>
      </c>
    </row>
    <row r="25" spans="1:10" ht="17.100000000000001" customHeight="1">
      <c r="A25" s="121"/>
      <c r="B25" s="121"/>
      <c r="C25" s="122" t="s">
        <v>93</v>
      </c>
      <c r="D25" s="123" t="s">
        <v>242</v>
      </c>
      <c r="E25" s="130">
        <f>E19</f>
        <v>32</v>
      </c>
      <c r="F25" s="125"/>
      <c r="G25" s="124">
        <f>F25*E25</f>
        <v>0</v>
      </c>
      <c r="H25" s="125"/>
      <c r="I25" s="124">
        <f>H25*E25</f>
        <v>0</v>
      </c>
      <c r="J25" s="125">
        <f>I25+G25</f>
        <v>0</v>
      </c>
    </row>
    <row r="26" spans="1:10" ht="17.100000000000001" customHeight="1">
      <c r="A26" s="121"/>
      <c r="B26" s="121"/>
      <c r="C26" s="122" t="s">
        <v>244</v>
      </c>
      <c r="D26" s="123" t="s">
        <v>242</v>
      </c>
      <c r="E26" s="130">
        <f>E20</f>
        <v>24</v>
      </c>
      <c r="F26" s="125"/>
      <c r="G26" s="124">
        <f>F26*E26</f>
        <v>0</v>
      </c>
      <c r="H26" s="125"/>
      <c r="I26" s="124">
        <f>H26*E26</f>
        <v>0</v>
      </c>
      <c r="J26" s="125">
        <f>I26+G26</f>
        <v>0</v>
      </c>
    </row>
    <row r="27" spans="1:10" ht="17.100000000000001" customHeight="1">
      <c r="A27" s="121"/>
      <c r="B27" s="121"/>
      <c r="C27" s="126" t="s">
        <v>94</v>
      </c>
      <c r="D27" s="123" t="s">
        <v>89</v>
      </c>
      <c r="E27" s="155">
        <v>0.3</v>
      </c>
      <c r="F27" s="125"/>
      <c r="G27" s="124">
        <f>SUM(G22:G26)*E27</f>
        <v>0</v>
      </c>
      <c r="H27" s="125"/>
      <c r="I27" s="124"/>
      <c r="J27" s="125">
        <f>G27</f>
        <v>0</v>
      </c>
    </row>
    <row r="28" spans="1:10" ht="17.100000000000001" customHeight="1">
      <c r="A28" s="121"/>
      <c r="B28" s="121"/>
      <c r="C28" s="122" t="s">
        <v>95</v>
      </c>
      <c r="D28" s="123" t="s">
        <v>235</v>
      </c>
      <c r="E28" s="130">
        <v>2</v>
      </c>
      <c r="F28" s="125"/>
      <c r="G28" s="124">
        <f t="shared" ref="G28:G33" si="3">F28*E28</f>
        <v>0</v>
      </c>
      <c r="H28" s="125"/>
      <c r="I28" s="124">
        <f t="shared" ref="I28:I33" si="4">H28*E28</f>
        <v>0</v>
      </c>
      <c r="J28" s="125">
        <f t="shared" ref="J28:J33" si="5">I28+G28</f>
        <v>0</v>
      </c>
    </row>
    <row r="29" spans="1:10" ht="17.100000000000001" customHeight="1">
      <c r="A29" s="121"/>
      <c r="B29" s="121"/>
      <c r="C29" s="122" t="s">
        <v>96</v>
      </c>
      <c r="D29" s="123" t="s">
        <v>235</v>
      </c>
      <c r="E29" s="130">
        <v>4</v>
      </c>
      <c r="F29" s="125"/>
      <c r="G29" s="124">
        <f t="shared" si="3"/>
        <v>0</v>
      </c>
      <c r="H29" s="125"/>
      <c r="I29" s="124">
        <f t="shared" si="4"/>
        <v>0</v>
      </c>
      <c r="J29" s="125">
        <f t="shared" si="5"/>
        <v>0</v>
      </c>
    </row>
    <row r="30" spans="1:10" ht="17.100000000000001" customHeight="1">
      <c r="A30" s="121"/>
      <c r="B30" s="121"/>
      <c r="C30" s="122" t="s">
        <v>97</v>
      </c>
      <c r="D30" s="123" t="s">
        <v>235</v>
      </c>
      <c r="E30" s="130">
        <v>8</v>
      </c>
      <c r="F30" s="125"/>
      <c r="G30" s="124">
        <f t="shared" si="3"/>
        <v>0</v>
      </c>
      <c r="H30" s="125"/>
      <c r="I30" s="124">
        <f t="shared" si="4"/>
        <v>0</v>
      </c>
      <c r="J30" s="125">
        <f t="shared" si="5"/>
        <v>0</v>
      </c>
    </row>
    <row r="31" spans="1:10" ht="17.100000000000001" customHeight="1">
      <c r="A31" s="121"/>
      <c r="B31" s="121"/>
      <c r="C31" s="122" t="s">
        <v>98</v>
      </c>
      <c r="D31" s="123" t="s">
        <v>235</v>
      </c>
      <c r="E31" s="130">
        <v>12</v>
      </c>
      <c r="F31" s="125"/>
      <c r="G31" s="124">
        <f t="shared" si="3"/>
        <v>0</v>
      </c>
      <c r="H31" s="125"/>
      <c r="I31" s="124">
        <f t="shared" si="4"/>
        <v>0</v>
      </c>
      <c r="J31" s="125">
        <f t="shared" si="5"/>
        <v>0</v>
      </c>
    </row>
    <row r="32" spans="1:10" ht="17.100000000000001" customHeight="1">
      <c r="A32" s="121"/>
      <c r="B32" s="121"/>
      <c r="C32" s="122" t="s">
        <v>99</v>
      </c>
      <c r="D32" s="123" t="s">
        <v>235</v>
      </c>
      <c r="E32" s="130">
        <v>12</v>
      </c>
      <c r="F32" s="125"/>
      <c r="G32" s="124">
        <f t="shared" si="3"/>
        <v>0</v>
      </c>
      <c r="H32" s="125"/>
      <c r="I32" s="124">
        <f t="shared" si="4"/>
        <v>0</v>
      </c>
      <c r="J32" s="125">
        <f t="shared" si="5"/>
        <v>0</v>
      </c>
    </row>
    <row r="33" spans="1:10" ht="17.100000000000001" customHeight="1">
      <c r="A33" s="121"/>
      <c r="B33" s="121"/>
      <c r="C33" s="122" t="s">
        <v>100</v>
      </c>
      <c r="D33" s="123" t="s">
        <v>235</v>
      </c>
      <c r="E33" s="130">
        <v>8</v>
      </c>
      <c r="F33" s="125"/>
      <c r="G33" s="124">
        <f t="shared" si="3"/>
        <v>0</v>
      </c>
      <c r="H33" s="125"/>
      <c r="I33" s="124">
        <f t="shared" si="4"/>
        <v>0</v>
      </c>
      <c r="J33" s="125">
        <f t="shared" si="5"/>
        <v>0</v>
      </c>
    </row>
    <row r="34" spans="1:10" ht="17.100000000000001" customHeight="1">
      <c r="A34" s="121"/>
      <c r="B34" s="121"/>
      <c r="C34" s="126" t="s">
        <v>101</v>
      </c>
      <c r="D34" s="123" t="s">
        <v>89</v>
      </c>
      <c r="E34" s="155">
        <v>0.5</v>
      </c>
      <c r="F34" s="125"/>
      <c r="G34" s="124">
        <f>SUM(G28:G33)*E34</f>
        <v>0</v>
      </c>
      <c r="H34" s="125"/>
      <c r="I34" s="124"/>
      <c r="J34" s="125">
        <f>G34</f>
        <v>0</v>
      </c>
    </row>
    <row r="35" spans="1:10" ht="17.100000000000001" customHeight="1">
      <c r="A35" s="121"/>
      <c r="B35" s="121"/>
      <c r="C35" s="122" t="s">
        <v>245</v>
      </c>
      <c r="D35" s="123" t="s">
        <v>235</v>
      </c>
      <c r="E35" s="130">
        <v>1</v>
      </c>
      <c r="F35" s="125"/>
      <c r="G35" s="124">
        <f>F35*E35</f>
        <v>0</v>
      </c>
      <c r="H35" s="125"/>
      <c r="I35" s="124">
        <f>H35*E35</f>
        <v>0</v>
      </c>
      <c r="J35" s="125">
        <f>I35+G35</f>
        <v>0</v>
      </c>
    </row>
    <row r="36" spans="1:10" ht="17.100000000000001" customHeight="1">
      <c r="A36" s="121"/>
      <c r="B36" s="121"/>
      <c r="C36" s="122" t="s">
        <v>246</v>
      </c>
      <c r="D36" s="123" t="s">
        <v>235</v>
      </c>
      <c r="E36" s="130">
        <v>2</v>
      </c>
      <c r="F36" s="125"/>
      <c r="G36" s="124">
        <f>F36*E36</f>
        <v>0</v>
      </c>
      <c r="H36" s="125"/>
      <c r="I36" s="124">
        <f>H36*E36</f>
        <v>0</v>
      </c>
      <c r="J36" s="125">
        <f>I36+G36</f>
        <v>0</v>
      </c>
    </row>
    <row r="37" spans="1:10" ht="17.100000000000001" customHeight="1">
      <c r="A37" s="121"/>
      <c r="B37" s="121"/>
      <c r="C37" s="122" t="s">
        <v>247</v>
      </c>
      <c r="D37" s="123" t="s">
        <v>235</v>
      </c>
      <c r="E37" s="130">
        <v>1</v>
      </c>
      <c r="F37" s="125"/>
      <c r="G37" s="124">
        <f>F37*E37</f>
        <v>0</v>
      </c>
      <c r="H37" s="125"/>
      <c r="I37" s="124">
        <f>H37*E37</f>
        <v>0</v>
      </c>
      <c r="J37" s="125">
        <f>I37+G37</f>
        <v>0</v>
      </c>
    </row>
    <row r="38" spans="1:10" ht="17.100000000000001" customHeight="1">
      <c r="A38" s="121"/>
      <c r="B38" s="121"/>
      <c r="C38" s="126" t="s">
        <v>102</v>
      </c>
      <c r="D38" s="123" t="s">
        <v>89</v>
      </c>
      <c r="E38" s="155">
        <v>0.3</v>
      </c>
      <c r="F38" s="125"/>
      <c r="G38" s="124">
        <f>SUM(G36:G37)*E38</f>
        <v>0</v>
      </c>
      <c r="H38" s="125"/>
      <c r="I38" s="124"/>
      <c r="J38" s="125">
        <f>I38+G38</f>
        <v>0</v>
      </c>
    </row>
    <row r="39" spans="1:10" ht="17.100000000000001" customHeight="1">
      <c r="A39" s="121"/>
      <c r="B39" s="121"/>
      <c r="C39" s="122" t="s">
        <v>103</v>
      </c>
      <c r="D39" s="123" t="s">
        <v>248</v>
      </c>
      <c r="E39" s="130">
        <v>1</v>
      </c>
      <c r="F39" s="125"/>
      <c r="G39" s="124">
        <f>F39*E39</f>
        <v>0</v>
      </c>
      <c r="H39" s="125"/>
      <c r="I39" s="124">
        <f>H39*E39</f>
        <v>0</v>
      </c>
      <c r="J39" s="125">
        <f>I39+G39</f>
        <v>0</v>
      </c>
    </row>
    <row r="40" spans="1:10" ht="17.100000000000001" customHeight="1">
      <c r="A40" s="96"/>
      <c r="B40" s="96"/>
      <c r="C40" s="95" t="s">
        <v>0</v>
      </c>
      <c r="D40" s="99"/>
      <c r="E40" s="100"/>
      <c r="F40" s="100"/>
      <c r="G40" s="101">
        <f>SUM(G10:G39)</f>
        <v>0</v>
      </c>
      <c r="H40" s="100">
        <v>0</v>
      </c>
      <c r="I40" s="101">
        <f>SUM(I10:I39)</f>
        <v>0</v>
      </c>
      <c r="J40" s="102">
        <f>SUM(J10:J39)</f>
        <v>0</v>
      </c>
    </row>
    <row r="41" spans="1:10" ht="17.100000000000001" customHeight="1">
      <c r="A41" s="96">
        <v>2</v>
      </c>
      <c r="B41" s="96"/>
      <c r="C41" s="97" t="s">
        <v>249</v>
      </c>
      <c r="D41" s="96"/>
      <c r="E41" s="98"/>
      <c r="F41" s="166"/>
      <c r="G41" s="167"/>
      <c r="H41" s="167"/>
      <c r="I41" s="167"/>
      <c r="J41" s="168"/>
    </row>
    <row r="42" spans="1:10" ht="17.100000000000001" customHeight="1">
      <c r="A42" s="127"/>
      <c r="B42" s="127"/>
      <c r="C42" s="128" t="s">
        <v>250</v>
      </c>
      <c r="D42" s="129" t="s">
        <v>40</v>
      </c>
      <c r="E42" s="130">
        <v>3</v>
      </c>
      <c r="F42" s="125"/>
      <c r="G42" s="131"/>
      <c r="H42" s="132"/>
      <c r="I42" s="131"/>
      <c r="J42" s="132"/>
    </row>
    <row r="43" spans="1:10" ht="17.100000000000001" customHeight="1">
      <c r="A43" s="127"/>
      <c r="B43" s="127"/>
      <c r="C43" s="128" t="s">
        <v>251</v>
      </c>
      <c r="D43" s="129" t="s">
        <v>40</v>
      </c>
      <c r="E43" s="130">
        <v>4</v>
      </c>
      <c r="F43" s="125"/>
      <c r="G43" s="131"/>
      <c r="H43" s="132"/>
      <c r="I43" s="131"/>
      <c r="J43" s="132"/>
    </row>
    <row r="44" spans="1:10" ht="17.100000000000001" customHeight="1">
      <c r="A44" s="127"/>
      <c r="B44" s="127"/>
      <c r="C44" s="128" t="s">
        <v>252</v>
      </c>
      <c r="D44" s="129" t="s">
        <v>40</v>
      </c>
      <c r="E44" s="130">
        <v>3</v>
      </c>
      <c r="F44" s="125"/>
      <c r="G44" s="131"/>
      <c r="H44" s="132"/>
      <c r="I44" s="131"/>
      <c r="J44" s="132"/>
    </row>
    <row r="45" spans="1:10" ht="17.100000000000001" customHeight="1">
      <c r="A45" s="127"/>
      <c r="B45" s="127"/>
      <c r="C45" s="122" t="s">
        <v>110</v>
      </c>
      <c r="D45" s="129" t="s">
        <v>32</v>
      </c>
      <c r="E45" s="130">
        <v>20</v>
      </c>
      <c r="F45" s="125"/>
      <c r="G45" s="131"/>
      <c r="H45" s="132"/>
      <c r="I45" s="131"/>
      <c r="J45" s="132"/>
    </row>
    <row r="46" spans="1:10" ht="17.100000000000001" customHeight="1">
      <c r="A46" s="127"/>
      <c r="B46" s="127"/>
      <c r="C46" s="122" t="s">
        <v>104</v>
      </c>
      <c r="D46" s="129" t="s">
        <v>32</v>
      </c>
      <c r="E46" s="130">
        <v>20</v>
      </c>
      <c r="F46" s="125"/>
      <c r="G46" s="131"/>
      <c r="H46" s="132"/>
      <c r="I46" s="131"/>
      <c r="J46" s="132"/>
    </row>
    <row r="47" spans="1:10" ht="17.100000000000001" customHeight="1">
      <c r="A47" s="127"/>
      <c r="B47" s="133" t="s">
        <v>253</v>
      </c>
      <c r="C47" s="122" t="s">
        <v>105</v>
      </c>
      <c r="D47" s="129" t="s">
        <v>106</v>
      </c>
      <c r="E47" s="130">
        <v>65</v>
      </c>
      <c r="F47" s="125"/>
      <c r="G47" s="131"/>
      <c r="H47" s="132"/>
      <c r="I47" s="131"/>
      <c r="J47" s="132"/>
    </row>
    <row r="48" spans="1:10" ht="17.100000000000001" customHeight="1">
      <c r="A48" s="127"/>
      <c r="B48" s="127"/>
      <c r="C48" s="126" t="s">
        <v>107</v>
      </c>
      <c r="D48" s="129" t="s">
        <v>89</v>
      </c>
      <c r="E48" s="156">
        <v>0.5</v>
      </c>
      <c r="F48" s="125"/>
      <c r="G48" s="131"/>
      <c r="H48" s="132"/>
      <c r="I48" s="131"/>
      <c r="J48" s="132"/>
    </row>
    <row r="49" spans="1:10" ht="17.100000000000001" customHeight="1">
      <c r="B49" s="127" t="s">
        <v>254</v>
      </c>
      <c r="C49" s="128" t="s">
        <v>108</v>
      </c>
      <c r="D49" s="129" t="s">
        <v>106</v>
      </c>
      <c r="E49" s="130">
        <v>65</v>
      </c>
      <c r="F49" s="125"/>
      <c r="G49" s="131"/>
      <c r="H49" s="132"/>
      <c r="I49" s="131"/>
      <c r="J49" s="132"/>
    </row>
    <row r="50" spans="1:10" ht="17.100000000000001" customHeight="1">
      <c r="A50" s="127"/>
      <c r="B50" s="127"/>
      <c r="C50" s="126" t="s">
        <v>109</v>
      </c>
      <c r="D50" s="129" t="s">
        <v>89</v>
      </c>
      <c r="E50" s="156">
        <v>0.3</v>
      </c>
      <c r="F50" s="125"/>
      <c r="G50" s="131"/>
      <c r="H50" s="132"/>
      <c r="I50" s="131"/>
      <c r="J50" s="132"/>
    </row>
    <row r="51" spans="1:10" ht="17.100000000000001" customHeight="1">
      <c r="A51" s="127"/>
      <c r="B51" s="127"/>
      <c r="C51" s="128" t="s">
        <v>255</v>
      </c>
      <c r="D51" s="129" t="s">
        <v>40</v>
      </c>
      <c r="E51" s="130">
        <v>4</v>
      </c>
      <c r="F51" s="125"/>
      <c r="G51" s="131"/>
      <c r="H51" s="132"/>
      <c r="I51" s="131"/>
      <c r="J51" s="132"/>
    </row>
    <row r="52" spans="1:10" ht="17.100000000000001" customHeight="1">
      <c r="A52" s="127"/>
      <c r="B52" s="127"/>
      <c r="C52" s="128" t="s">
        <v>256</v>
      </c>
      <c r="D52" s="129" t="s">
        <v>40</v>
      </c>
      <c r="E52" s="130">
        <v>3</v>
      </c>
      <c r="F52" s="125"/>
      <c r="G52" s="131"/>
      <c r="H52" s="132"/>
      <c r="I52" s="131"/>
      <c r="J52" s="132"/>
    </row>
    <row r="53" spans="1:10" ht="17.100000000000001" customHeight="1">
      <c r="A53" s="127"/>
      <c r="B53" s="127"/>
      <c r="C53" s="128" t="s">
        <v>111</v>
      </c>
      <c r="D53" s="129" t="s">
        <v>40</v>
      </c>
      <c r="E53" s="130">
        <v>9</v>
      </c>
      <c r="F53" s="125"/>
      <c r="G53" s="131"/>
      <c r="H53" s="132"/>
      <c r="I53" s="131"/>
      <c r="J53" s="132"/>
    </row>
    <row r="54" spans="1:10" ht="17.100000000000001" customHeight="1">
      <c r="A54" s="127"/>
      <c r="B54" s="127"/>
      <c r="C54" s="128" t="s">
        <v>257</v>
      </c>
      <c r="D54" s="129" t="s">
        <v>40</v>
      </c>
      <c r="E54" s="130">
        <v>7</v>
      </c>
      <c r="F54" s="125"/>
      <c r="G54" s="131"/>
      <c r="H54" s="132"/>
      <c r="I54" s="131"/>
      <c r="J54" s="132"/>
    </row>
    <row r="55" spans="1:10" ht="17.100000000000001" customHeight="1">
      <c r="A55" s="127"/>
      <c r="B55" s="127"/>
      <c r="C55" s="128" t="s">
        <v>258</v>
      </c>
      <c r="D55" s="129" t="s">
        <v>40</v>
      </c>
      <c r="E55" s="130">
        <v>2</v>
      </c>
      <c r="F55" s="125"/>
      <c r="G55" s="131"/>
      <c r="H55" s="132"/>
      <c r="I55" s="131"/>
      <c r="J55" s="132"/>
    </row>
    <row r="56" spans="1:10" ht="17.100000000000001" customHeight="1">
      <c r="A56" s="96"/>
      <c r="B56" s="96"/>
      <c r="C56" s="95" t="s">
        <v>0</v>
      </c>
      <c r="D56" s="99"/>
      <c r="E56" s="100"/>
      <c r="F56" s="100"/>
      <c r="G56" s="101">
        <f>SUM(G42:G55)</f>
        <v>0</v>
      </c>
      <c r="H56" s="100"/>
      <c r="I56" s="101">
        <f>SUM(I42:I55)</f>
        <v>0</v>
      </c>
      <c r="J56" s="102">
        <f>SUM(J42:J55)</f>
        <v>0</v>
      </c>
    </row>
    <row r="57" spans="1:10" ht="17.100000000000001" customHeight="1">
      <c r="A57" s="96">
        <v>3</v>
      </c>
      <c r="B57" s="96"/>
      <c r="C57" s="97" t="s">
        <v>112</v>
      </c>
      <c r="D57" s="96"/>
      <c r="E57" s="98"/>
      <c r="F57" s="117"/>
      <c r="G57" s="118"/>
      <c r="H57" s="118"/>
      <c r="I57" s="118"/>
      <c r="J57" s="119"/>
    </row>
    <row r="58" spans="1:10" ht="17.100000000000001" customHeight="1">
      <c r="A58" s="127"/>
      <c r="B58" s="127"/>
      <c r="C58" s="128" t="s">
        <v>259</v>
      </c>
      <c r="D58" s="134" t="s">
        <v>84</v>
      </c>
      <c r="E58" s="130">
        <v>760</v>
      </c>
      <c r="F58" s="125"/>
      <c r="G58" s="124"/>
      <c r="H58" s="125"/>
      <c r="I58" s="124"/>
      <c r="J58" s="125"/>
    </row>
    <row r="59" spans="1:10" ht="17.100000000000001" customHeight="1">
      <c r="A59" s="127"/>
      <c r="B59" s="127"/>
      <c r="C59" s="128" t="s">
        <v>260</v>
      </c>
      <c r="D59" s="134" t="s">
        <v>113</v>
      </c>
      <c r="E59" s="130">
        <v>1</v>
      </c>
      <c r="F59" s="125"/>
      <c r="G59" s="124"/>
      <c r="H59" s="125"/>
      <c r="I59" s="124"/>
      <c r="J59" s="125"/>
    </row>
    <row r="60" spans="1:10" ht="17.100000000000001" customHeight="1">
      <c r="A60" s="127"/>
      <c r="B60" s="127"/>
      <c r="C60" s="128" t="s">
        <v>114</v>
      </c>
      <c r="D60" s="134" t="s">
        <v>115</v>
      </c>
      <c r="E60" s="130">
        <v>2</v>
      </c>
      <c r="F60" s="125"/>
      <c r="G60" s="124"/>
      <c r="H60" s="125"/>
      <c r="I60" s="124"/>
      <c r="J60" s="125"/>
    </row>
    <row r="61" spans="1:10" ht="17.100000000000001" customHeight="1">
      <c r="A61" s="127"/>
      <c r="B61" s="127"/>
      <c r="C61" s="128" t="s">
        <v>116</v>
      </c>
      <c r="D61" s="134" t="s">
        <v>115</v>
      </c>
      <c r="E61" s="130">
        <v>1</v>
      </c>
      <c r="F61" s="125"/>
      <c r="G61" s="124"/>
      <c r="H61" s="125"/>
      <c r="I61" s="124"/>
      <c r="J61" s="125"/>
    </row>
    <row r="62" spans="1:10" ht="17.100000000000001" customHeight="1">
      <c r="A62" s="127"/>
      <c r="B62" s="127"/>
      <c r="C62" s="128" t="s">
        <v>117</v>
      </c>
      <c r="D62" s="134" t="s">
        <v>115</v>
      </c>
      <c r="E62" s="130">
        <v>1</v>
      </c>
      <c r="F62" s="125"/>
      <c r="G62" s="124"/>
      <c r="H62" s="125"/>
      <c r="I62" s="124"/>
      <c r="J62" s="125"/>
    </row>
    <row r="63" spans="1:10" ht="17.100000000000001" customHeight="1">
      <c r="A63" s="127"/>
      <c r="B63" s="127"/>
      <c r="C63" s="128" t="s">
        <v>118</v>
      </c>
      <c r="D63" s="134" t="s">
        <v>115</v>
      </c>
      <c r="E63" s="130">
        <v>2</v>
      </c>
      <c r="F63" s="125"/>
      <c r="G63" s="124"/>
      <c r="H63" s="125"/>
      <c r="I63" s="124"/>
      <c r="J63" s="125"/>
    </row>
    <row r="64" spans="1:10" ht="17.100000000000001" customHeight="1">
      <c r="A64" s="127"/>
      <c r="B64" s="127"/>
      <c r="C64" s="128" t="s">
        <v>119</v>
      </c>
      <c r="D64" s="134" t="s">
        <v>115</v>
      </c>
      <c r="E64" s="130">
        <v>2</v>
      </c>
      <c r="F64" s="125"/>
      <c r="G64" s="124"/>
      <c r="H64" s="125"/>
      <c r="I64" s="124"/>
      <c r="J64" s="125"/>
    </row>
    <row r="65" spans="1:10" ht="17.100000000000001" customHeight="1">
      <c r="A65" s="127"/>
      <c r="B65" s="127"/>
      <c r="C65" s="128" t="s">
        <v>120</v>
      </c>
      <c r="D65" s="134" t="s">
        <v>121</v>
      </c>
      <c r="E65" s="130">
        <v>95</v>
      </c>
      <c r="F65" s="125"/>
      <c r="G65" s="124"/>
      <c r="H65" s="125"/>
      <c r="I65" s="124"/>
      <c r="J65" s="125"/>
    </row>
    <row r="66" spans="1:10" ht="17.100000000000001" customHeight="1">
      <c r="A66" s="127"/>
      <c r="B66" s="127"/>
      <c r="C66" s="128" t="s">
        <v>122</v>
      </c>
      <c r="D66" s="134" t="s">
        <v>115</v>
      </c>
      <c r="E66" s="130">
        <v>22</v>
      </c>
      <c r="F66" s="125"/>
      <c r="G66" s="124"/>
      <c r="H66" s="125"/>
      <c r="I66" s="124"/>
      <c r="J66" s="125"/>
    </row>
    <row r="67" spans="1:10" ht="17.100000000000001" customHeight="1">
      <c r="A67" s="127"/>
      <c r="B67" s="127"/>
      <c r="C67" s="128" t="s">
        <v>123</v>
      </c>
      <c r="D67" s="134" t="s">
        <v>121</v>
      </c>
      <c r="E67" s="130">
        <v>95</v>
      </c>
      <c r="F67" s="125"/>
      <c r="G67" s="124"/>
      <c r="H67" s="125"/>
      <c r="I67" s="124"/>
      <c r="J67" s="125"/>
    </row>
    <row r="68" spans="1:10" ht="17.100000000000001" customHeight="1">
      <c r="A68" s="96"/>
      <c r="B68" s="96"/>
      <c r="C68" s="95" t="s">
        <v>0</v>
      </c>
      <c r="D68" s="99"/>
      <c r="E68" s="100"/>
      <c r="F68" s="100"/>
      <c r="G68" s="101">
        <f>SUM(G58:G67)</f>
        <v>0</v>
      </c>
      <c r="H68" s="100"/>
      <c r="I68" s="101">
        <f>SUM(I58:I67)</f>
        <v>0</v>
      </c>
      <c r="J68" s="102">
        <f>SUM(J58:J67)</f>
        <v>0</v>
      </c>
    </row>
    <row r="69" spans="1:10" ht="17.100000000000001" customHeight="1">
      <c r="A69" s="96">
        <v>4</v>
      </c>
      <c r="B69" s="96"/>
      <c r="C69" s="97" t="s">
        <v>261</v>
      </c>
      <c r="D69" s="96"/>
      <c r="E69" s="98"/>
      <c r="F69" s="166"/>
      <c r="G69" s="167"/>
      <c r="H69" s="167"/>
      <c r="I69" s="167"/>
      <c r="J69" s="168"/>
    </row>
    <row r="70" spans="1:10" ht="17.100000000000001" customHeight="1">
      <c r="A70" s="121" t="s">
        <v>262</v>
      </c>
      <c r="B70" s="135" t="s">
        <v>263</v>
      </c>
      <c r="C70" s="136" t="s">
        <v>124</v>
      </c>
      <c r="D70" s="134" t="s">
        <v>40</v>
      </c>
      <c r="E70" s="130">
        <v>1</v>
      </c>
      <c r="F70" s="125"/>
      <c r="G70" s="124"/>
      <c r="H70" s="125"/>
      <c r="I70" s="124"/>
      <c r="J70" s="98"/>
    </row>
    <row r="71" spans="1:10" ht="17.100000000000001" customHeight="1">
      <c r="A71" s="121"/>
      <c r="B71" s="121"/>
      <c r="C71" s="136" t="s">
        <v>125</v>
      </c>
      <c r="D71" s="134" t="s">
        <v>40</v>
      </c>
      <c r="E71" s="130">
        <v>1</v>
      </c>
      <c r="F71" s="125"/>
      <c r="G71" s="124"/>
      <c r="H71" s="125"/>
      <c r="I71" s="124"/>
      <c r="J71" s="98"/>
    </row>
    <row r="72" spans="1:10" ht="17.100000000000001" customHeight="1">
      <c r="A72" s="121" t="s">
        <v>262</v>
      </c>
      <c r="B72" s="135" t="s">
        <v>264</v>
      </c>
      <c r="C72" s="136" t="s">
        <v>126</v>
      </c>
      <c r="D72" s="134" t="s">
        <v>40</v>
      </c>
      <c r="E72" s="137">
        <v>1</v>
      </c>
      <c r="F72" s="125"/>
      <c r="G72" s="124"/>
      <c r="H72" s="125"/>
      <c r="I72" s="124"/>
      <c r="J72" s="98"/>
    </row>
    <row r="73" spans="1:10" ht="17.100000000000001" customHeight="1">
      <c r="A73" s="121" t="s">
        <v>262</v>
      </c>
      <c r="B73" s="135" t="s">
        <v>265</v>
      </c>
      <c r="C73" s="136" t="s">
        <v>266</v>
      </c>
      <c r="D73" s="134" t="s">
        <v>40</v>
      </c>
      <c r="E73" s="137">
        <v>1</v>
      </c>
      <c r="F73" s="125"/>
      <c r="G73" s="124"/>
      <c r="H73" s="125"/>
      <c r="I73" s="124"/>
      <c r="J73" s="98"/>
    </row>
    <row r="74" spans="1:10" ht="17.100000000000001" customHeight="1">
      <c r="A74" s="121" t="s">
        <v>262</v>
      </c>
      <c r="B74" s="135" t="s">
        <v>267</v>
      </c>
      <c r="C74" s="136" t="s">
        <v>266</v>
      </c>
      <c r="D74" s="134" t="s">
        <v>40</v>
      </c>
      <c r="E74" s="137">
        <v>1</v>
      </c>
      <c r="F74" s="125"/>
      <c r="G74" s="124"/>
      <c r="H74" s="125"/>
      <c r="I74" s="124"/>
      <c r="J74" s="98"/>
    </row>
    <row r="75" spans="1:10" ht="17.100000000000001" customHeight="1">
      <c r="A75" s="121" t="s">
        <v>262</v>
      </c>
      <c r="B75" s="135" t="s">
        <v>268</v>
      </c>
      <c r="C75" s="136" t="s">
        <v>266</v>
      </c>
      <c r="D75" s="134" t="s">
        <v>40</v>
      </c>
      <c r="E75" s="137">
        <v>1</v>
      </c>
      <c r="F75" s="125"/>
      <c r="G75" s="124"/>
      <c r="H75" s="125"/>
      <c r="I75" s="124"/>
      <c r="J75" s="98"/>
    </row>
    <row r="76" spans="1:10" ht="17.100000000000001" customHeight="1">
      <c r="A76" s="121" t="s">
        <v>262</v>
      </c>
      <c r="B76" s="135" t="s">
        <v>269</v>
      </c>
      <c r="C76" s="136" t="s">
        <v>266</v>
      </c>
      <c r="D76" s="134" t="s">
        <v>40</v>
      </c>
      <c r="E76" s="137">
        <v>3</v>
      </c>
      <c r="F76" s="125"/>
      <c r="G76" s="124"/>
      <c r="H76" s="125"/>
      <c r="I76" s="124"/>
      <c r="J76" s="98"/>
    </row>
    <row r="77" spans="1:10" ht="17.100000000000001" customHeight="1">
      <c r="A77" s="121" t="s">
        <v>262</v>
      </c>
      <c r="B77" s="135" t="s">
        <v>270</v>
      </c>
      <c r="C77" s="136" t="s">
        <v>266</v>
      </c>
      <c r="D77" s="134" t="s">
        <v>40</v>
      </c>
      <c r="E77" s="137">
        <v>2</v>
      </c>
      <c r="F77" s="125"/>
      <c r="G77" s="124"/>
      <c r="H77" s="125"/>
      <c r="I77" s="124"/>
      <c r="J77" s="98"/>
    </row>
    <row r="78" spans="1:10" ht="17.100000000000001" customHeight="1">
      <c r="A78" s="121" t="s">
        <v>262</v>
      </c>
      <c r="B78" s="135" t="s">
        <v>271</v>
      </c>
      <c r="C78" s="138" t="s">
        <v>127</v>
      </c>
      <c r="D78" s="134" t="s">
        <v>128</v>
      </c>
      <c r="E78" s="137">
        <v>6</v>
      </c>
      <c r="F78" s="125"/>
      <c r="G78" s="124"/>
      <c r="H78" s="125"/>
      <c r="I78" s="124"/>
      <c r="J78" s="98"/>
    </row>
    <row r="79" spans="1:10" ht="17.100000000000001" customHeight="1">
      <c r="A79" s="121" t="s">
        <v>262</v>
      </c>
      <c r="B79" s="135" t="s">
        <v>272</v>
      </c>
      <c r="C79" s="138" t="s">
        <v>127</v>
      </c>
      <c r="D79" s="134" t="s">
        <v>128</v>
      </c>
      <c r="E79" s="137">
        <v>1</v>
      </c>
      <c r="F79" s="125"/>
      <c r="G79" s="124"/>
      <c r="H79" s="125"/>
      <c r="I79" s="124"/>
      <c r="J79" s="98"/>
    </row>
    <row r="80" spans="1:10" ht="17.100000000000001" customHeight="1">
      <c r="A80" s="121" t="s">
        <v>262</v>
      </c>
      <c r="B80" s="135" t="s">
        <v>273</v>
      </c>
      <c r="C80" s="138" t="s">
        <v>127</v>
      </c>
      <c r="D80" s="134" t="s">
        <v>128</v>
      </c>
      <c r="E80" s="137">
        <v>1</v>
      </c>
      <c r="F80" s="125"/>
      <c r="G80" s="124"/>
      <c r="H80" s="125"/>
      <c r="I80" s="124"/>
      <c r="J80" s="98"/>
    </row>
    <row r="81" spans="1:10" ht="17.100000000000001" customHeight="1">
      <c r="A81" s="121"/>
      <c r="B81" s="139" t="s">
        <v>274</v>
      </c>
      <c r="C81" s="138" t="s">
        <v>129</v>
      </c>
      <c r="D81" s="134" t="s">
        <v>32</v>
      </c>
      <c r="E81" s="137">
        <v>20</v>
      </c>
      <c r="F81" s="125"/>
      <c r="G81" s="124"/>
      <c r="H81" s="125"/>
      <c r="I81" s="124"/>
      <c r="J81" s="98"/>
    </row>
    <row r="82" spans="1:10" ht="17.100000000000001" customHeight="1">
      <c r="A82" s="121"/>
      <c r="B82" s="139" t="s">
        <v>275</v>
      </c>
      <c r="C82" s="138" t="s">
        <v>129</v>
      </c>
      <c r="D82" s="134" t="s">
        <v>32</v>
      </c>
      <c r="E82" s="137">
        <v>55</v>
      </c>
      <c r="F82" s="125"/>
      <c r="G82" s="124"/>
      <c r="H82" s="125"/>
      <c r="I82" s="124"/>
      <c r="J82" s="98"/>
    </row>
    <row r="83" spans="1:10" ht="17.100000000000001" customHeight="1">
      <c r="A83" s="121"/>
      <c r="B83" s="139" t="s">
        <v>276</v>
      </c>
      <c r="C83" s="138" t="s">
        <v>129</v>
      </c>
      <c r="D83" s="134" t="s">
        <v>32</v>
      </c>
      <c r="E83" s="137">
        <v>27</v>
      </c>
      <c r="F83" s="125"/>
      <c r="G83" s="124"/>
      <c r="H83" s="125"/>
      <c r="I83" s="124"/>
      <c r="J83" s="98"/>
    </row>
    <row r="84" spans="1:10" ht="17.100000000000001" customHeight="1">
      <c r="A84" s="121"/>
      <c r="B84" s="139" t="s">
        <v>277</v>
      </c>
      <c r="C84" s="138" t="s">
        <v>129</v>
      </c>
      <c r="D84" s="134" t="s">
        <v>32</v>
      </c>
      <c r="E84" s="137">
        <v>43</v>
      </c>
      <c r="F84" s="125"/>
      <c r="G84" s="124"/>
      <c r="H84" s="125"/>
      <c r="I84" s="124"/>
      <c r="J84" s="98"/>
    </row>
    <row r="85" spans="1:10" ht="17.100000000000001" customHeight="1">
      <c r="A85" s="127"/>
      <c r="B85" s="139" t="s">
        <v>278</v>
      </c>
      <c r="C85" s="138" t="s">
        <v>129</v>
      </c>
      <c r="D85" s="134" t="s">
        <v>32</v>
      </c>
      <c r="E85" s="137">
        <v>11</v>
      </c>
      <c r="F85" s="125"/>
      <c r="G85" s="124"/>
      <c r="H85" s="125"/>
      <c r="I85" s="124"/>
      <c r="J85" s="98"/>
    </row>
    <row r="86" spans="1:10" ht="17.100000000000001" customHeight="1">
      <c r="A86" s="127"/>
      <c r="B86" s="139" t="s">
        <v>279</v>
      </c>
      <c r="C86" s="138" t="s">
        <v>129</v>
      </c>
      <c r="D86" s="134" t="s">
        <v>32</v>
      </c>
      <c r="E86" s="137">
        <v>1</v>
      </c>
      <c r="F86" s="125"/>
      <c r="G86" s="124"/>
      <c r="H86" s="125"/>
      <c r="I86" s="124"/>
      <c r="J86" s="98"/>
    </row>
    <row r="87" spans="1:10" ht="17.100000000000001" customHeight="1">
      <c r="A87" s="127"/>
      <c r="B87" s="139" t="s">
        <v>280</v>
      </c>
      <c r="C87" s="138" t="s">
        <v>129</v>
      </c>
      <c r="D87" s="134" t="s">
        <v>32</v>
      </c>
      <c r="E87" s="137">
        <v>7</v>
      </c>
      <c r="F87" s="125"/>
      <c r="G87" s="124"/>
      <c r="H87" s="125"/>
      <c r="I87" s="124"/>
      <c r="J87" s="98"/>
    </row>
    <row r="88" spans="1:10" ht="17.100000000000001" customHeight="1">
      <c r="A88" s="127"/>
      <c r="B88" s="127"/>
      <c r="C88" s="140" t="s">
        <v>130</v>
      </c>
      <c r="D88" s="134" t="s">
        <v>40</v>
      </c>
      <c r="E88" s="130">
        <v>9</v>
      </c>
      <c r="F88" s="125"/>
      <c r="G88" s="124"/>
      <c r="H88" s="125"/>
      <c r="I88" s="124"/>
      <c r="J88" s="98"/>
    </row>
    <row r="89" spans="1:10" ht="17.100000000000001" customHeight="1">
      <c r="A89" s="127"/>
      <c r="B89" s="127"/>
      <c r="C89" s="141" t="s">
        <v>131</v>
      </c>
      <c r="D89" s="134" t="s">
        <v>89</v>
      </c>
      <c r="E89" s="156">
        <v>0.2</v>
      </c>
      <c r="F89" s="125"/>
      <c r="G89" s="124"/>
      <c r="H89" s="125"/>
      <c r="I89" s="124"/>
      <c r="J89" s="98"/>
    </row>
    <row r="90" spans="1:10" ht="17.100000000000001" customHeight="1">
      <c r="A90" s="127"/>
      <c r="B90" s="127" t="s">
        <v>281</v>
      </c>
      <c r="C90" s="140" t="s">
        <v>132</v>
      </c>
      <c r="D90" s="134" t="s">
        <v>32</v>
      </c>
      <c r="E90" s="130">
        <v>150</v>
      </c>
      <c r="F90" s="125"/>
      <c r="G90" s="124"/>
      <c r="H90" s="125"/>
      <c r="I90" s="124"/>
      <c r="J90" s="98"/>
    </row>
    <row r="91" spans="1:10" ht="17.100000000000001" customHeight="1">
      <c r="A91" s="127"/>
      <c r="B91" s="127" t="s">
        <v>282</v>
      </c>
      <c r="C91" s="140" t="s">
        <v>133</v>
      </c>
      <c r="D91" s="134" t="s">
        <v>134</v>
      </c>
      <c r="E91" s="130">
        <v>4</v>
      </c>
      <c r="F91" s="125"/>
      <c r="G91" s="124"/>
      <c r="H91" s="125"/>
      <c r="I91" s="124"/>
      <c r="J91" s="98"/>
    </row>
    <row r="92" spans="1:10" ht="17.100000000000001" customHeight="1">
      <c r="A92" s="127"/>
      <c r="B92" s="133"/>
      <c r="C92" s="140" t="s">
        <v>135</v>
      </c>
      <c r="D92" s="134" t="s">
        <v>134</v>
      </c>
      <c r="E92" s="130">
        <v>6</v>
      </c>
      <c r="F92" s="125"/>
      <c r="G92" s="124"/>
      <c r="H92" s="125"/>
      <c r="I92" s="124"/>
      <c r="J92" s="98"/>
    </row>
    <row r="93" spans="1:10" ht="17.100000000000001" customHeight="1">
      <c r="A93" s="96"/>
      <c r="B93" s="96"/>
      <c r="C93" s="95" t="s">
        <v>0</v>
      </c>
      <c r="D93" s="99"/>
      <c r="E93" s="100"/>
      <c r="F93" s="100"/>
      <c r="G93" s="101">
        <f>SUM(G70:G92)</f>
        <v>0</v>
      </c>
      <c r="H93" s="100"/>
      <c r="I93" s="101">
        <f>SUM(I70:I92)</f>
        <v>0</v>
      </c>
      <c r="J93" s="102">
        <f>SUM(J70:J92)</f>
        <v>0</v>
      </c>
    </row>
    <row r="94" spans="1:10" ht="17.100000000000001" customHeight="1">
      <c r="A94" s="96">
        <v>5</v>
      </c>
      <c r="B94" s="96"/>
      <c r="C94" s="97" t="s">
        <v>283</v>
      </c>
      <c r="D94" s="96"/>
      <c r="E94" s="98"/>
      <c r="F94" s="166"/>
      <c r="G94" s="167"/>
      <c r="H94" s="167"/>
      <c r="I94" s="167"/>
      <c r="J94" s="168"/>
    </row>
    <row r="95" spans="1:10" ht="17.100000000000001" customHeight="1">
      <c r="A95" s="127"/>
      <c r="B95" s="127" t="s">
        <v>284</v>
      </c>
      <c r="C95" s="140" t="s">
        <v>136</v>
      </c>
      <c r="D95" s="129" t="s">
        <v>40</v>
      </c>
      <c r="E95" s="129">
        <v>3</v>
      </c>
      <c r="F95" s="132"/>
      <c r="G95" s="131"/>
      <c r="H95" s="132"/>
      <c r="I95" s="131"/>
      <c r="J95" s="142"/>
    </row>
    <row r="96" spans="1:10" ht="17.100000000000001" customHeight="1">
      <c r="A96" s="127"/>
      <c r="B96" s="127" t="s">
        <v>285</v>
      </c>
      <c r="C96" s="140" t="s">
        <v>136</v>
      </c>
      <c r="D96" s="129" t="s">
        <v>40</v>
      </c>
      <c r="E96" s="129">
        <v>1</v>
      </c>
      <c r="F96" s="132"/>
      <c r="G96" s="131"/>
      <c r="H96" s="132"/>
      <c r="I96" s="131"/>
      <c r="J96" s="142"/>
    </row>
    <row r="97" spans="1:10" ht="17.100000000000001" customHeight="1">
      <c r="A97" s="127"/>
      <c r="B97" s="127" t="s">
        <v>286</v>
      </c>
      <c r="C97" s="140" t="s">
        <v>136</v>
      </c>
      <c r="D97" s="129" t="s">
        <v>40</v>
      </c>
      <c r="E97" s="129">
        <v>1</v>
      </c>
      <c r="F97" s="132"/>
      <c r="G97" s="131"/>
      <c r="H97" s="132"/>
      <c r="I97" s="131"/>
      <c r="J97" s="142"/>
    </row>
    <row r="98" spans="1:10" ht="17.100000000000001" customHeight="1">
      <c r="A98" s="127"/>
      <c r="B98" s="127" t="s">
        <v>287</v>
      </c>
      <c r="C98" s="140" t="s">
        <v>136</v>
      </c>
      <c r="D98" s="129" t="s">
        <v>40</v>
      </c>
      <c r="E98" s="129">
        <v>1</v>
      </c>
      <c r="F98" s="132"/>
      <c r="G98" s="131"/>
      <c r="H98" s="132"/>
      <c r="I98" s="131"/>
      <c r="J98" s="142"/>
    </row>
    <row r="99" spans="1:10" ht="17.100000000000001" customHeight="1">
      <c r="A99" s="127"/>
      <c r="B99" s="127" t="s">
        <v>288</v>
      </c>
      <c r="C99" s="140" t="s">
        <v>136</v>
      </c>
      <c r="D99" s="129" t="s">
        <v>40</v>
      </c>
      <c r="E99" s="129">
        <v>3</v>
      </c>
      <c r="F99" s="132"/>
      <c r="G99" s="131"/>
      <c r="H99" s="132"/>
      <c r="I99" s="131"/>
      <c r="J99" s="142"/>
    </row>
    <row r="100" spans="1:10" ht="17.100000000000001" customHeight="1">
      <c r="A100" s="127"/>
      <c r="B100" s="127" t="s">
        <v>289</v>
      </c>
      <c r="C100" s="140" t="s">
        <v>136</v>
      </c>
      <c r="D100" s="129" t="s">
        <v>40</v>
      </c>
      <c r="E100" s="129">
        <v>2</v>
      </c>
      <c r="F100" s="132"/>
      <c r="G100" s="131"/>
      <c r="H100" s="132"/>
      <c r="I100" s="131"/>
      <c r="J100" s="142"/>
    </row>
    <row r="101" spans="1:10" ht="17.100000000000001" customHeight="1">
      <c r="A101" s="127"/>
      <c r="B101" s="127" t="s">
        <v>290</v>
      </c>
      <c r="C101" s="140" t="s">
        <v>136</v>
      </c>
      <c r="D101" s="129" t="s">
        <v>40</v>
      </c>
      <c r="E101" s="129">
        <v>6</v>
      </c>
      <c r="F101" s="132"/>
      <c r="G101" s="131"/>
      <c r="H101" s="132"/>
      <c r="I101" s="131"/>
      <c r="J101" s="142"/>
    </row>
    <row r="102" spans="1:10" ht="17.100000000000001" customHeight="1">
      <c r="A102" s="127"/>
      <c r="B102" s="127" t="s">
        <v>291</v>
      </c>
      <c r="C102" s="140" t="s">
        <v>136</v>
      </c>
      <c r="D102" s="129" t="s">
        <v>40</v>
      </c>
      <c r="E102" s="129">
        <v>5</v>
      </c>
      <c r="F102" s="132"/>
      <c r="G102" s="131"/>
      <c r="H102" s="132"/>
      <c r="I102" s="131"/>
      <c r="J102" s="142"/>
    </row>
    <row r="103" spans="1:10" ht="17.100000000000001" customHeight="1">
      <c r="A103" s="127"/>
      <c r="B103" s="127"/>
      <c r="C103" s="138" t="s">
        <v>292</v>
      </c>
      <c r="D103" s="129" t="s">
        <v>84</v>
      </c>
      <c r="E103" s="129">
        <v>600</v>
      </c>
      <c r="F103" s="132"/>
      <c r="G103" s="131"/>
      <c r="H103" s="132"/>
      <c r="I103" s="131"/>
      <c r="J103" s="142"/>
    </row>
    <row r="104" spans="1:10" ht="17.100000000000001" customHeight="1">
      <c r="A104" s="127"/>
      <c r="B104" s="127"/>
      <c r="C104" s="138" t="s">
        <v>293</v>
      </c>
      <c r="D104" s="129" t="s">
        <v>113</v>
      </c>
      <c r="E104" s="129">
        <v>1</v>
      </c>
      <c r="F104" s="132"/>
      <c r="G104" s="131"/>
      <c r="H104" s="132"/>
      <c r="I104" s="131"/>
      <c r="J104" s="142"/>
    </row>
    <row r="105" spans="1:10" ht="17.100000000000001" customHeight="1">
      <c r="A105" s="127"/>
      <c r="B105" s="127"/>
      <c r="C105" s="138" t="s">
        <v>294</v>
      </c>
      <c r="D105" s="129" t="s">
        <v>113</v>
      </c>
      <c r="E105" s="129">
        <v>1</v>
      </c>
      <c r="F105" s="132"/>
      <c r="G105" s="131"/>
      <c r="H105" s="132"/>
      <c r="I105" s="131"/>
      <c r="J105" s="142"/>
    </row>
    <row r="106" spans="1:10" ht="17.100000000000001" customHeight="1">
      <c r="A106" s="127"/>
      <c r="B106" s="127"/>
      <c r="C106" s="138" t="s">
        <v>295</v>
      </c>
      <c r="D106" s="129" t="s">
        <v>113</v>
      </c>
      <c r="E106" s="129">
        <v>1</v>
      </c>
      <c r="F106" s="132"/>
      <c r="G106" s="131"/>
      <c r="H106" s="132"/>
      <c r="I106" s="131"/>
      <c r="J106" s="142"/>
    </row>
    <row r="107" spans="1:10" ht="17.100000000000001" customHeight="1">
      <c r="A107" s="127"/>
      <c r="B107" s="127"/>
      <c r="C107" s="138" t="s">
        <v>114</v>
      </c>
      <c r="D107" s="129" t="s">
        <v>115</v>
      </c>
      <c r="E107" s="129">
        <v>2</v>
      </c>
      <c r="F107" s="132"/>
      <c r="G107" s="131"/>
      <c r="H107" s="132"/>
      <c r="I107" s="131"/>
      <c r="J107" s="142"/>
    </row>
    <row r="108" spans="1:10" ht="17.100000000000001" customHeight="1">
      <c r="A108" s="127"/>
      <c r="B108" s="127"/>
      <c r="C108" s="138" t="s">
        <v>116</v>
      </c>
      <c r="D108" s="129" t="s">
        <v>115</v>
      </c>
      <c r="E108" s="129">
        <v>1</v>
      </c>
      <c r="F108" s="132"/>
      <c r="G108" s="131"/>
      <c r="H108" s="132"/>
      <c r="I108" s="131"/>
      <c r="J108" s="142"/>
    </row>
    <row r="109" spans="1:10" ht="17.100000000000001" customHeight="1">
      <c r="A109" s="127"/>
      <c r="B109" s="127"/>
      <c r="C109" s="138" t="s">
        <v>117</v>
      </c>
      <c r="D109" s="129" t="s">
        <v>115</v>
      </c>
      <c r="E109" s="129">
        <v>1</v>
      </c>
      <c r="F109" s="132"/>
      <c r="G109" s="131"/>
      <c r="H109" s="132"/>
      <c r="I109" s="131"/>
      <c r="J109" s="142"/>
    </row>
    <row r="110" spans="1:10" ht="17.100000000000001" customHeight="1">
      <c r="A110" s="127"/>
      <c r="B110" s="127"/>
      <c r="C110" s="138" t="s">
        <v>118</v>
      </c>
      <c r="D110" s="129" t="s">
        <v>115</v>
      </c>
      <c r="E110" s="129">
        <v>2</v>
      </c>
      <c r="F110" s="132"/>
      <c r="G110" s="131"/>
      <c r="H110" s="132"/>
      <c r="I110" s="131"/>
      <c r="J110" s="142"/>
    </row>
    <row r="111" spans="1:10" ht="17.100000000000001" customHeight="1">
      <c r="A111" s="127"/>
      <c r="B111" s="127"/>
      <c r="C111" s="138" t="s">
        <v>119</v>
      </c>
      <c r="D111" s="129" t="s">
        <v>115</v>
      </c>
      <c r="E111" s="129">
        <v>2</v>
      </c>
      <c r="F111" s="132"/>
      <c r="G111" s="131"/>
      <c r="H111" s="132"/>
      <c r="I111" s="131"/>
      <c r="J111" s="142"/>
    </row>
    <row r="112" spans="1:10" ht="17.100000000000001" customHeight="1">
      <c r="A112" s="127"/>
      <c r="B112" s="127"/>
      <c r="C112" s="138" t="s">
        <v>296</v>
      </c>
      <c r="D112" s="129" t="s">
        <v>115</v>
      </c>
      <c r="E112" s="129">
        <v>88</v>
      </c>
      <c r="F112" s="132"/>
      <c r="G112" s="131"/>
      <c r="H112" s="132"/>
      <c r="I112" s="131"/>
      <c r="J112" s="142"/>
    </row>
    <row r="113" spans="1:10" ht="17.100000000000001" customHeight="1">
      <c r="A113" s="127"/>
      <c r="B113" s="127"/>
      <c r="C113" s="140" t="s">
        <v>137</v>
      </c>
      <c r="D113" s="129" t="s">
        <v>40</v>
      </c>
      <c r="E113" s="129">
        <v>44</v>
      </c>
      <c r="F113" s="132"/>
      <c r="G113" s="131"/>
      <c r="H113" s="132"/>
      <c r="I113" s="131"/>
      <c r="J113" s="142"/>
    </row>
    <row r="114" spans="1:10" ht="17.100000000000001" customHeight="1">
      <c r="A114" s="127"/>
      <c r="B114" s="127"/>
      <c r="C114" s="141" t="s">
        <v>131</v>
      </c>
      <c r="D114" s="129" t="s">
        <v>89</v>
      </c>
      <c r="E114" s="143">
        <v>0.1</v>
      </c>
      <c r="F114" s="132"/>
      <c r="G114" s="131"/>
      <c r="H114" s="132"/>
      <c r="I114" s="131"/>
      <c r="J114" s="142"/>
    </row>
    <row r="115" spans="1:10" ht="17.100000000000001" customHeight="1">
      <c r="A115" s="96"/>
      <c r="B115" s="96"/>
      <c r="C115" s="95" t="s">
        <v>0</v>
      </c>
      <c r="D115" s="144"/>
      <c r="E115" s="145"/>
      <c r="F115" s="145"/>
      <c r="G115" s="101">
        <f>SUM(G95:G114)</f>
        <v>0</v>
      </c>
      <c r="H115" s="145"/>
      <c r="I115" s="101">
        <f>SUM(I95:I114)</f>
        <v>0</v>
      </c>
      <c r="J115" s="102">
        <f>SUM(J95:J114)</f>
        <v>0</v>
      </c>
    </row>
    <row r="116" spans="1:10" ht="17.100000000000001" customHeight="1">
      <c r="A116" s="96">
        <v>6</v>
      </c>
      <c r="B116" s="96"/>
      <c r="C116" s="97" t="s">
        <v>138</v>
      </c>
      <c r="D116" s="146"/>
      <c r="E116" s="142"/>
      <c r="F116" s="169"/>
      <c r="G116" s="170"/>
      <c r="H116" s="170"/>
      <c r="I116" s="170"/>
      <c r="J116" s="171"/>
    </row>
    <row r="117" spans="1:10" ht="17.100000000000001" customHeight="1">
      <c r="A117" s="121"/>
      <c r="B117" s="121"/>
      <c r="C117" s="147" t="s">
        <v>139</v>
      </c>
      <c r="D117" s="129" t="s">
        <v>84</v>
      </c>
      <c r="E117" s="129">
        <v>44</v>
      </c>
      <c r="F117" s="132"/>
      <c r="G117" s="131"/>
      <c r="H117" s="132"/>
      <c r="I117" s="131"/>
      <c r="J117" s="142"/>
    </row>
    <row r="118" spans="1:10" ht="17.100000000000001" customHeight="1">
      <c r="A118" s="121"/>
      <c r="B118" s="121"/>
      <c r="C118" s="147" t="s">
        <v>140</v>
      </c>
      <c r="D118" s="129" t="s">
        <v>84</v>
      </c>
      <c r="E118" s="129">
        <v>60</v>
      </c>
      <c r="F118" s="132"/>
      <c r="G118" s="131"/>
      <c r="H118" s="132"/>
      <c r="I118" s="131"/>
      <c r="J118" s="142"/>
    </row>
    <row r="119" spans="1:10" ht="17.100000000000001" customHeight="1">
      <c r="A119" s="121"/>
      <c r="B119" s="121"/>
      <c r="C119" s="148" t="s">
        <v>88</v>
      </c>
      <c r="D119" s="129" t="s">
        <v>89</v>
      </c>
      <c r="E119" s="149">
        <v>0.7</v>
      </c>
      <c r="F119" s="132"/>
      <c r="G119" s="131"/>
      <c r="H119" s="132"/>
      <c r="I119" s="131"/>
      <c r="J119" s="142"/>
    </row>
    <row r="120" spans="1:10" ht="17.100000000000001" customHeight="1">
      <c r="A120" s="121"/>
      <c r="B120" s="121"/>
      <c r="C120" s="147" t="s">
        <v>92</v>
      </c>
      <c r="D120" s="129" t="s">
        <v>84</v>
      </c>
      <c r="E120" s="129">
        <v>44</v>
      </c>
      <c r="F120" s="132"/>
      <c r="G120" s="131"/>
      <c r="H120" s="132"/>
      <c r="I120" s="131"/>
      <c r="J120" s="142"/>
    </row>
    <row r="121" spans="1:10" ht="17.100000000000001" customHeight="1">
      <c r="A121" s="121"/>
      <c r="B121" s="121"/>
      <c r="C121" s="147" t="s">
        <v>93</v>
      </c>
      <c r="D121" s="129" t="s">
        <v>84</v>
      </c>
      <c r="E121" s="129">
        <v>60</v>
      </c>
      <c r="F121" s="132"/>
      <c r="G121" s="131"/>
      <c r="H121" s="132"/>
      <c r="I121" s="131"/>
      <c r="J121" s="142"/>
    </row>
    <row r="122" spans="1:10" ht="17.100000000000001" customHeight="1">
      <c r="A122" s="121"/>
      <c r="B122" s="121"/>
      <c r="C122" s="148" t="s">
        <v>94</v>
      </c>
      <c r="D122" s="129" t="s">
        <v>89</v>
      </c>
      <c r="E122" s="149">
        <v>0.3</v>
      </c>
      <c r="F122" s="132"/>
      <c r="G122" s="131"/>
      <c r="H122" s="132"/>
      <c r="I122" s="131"/>
      <c r="J122" s="142"/>
    </row>
    <row r="123" spans="1:10" ht="17.100000000000001" customHeight="1">
      <c r="A123" s="96"/>
      <c r="B123" s="96"/>
      <c r="C123" s="95" t="s">
        <v>0</v>
      </c>
      <c r="D123" s="144"/>
      <c r="E123" s="145"/>
      <c r="F123" s="145"/>
      <c r="G123" s="101">
        <f>SUM(G117:G122)</f>
        <v>0</v>
      </c>
      <c r="H123" s="145"/>
      <c r="I123" s="101">
        <f>SUM(I117:I122)</f>
        <v>0</v>
      </c>
      <c r="J123" s="102">
        <f>SUM(J117:J122)</f>
        <v>0</v>
      </c>
    </row>
    <row r="124" spans="1:10" ht="17.100000000000001" customHeight="1">
      <c r="A124" s="96">
        <v>7</v>
      </c>
      <c r="B124" s="96"/>
      <c r="C124" s="97" t="s">
        <v>141</v>
      </c>
      <c r="D124" s="146"/>
      <c r="E124" s="142"/>
      <c r="F124" s="150"/>
      <c r="G124" s="151"/>
      <c r="H124" s="151"/>
      <c r="I124" s="151"/>
      <c r="J124" s="152"/>
    </row>
    <row r="125" spans="1:10" ht="17.100000000000001" customHeight="1">
      <c r="A125" s="127"/>
      <c r="B125" s="127"/>
      <c r="C125" s="140" t="s">
        <v>142</v>
      </c>
      <c r="D125" s="129" t="s">
        <v>143</v>
      </c>
      <c r="E125" s="129">
        <v>27</v>
      </c>
      <c r="F125" s="132"/>
      <c r="G125" s="131"/>
      <c r="H125" s="132"/>
      <c r="I125" s="131"/>
      <c r="J125" s="142"/>
    </row>
    <row r="126" spans="1:10" ht="17.100000000000001" customHeight="1">
      <c r="A126" s="127"/>
      <c r="B126" s="127"/>
      <c r="C126" s="140" t="s">
        <v>144</v>
      </c>
      <c r="D126" s="129" t="s">
        <v>143</v>
      </c>
      <c r="E126" s="129">
        <v>21</v>
      </c>
      <c r="F126" s="132"/>
      <c r="G126" s="131"/>
      <c r="H126" s="132"/>
      <c r="I126" s="131"/>
      <c r="J126" s="142"/>
    </row>
    <row r="127" spans="1:10" ht="17.100000000000001" customHeight="1">
      <c r="A127" s="127"/>
      <c r="B127" s="127"/>
      <c r="C127" s="140" t="s">
        <v>297</v>
      </c>
      <c r="D127" s="129" t="s">
        <v>143</v>
      </c>
      <c r="E127" s="129">
        <v>7</v>
      </c>
      <c r="F127" s="132"/>
      <c r="G127" s="131"/>
      <c r="H127" s="132"/>
      <c r="I127" s="131"/>
      <c r="J127" s="142"/>
    </row>
    <row r="128" spans="1:10" ht="17.100000000000001" customHeight="1">
      <c r="A128" s="127"/>
      <c r="B128" s="127"/>
      <c r="C128" s="140" t="s">
        <v>145</v>
      </c>
      <c r="D128" s="129" t="s">
        <v>143</v>
      </c>
      <c r="E128" s="129">
        <v>26</v>
      </c>
      <c r="F128" s="132"/>
      <c r="G128" s="131"/>
      <c r="H128" s="132"/>
      <c r="I128" s="131"/>
      <c r="J128" s="142"/>
    </row>
    <row r="129" spans="1:10" ht="17.100000000000001" customHeight="1">
      <c r="A129" s="127"/>
      <c r="B129" s="127"/>
      <c r="C129" s="140" t="s">
        <v>146</v>
      </c>
      <c r="D129" s="129" t="s">
        <v>115</v>
      </c>
      <c r="E129" s="129">
        <v>12</v>
      </c>
      <c r="F129" s="132"/>
      <c r="G129" s="131"/>
      <c r="H129" s="132"/>
      <c r="I129" s="131"/>
      <c r="J129" s="142"/>
    </row>
    <row r="130" spans="1:10" ht="17.100000000000001" customHeight="1">
      <c r="A130" s="127"/>
      <c r="B130" s="127"/>
      <c r="C130" s="140" t="s">
        <v>147</v>
      </c>
      <c r="D130" s="129" t="s">
        <v>115</v>
      </c>
      <c r="E130" s="129">
        <v>6</v>
      </c>
      <c r="F130" s="132"/>
      <c r="G130" s="131"/>
      <c r="H130" s="132"/>
      <c r="I130" s="131"/>
      <c r="J130" s="142"/>
    </row>
    <row r="131" spans="1:10" ht="17.100000000000001" customHeight="1">
      <c r="A131" s="127"/>
      <c r="B131" s="127"/>
      <c r="C131" s="140" t="s">
        <v>148</v>
      </c>
      <c r="D131" s="129" t="s">
        <v>84</v>
      </c>
      <c r="E131" s="129">
        <v>25</v>
      </c>
      <c r="F131" s="132"/>
      <c r="G131" s="131"/>
      <c r="H131" s="132"/>
      <c r="I131" s="131"/>
      <c r="J131" s="142"/>
    </row>
    <row r="132" spans="1:10" ht="17.100000000000001" customHeight="1">
      <c r="A132" s="127"/>
      <c r="B132" s="127"/>
      <c r="C132" s="140" t="s">
        <v>149</v>
      </c>
      <c r="D132" s="129" t="s">
        <v>84</v>
      </c>
      <c r="E132" s="129">
        <v>8</v>
      </c>
      <c r="F132" s="132"/>
      <c r="G132" s="131"/>
      <c r="H132" s="132"/>
      <c r="I132" s="131"/>
      <c r="J132" s="142"/>
    </row>
    <row r="133" spans="1:10" ht="17.100000000000001" customHeight="1">
      <c r="A133" s="127"/>
      <c r="B133" s="127"/>
      <c r="C133" s="140" t="s">
        <v>150</v>
      </c>
      <c r="D133" s="129" t="s">
        <v>115</v>
      </c>
      <c r="E133" s="129">
        <v>4</v>
      </c>
      <c r="F133" s="132"/>
      <c r="G133" s="131"/>
      <c r="H133" s="132"/>
      <c r="I133" s="131"/>
      <c r="J133" s="142"/>
    </row>
    <row r="134" spans="1:10" ht="17.100000000000001" customHeight="1">
      <c r="A134" s="96"/>
      <c r="B134" s="96"/>
      <c r="C134" s="95" t="s">
        <v>0</v>
      </c>
      <c r="D134" s="144"/>
      <c r="E134" s="145"/>
      <c r="F134" s="145"/>
      <c r="G134" s="101">
        <f>SUM(G125:G133)</f>
        <v>0</v>
      </c>
      <c r="H134" s="145"/>
      <c r="I134" s="101">
        <f>SUM(I125:I133)</f>
        <v>0</v>
      </c>
      <c r="J134" s="102">
        <f>SUM(J125:J133)</f>
        <v>0</v>
      </c>
    </row>
    <row r="135" spans="1:10" ht="17.100000000000001" customHeight="1">
      <c r="A135" s="96">
        <v>8</v>
      </c>
      <c r="B135" s="96"/>
      <c r="C135" s="97" t="s">
        <v>151</v>
      </c>
      <c r="D135" s="146"/>
      <c r="E135" s="142"/>
      <c r="F135" s="150"/>
      <c r="G135" s="151"/>
      <c r="H135" s="151"/>
      <c r="I135" s="151"/>
      <c r="J135" s="152"/>
    </row>
    <row r="136" spans="1:10" ht="17.100000000000001" customHeight="1">
      <c r="A136" s="127"/>
      <c r="B136" s="127"/>
      <c r="C136" s="140" t="s">
        <v>152</v>
      </c>
      <c r="D136" s="129" t="s">
        <v>115</v>
      </c>
      <c r="E136" s="129">
        <v>4</v>
      </c>
      <c r="F136" s="132"/>
      <c r="G136" s="131"/>
      <c r="H136" s="132"/>
      <c r="I136" s="131"/>
      <c r="J136" s="142"/>
    </row>
    <row r="137" spans="1:10" ht="17.100000000000001" customHeight="1">
      <c r="A137" s="127"/>
      <c r="B137" s="127"/>
      <c r="C137" s="140" t="s">
        <v>153</v>
      </c>
      <c r="D137" s="129" t="s">
        <v>115</v>
      </c>
      <c r="E137" s="129">
        <v>8</v>
      </c>
      <c r="F137" s="132"/>
      <c r="G137" s="131"/>
      <c r="H137" s="132"/>
      <c r="I137" s="131"/>
      <c r="J137" s="142"/>
    </row>
    <row r="138" spans="1:10" ht="17.100000000000001" customHeight="1">
      <c r="A138" s="127"/>
      <c r="B138" s="127"/>
      <c r="C138" s="140" t="s">
        <v>154</v>
      </c>
      <c r="D138" s="129" t="s">
        <v>115</v>
      </c>
      <c r="E138" s="129">
        <v>4</v>
      </c>
      <c r="F138" s="132"/>
      <c r="G138" s="131"/>
      <c r="H138" s="132"/>
      <c r="I138" s="131"/>
      <c r="J138" s="142"/>
    </row>
    <row r="139" spans="1:10" ht="17.100000000000001" customHeight="1">
      <c r="A139" s="127"/>
      <c r="B139" s="127"/>
      <c r="C139" s="140" t="s">
        <v>155</v>
      </c>
      <c r="D139" s="129" t="s">
        <v>115</v>
      </c>
      <c r="E139" s="129">
        <v>2</v>
      </c>
      <c r="F139" s="132"/>
      <c r="G139" s="131"/>
      <c r="H139" s="132"/>
      <c r="I139" s="131"/>
      <c r="J139" s="142"/>
    </row>
    <row r="140" spans="1:10" ht="17.100000000000001" customHeight="1">
      <c r="A140" s="96"/>
      <c r="B140" s="96"/>
      <c r="C140" s="95" t="s">
        <v>0</v>
      </c>
      <c r="D140" s="99"/>
      <c r="E140" s="100"/>
      <c r="F140" s="99"/>
      <c r="G140" s="101">
        <v>0</v>
      </c>
      <c r="H140" s="100"/>
      <c r="I140" s="101">
        <f>SUM(I136:I139)</f>
        <v>0</v>
      </c>
      <c r="J140" s="102">
        <f>SUM(J136:J139)</f>
        <v>0</v>
      </c>
    </row>
    <row r="141" spans="1:10" ht="17.100000000000001" customHeight="1">
      <c r="B141" s="172"/>
      <c r="C141" s="173"/>
      <c r="D141" s="173"/>
      <c r="E141" s="173"/>
      <c r="F141" s="173"/>
      <c r="G141" s="173"/>
      <c r="H141" s="173"/>
      <c r="I141" s="173"/>
      <c r="J141" s="174"/>
    </row>
    <row r="142" spans="1:10" ht="17.100000000000001" customHeight="1">
      <c r="A142" s="96"/>
      <c r="B142" s="96"/>
      <c r="C142" s="106" t="s">
        <v>15</v>
      </c>
      <c r="D142" s="104"/>
      <c r="E142" s="103"/>
      <c r="F142" s="104"/>
      <c r="G142" s="102">
        <f>G140+G134+G123+G115+G93+G68+G56+G40</f>
        <v>0</v>
      </c>
      <c r="H142" s="103"/>
      <c r="I142" s="102">
        <f>I140+I134+I123+I115+I93+I68+I56+I40</f>
        <v>0</v>
      </c>
      <c r="J142" s="153">
        <f>J140+J134+J123+J115+J93+J68+J56+J40</f>
        <v>0</v>
      </c>
    </row>
    <row r="143" spans="1:10" ht="17.100000000000001" customHeight="1">
      <c r="A143" s="96"/>
      <c r="B143" s="96"/>
      <c r="C143" s="106" t="s">
        <v>302</v>
      </c>
      <c r="D143" s="172"/>
      <c r="E143" s="173"/>
      <c r="F143" s="173"/>
      <c r="G143" s="173"/>
      <c r="H143" s="173"/>
      <c r="I143" s="173"/>
      <c r="J143" s="153">
        <f>J142</f>
        <v>0</v>
      </c>
    </row>
    <row r="144" spans="1:10" ht="17.100000000000001" customHeight="1">
      <c r="A144" s="96"/>
      <c r="B144" s="96"/>
      <c r="C144" s="106" t="s">
        <v>156</v>
      </c>
      <c r="D144" s="172"/>
      <c r="E144" s="173"/>
      <c r="F144" s="173"/>
      <c r="G144" s="173"/>
      <c r="H144" s="173"/>
      <c r="I144" s="173"/>
      <c r="J144" s="153">
        <f>((I142/0.98*1.02)-I142)</f>
        <v>0</v>
      </c>
    </row>
    <row r="145" spans="1:10" ht="17.100000000000001" customHeight="1">
      <c r="A145" s="96"/>
      <c r="B145" s="96"/>
      <c r="C145" s="106" t="s">
        <v>157</v>
      </c>
      <c r="D145" s="172"/>
      <c r="E145" s="173"/>
      <c r="F145" s="173"/>
      <c r="G145" s="173"/>
      <c r="H145" s="173"/>
      <c r="I145" s="173"/>
      <c r="J145" s="153">
        <f>J144+J143+J142</f>
        <v>0</v>
      </c>
    </row>
    <row r="146" spans="1:10" ht="17.100000000000001" customHeight="1">
      <c r="A146" s="96"/>
      <c r="B146" s="96"/>
      <c r="C146" s="106" t="s">
        <v>303</v>
      </c>
      <c r="D146" s="172"/>
      <c r="E146" s="173"/>
      <c r="F146" s="173"/>
      <c r="G146" s="173"/>
      <c r="H146" s="173"/>
      <c r="I146" s="173"/>
      <c r="J146" s="153">
        <f>J145</f>
        <v>0</v>
      </c>
    </row>
    <row r="147" spans="1:10" ht="17.100000000000001" customHeight="1">
      <c r="A147" s="96"/>
      <c r="B147" s="96"/>
      <c r="C147" s="106" t="s">
        <v>299</v>
      </c>
      <c r="D147" s="172"/>
      <c r="E147" s="173"/>
      <c r="F147" s="173"/>
      <c r="G147" s="173"/>
      <c r="H147" s="173"/>
      <c r="I147" s="173"/>
      <c r="J147" s="153">
        <f>J145</f>
        <v>0</v>
      </c>
    </row>
    <row r="148" spans="1:10" ht="17.100000000000001" customHeight="1">
      <c r="A148" s="96"/>
      <c r="B148" s="96"/>
      <c r="C148" s="106" t="s">
        <v>157</v>
      </c>
      <c r="D148" s="172"/>
      <c r="E148" s="173"/>
      <c r="F148" s="173"/>
      <c r="G148" s="173"/>
      <c r="H148" s="173"/>
      <c r="I148" s="173"/>
      <c r="J148" s="153">
        <f>J147+J146+J145</f>
        <v>0</v>
      </c>
    </row>
    <row r="149" spans="1:10" ht="17.100000000000001" customHeight="1">
      <c r="A149" s="96"/>
      <c r="B149" s="96"/>
      <c r="C149" s="106" t="s">
        <v>158</v>
      </c>
      <c r="D149" s="172"/>
      <c r="E149" s="173"/>
      <c r="F149" s="173"/>
      <c r="G149" s="173"/>
      <c r="H149" s="173"/>
      <c r="I149" s="173"/>
      <c r="J149" s="153">
        <f>J148*18%</f>
        <v>0</v>
      </c>
    </row>
    <row r="150" spans="1:10" ht="17.100000000000001" customHeight="1">
      <c r="A150" s="96"/>
      <c r="B150" s="96"/>
      <c r="C150" s="107" t="s">
        <v>11</v>
      </c>
      <c r="D150" s="172"/>
      <c r="E150" s="173"/>
      <c r="F150" s="173"/>
      <c r="G150" s="173"/>
      <c r="H150" s="173"/>
      <c r="I150" s="173"/>
      <c r="J150" s="154">
        <f>J149+J148</f>
        <v>0</v>
      </c>
    </row>
    <row r="151" spans="1:10" ht="17.100000000000001" customHeight="1">
      <c r="B151" s="96"/>
      <c r="C151" s="163" t="s">
        <v>214</v>
      </c>
      <c r="D151" s="164"/>
      <c r="E151" s="164"/>
      <c r="F151" s="164"/>
      <c r="G151" s="164"/>
      <c r="H151" s="164"/>
      <c r="I151" s="164"/>
      <c r="J151" s="165"/>
    </row>
  </sheetData>
  <mergeCells count="28">
    <mergeCell ref="F69:J69"/>
    <mergeCell ref="A3:A4"/>
    <mergeCell ref="B3:B4"/>
    <mergeCell ref="C3:J4"/>
    <mergeCell ref="C5:J5"/>
    <mergeCell ref="A6:A7"/>
    <mergeCell ref="B6:B7"/>
    <mergeCell ref="C6:C7"/>
    <mergeCell ref="D6:D7"/>
    <mergeCell ref="E6:E7"/>
    <mergeCell ref="F6:G6"/>
    <mergeCell ref="H6:I6"/>
    <mergeCell ref="J6:J7"/>
    <mergeCell ref="B8:J8"/>
    <mergeCell ref="F9:J9"/>
    <mergeCell ref="F41:J41"/>
    <mergeCell ref="C151:J151"/>
    <mergeCell ref="F94:J94"/>
    <mergeCell ref="F116:J116"/>
    <mergeCell ref="B141:J141"/>
    <mergeCell ref="D143:I143"/>
    <mergeCell ref="D144:I144"/>
    <mergeCell ref="D145:I145"/>
    <mergeCell ref="D146:I146"/>
    <mergeCell ref="D147:I147"/>
    <mergeCell ref="D148:I148"/>
    <mergeCell ref="D149:I149"/>
    <mergeCell ref="D150:I150"/>
  </mergeCells>
  <pageMargins left="0.7" right="0.7" top="0.75" bottom="0.75" header="0.3" footer="0.3"/>
  <headerFooter>
    <oddFooter>&amp;C_x000D_&amp;1#&amp;"Aptos"&amp;9&amp;KACACAC Classified as Internal and General Business</oddFooter>
  </headerFooter>
</worksheet>
</file>

<file path=docMetadata/LabelInfo.xml><?xml version="1.0" encoding="utf-8"?>
<clbl:labelList xmlns:clbl="http://schemas.microsoft.com/office/2020/mipLabelMetadata">
  <clbl:label id="{ed1093ed-f639-41f3-8ff9-69f9a7d23765}" enabled="1" method="Privileged" siteId="{ad200093-0cba-48cb-9853-16fb53354a4d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რემონტი შიდა ინტ.</vt:lpstr>
      <vt:lpstr>ელექტროობა</vt:lpstr>
      <vt:lpstr>გათბობა გაგრილება სანტექნიკა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Irakli</dc:creator>
  <cp:lastModifiedBy>Kutelia, Zurab</cp:lastModifiedBy>
  <cp:lastPrinted>2026-05-25T08:15:11Z</cp:lastPrinted>
  <dcterms:created xsi:type="dcterms:W3CDTF">2012-02-25T09:51:01Z</dcterms:created>
  <dcterms:modified xsi:type="dcterms:W3CDTF">2026-08-10T09:49:49Z</dcterms:modified>
</cp:coreProperties>
</file>