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ფასების ცხრილი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38" authorId="0">
      <text>
        <r>
          <rPr>
            <sz val="10"/>
            <rFont val="Arial"/>
            <family val="2"/>
          </rPr>
          <t xml:space="preserve">დღგ-ს განაკვეთი 18% (საქართველოს საგადასახადო კოდექსი).</t>
        </r>
      </text>
    </comment>
  </commentList>
</comments>
</file>

<file path=xl/sharedStrings.xml><?xml version="1.0" encoding="utf-8"?>
<sst xmlns="http://schemas.openxmlformats.org/spreadsheetml/2006/main" count="176" uniqueCount="145">
  <si>
    <t xml:space="preserve">დანართი №1 — ფასების ცხრილი · ელექტროენერგიის მიწოდება · შემსყიდველი: სს „საქართველოს კლინიკები“</t>
  </si>
  <si>
    <t xml:space="preserve">მოცულობები საორიენტაციოა: ბოლო 12 თვის ფაქტობრივი მოხმარება (სექ 2025 – აგვ 2026). ზამთარი = ოქტ–მარ, ზაფხული = აპრ–სექ. ღია ყვითელი უჯრები ივსება პრეტენდენტის მიერ.</t>
  </si>
  <si>
    <t xml:space="preserve">#</t>
  </si>
  <si>
    <t xml:space="preserve">კოდი</t>
  </si>
  <si>
    <t xml:space="preserve">ობიექტი</t>
  </si>
  <si>
    <t xml:space="preserve">მისამართი</t>
  </si>
  <si>
    <t xml:space="preserve">აბონენტის #</t>
  </si>
  <si>
    <t xml:space="preserve">ზონა</t>
  </si>
  <si>
    <t xml:space="preserve">ძაბვა (კვ)</t>
  </si>
  <si>
    <t xml:space="preserve">წლიური მოცულობა, კვტ·სთ</t>
  </si>
  <si>
    <t xml:space="preserve">ზამთარი (ოქტ–მარ), კვტ·სთ</t>
  </si>
  <si>
    <t xml:space="preserve">ზაფხული (აპრ–სექ), კვტ·სთ</t>
  </si>
  <si>
    <t xml:space="preserve">მაქს. თვიური, კვტ·სთ</t>
  </si>
  <si>
    <t xml:space="preserve">ფასი — ზამთარი, ₾/კვტ·სთ (დღგ-ს გარეშე)</t>
  </si>
  <si>
    <t xml:space="preserve">ფასი — ზაფხული, ₾/კვტ·სთ (დღგ-ს გარეშე)</t>
  </si>
  <si>
    <t xml:space="preserve">მიწოდების შესაძლებლობა</t>
  </si>
  <si>
    <t xml:space="preserve">კომენტარი (ნაწილობრივი მიწოდებისას — თვეები/მოცულობა)</t>
  </si>
  <si>
    <t xml:space="preserve">წლიური ღირებულება, ₾ (დღგ-ს გარეშე)</t>
  </si>
  <si>
    <t xml:space="preserve">საშუალო შეწონილი ფასი, ₾/კვტ·სთ</t>
  </si>
  <si>
    <t xml:space="preserve">SHH</t>
  </si>
  <si>
    <t xml:space="preserve">სს „საქართველოს კლინიკები“ - შუახევის კლინიკა</t>
  </si>
  <si>
    <t xml:space="preserve">დაბა შუახევი, რუსთაველის ქუჩა  N32</t>
  </si>
  <si>
    <t xml:space="preserve">6310268321</t>
  </si>
  <si>
    <t xml:space="preserve">რეგიონები (ეპ ჯორჯია)</t>
  </si>
  <si>
    <t xml:space="preserve">QDH</t>
  </si>
  <si>
    <t xml:space="preserve">სს „საქართველოს კლინიკები“ - ქედის კლინიკა</t>
  </si>
  <si>
    <t xml:space="preserve">დაბა ქედა , რუსთაველის  N14</t>
  </si>
  <si>
    <t xml:space="preserve">6310268332</t>
  </si>
  <si>
    <t xml:space="preserve">XLH</t>
  </si>
  <si>
    <t xml:space="preserve">სს „საქართველოს კლინიკები“ - ხულოს კლინიკა</t>
  </si>
  <si>
    <t xml:space="preserve">დაბა ხულო , დ. აღმაშენებლის ქუჩა N3-ის მიმდებარე ტერიტორია</t>
  </si>
  <si>
    <t xml:space="preserve">6510001912</t>
  </si>
  <si>
    <t xml:space="preserve">TYH</t>
  </si>
  <si>
    <t xml:space="preserve">სს „საქართველოს კლინიკები“ - ტყიბულის კლინიკა</t>
  </si>
  <si>
    <t xml:space="preserve">ქ.ტყიბული , თაბუკაშვილის ქუჩა N10, მიმდებარედ</t>
  </si>
  <si>
    <t xml:space="preserve">1810197641</t>
  </si>
  <si>
    <t xml:space="preserve">ABH</t>
  </si>
  <si>
    <t xml:space="preserve">სს „საქართველოს კლინიკები“ - აბაშის კლინიკა</t>
  </si>
  <si>
    <t xml:space="preserve">ქ.აბაშა ,თავისუფლების ქუჩა N143</t>
  </si>
  <si>
    <t xml:space="preserve">0810186382</t>
  </si>
  <si>
    <t xml:space="preserve">TRH</t>
  </si>
  <si>
    <t xml:space="preserve">სს „საქართველოს კლინიკები“ - თერჯოლის კლინიკა</t>
  </si>
  <si>
    <t xml:space="preserve">ქ.თერჯოლა , რუსთაველის ქუჩა N69</t>
  </si>
  <si>
    <t xml:space="preserve">2110260011</t>
  </si>
  <si>
    <t xml:space="preserve">AXH</t>
  </si>
  <si>
    <t xml:space="preserve">სს „საქართველოს კლინიკები“ - ახმეტის კლინიკა</t>
  </si>
  <si>
    <t xml:space="preserve">ქ.ახმეტა, რუსთაველის ქუჩა N78ა</t>
  </si>
  <si>
    <t xml:space="preserve">9210004072</t>
  </si>
  <si>
    <t xml:space="preserve">YVH</t>
  </si>
  <si>
    <t xml:space="preserve">სს „საქართველოს კლინიკები“ - ყვარლის კლინიკა</t>
  </si>
  <si>
    <t xml:space="preserve">ქ.ყვარელი , ილია ჭავჭავაძის ქუჩა N3ა</t>
  </si>
  <si>
    <t xml:space="preserve">9110005110</t>
  </si>
  <si>
    <t xml:space="preserve">XBH</t>
  </si>
  <si>
    <t xml:space="preserve">სს „საქართველოს კლინიკები“ - ხობის კლინიკა</t>
  </si>
  <si>
    <t xml:space="preserve">ქ.ხობი , ჭყონდიდელის ქუჩა N2</t>
  </si>
  <si>
    <t xml:space="preserve">0610201800</t>
  </si>
  <si>
    <t xml:space="preserve">NCH</t>
  </si>
  <si>
    <t xml:space="preserve">სს „საქართველოს კლინიკები“ - ნინოწმინდის კლინიკა</t>
  </si>
  <si>
    <t xml:space="preserve">ქ.ნინოწმინდა , თავისუფლების ქუჩა  N48</t>
  </si>
  <si>
    <t xml:space="preserve">3110250851</t>
  </si>
  <si>
    <t xml:space="preserve">ZURH</t>
  </si>
  <si>
    <t xml:space="preserve">სს "საქართველოს კლინიკები“ - ზუგდიდის რეფერალური ჰოსპიტალი</t>
  </si>
  <si>
    <t xml:space="preserve">ქ.ზუგდიდი, გამსახურდიას ქუჩა N206</t>
  </si>
  <si>
    <t xml:space="preserve">0110697821</t>
  </si>
  <si>
    <t xml:space="preserve">KRH</t>
  </si>
  <si>
    <t xml:space="preserve">სს "საქართველოს კლინიკები" - ქუთაისის რეფერალური ჰოსპიტალი</t>
  </si>
  <si>
    <t xml:space="preserve">ქ.ქუთაისი, ოცხელის ქუჩა N2</t>
  </si>
  <si>
    <t xml:space="preserve">1220264670/1219931872</t>
  </si>
  <si>
    <t xml:space="preserve">CAH</t>
  </si>
  <si>
    <t xml:space="preserve">სს „საქართველოს კლინიკები“ - წალენჯიხის კლინიკა</t>
  </si>
  <si>
    <t xml:space="preserve">ქ.წალენჯიხა, ჭურღულიას ქუჩა N6</t>
  </si>
  <si>
    <t xml:space="preserve">0231000071</t>
  </si>
  <si>
    <t xml:space="preserve">CHH</t>
  </si>
  <si>
    <t xml:space="preserve">სს „საქართველოს კლინიკები“ - ჩხოროწყუს კლინიკა</t>
  </si>
  <si>
    <t xml:space="preserve">დაბა ჩხოროწყუ , აღმაშენებელის ქუჩა N19</t>
  </si>
  <si>
    <t xml:space="preserve">0310160872</t>
  </si>
  <si>
    <t xml:space="preserve">MRH</t>
  </si>
  <si>
    <t xml:space="preserve">სს „საქართველოს კლინიკები“ - მარტვილის კლინიკა</t>
  </si>
  <si>
    <t xml:space="preserve">ქ.მარტვილი, მშვიდობის ქუჩა N111</t>
  </si>
  <si>
    <t xml:space="preserve">0710225021</t>
  </si>
  <si>
    <t xml:space="preserve">ASH</t>
  </si>
  <si>
    <t xml:space="preserve">სს „საქართველოს კლინიკები“ - ასპინძის კლინიკა</t>
  </si>
  <si>
    <t xml:space="preserve">დაბა ასპინძა, შალვა ახალციხელის ქუჩა N1</t>
  </si>
  <si>
    <t xml:space="preserve">3310096560</t>
  </si>
  <si>
    <t xml:space="preserve">POH</t>
  </si>
  <si>
    <t xml:space="preserve">სს "საქართველოს კლინიკები“ - ფოთის ჰოსპიტალი</t>
  </si>
  <si>
    <t xml:space="preserve">ქ.ფოთი, გურიის ქუჩა N171</t>
  </si>
  <si>
    <t xml:space="preserve">0410051291</t>
  </si>
  <si>
    <t xml:space="preserve">AKH</t>
  </si>
  <si>
    <t xml:space="preserve">სს "საქართველოს კლინიკები" - ახალქალაქის ჰოსპიტალი</t>
  </si>
  <si>
    <t xml:space="preserve">ქ.ახალქალაქი, აღმაშენებლის ქუჩა N31</t>
  </si>
  <si>
    <t xml:space="preserve">3110226840</t>
  </si>
  <si>
    <t xml:space="preserve">CYH</t>
  </si>
  <si>
    <t xml:space="preserve">შპს წყალტუბოს რაიონული საავადმყოფო</t>
  </si>
  <si>
    <t xml:space="preserve">ქ.წყალტუბო , სოფელი ხომული, ერისთავის ქუჩის გაგრძელება N16</t>
  </si>
  <si>
    <t xml:space="preserve">1310160720</t>
  </si>
  <si>
    <t xml:space="preserve">დასაზ.</t>
  </si>
  <si>
    <t xml:space="preserve">QBH</t>
  </si>
  <si>
    <t xml:space="preserve">სს "საქართველოს კლინიკები"  - ქობულეთის ჰოსპიტალი</t>
  </si>
  <si>
    <t xml:space="preserve">ქ.ქობულეთი, აბაშიძის ქუჩა N18  მიმდებარედ</t>
  </si>
  <si>
    <t xml:space="preserve">6110380380</t>
  </si>
  <si>
    <t xml:space="preserve">TLH</t>
  </si>
  <si>
    <t xml:space="preserve">სს "საქართველოს კლინიკები" - თელავის რეფერალური ჰოსპიტალი</t>
  </si>
  <si>
    <t xml:space="preserve">ქ.თელავი, სეხნიაშვილის ქუჩა N1</t>
  </si>
  <si>
    <t xml:space="preserve">9701662416</t>
  </si>
  <si>
    <t xml:space="preserve">XNH</t>
  </si>
  <si>
    <t xml:space="preserve">სს „საქართველოს კლინიკები“ - ხონის კლინიკა</t>
  </si>
  <si>
    <t xml:space="preserve">ქ.ხონი , სოლომონ მეორეს ქუჩა  N21</t>
  </si>
  <si>
    <t xml:space="preserve">1510194341</t>
  </si>
  <si>
    <t xml:space="preserve">ACH</t>
  </si>
  <si>
    <t xml:space="preserve">სს "საქართველოს კლინიკები" - ახალციხის რეფერალური ჰოსპიტალი</t>
  </si>
  <si>
    <t xml:space="preserve">ქ.ახალციხე, რუსთაველის ქუჩა N105ა</t>
  </si>
  <si>
    <t xml:space="preserve">2910252382</t>
  </si>
  <si>
    <t xml:space="preserve">ADH</t>
  </si>
  <si>
    <t xml:space="preserve">სს „საქართველოს კლინიკები“ - ადიგენის კლინიკა</t>
  </si>
  <si>
    <t xml:space="preserve">დაბა ადიგენი ,ბალახაშვილის ქუჩა N11</t>
  </si>
  <si>
    <t xml:space="preserve">2910283852</t>
  </si>
  <si>
    <t xml:space="preserve">TCH</t>
  </si>
  <si>
    <t xml:space="preserve">სს "საქართველოს კლინიკები" - ი. ციციშვილის სახელობის ბავშვთა კლინიკა</t>
  </si>
  <si>
    <t xml:space="preserve">ქ.თბილისი, ჟვანიას ქუჩა N3 (ყოფილი ლუბლიანას ქ. 21)</t>
  </si>
  <si>
    <t xml:space="preserve">3327331</t>
  </si>
  <si>
    <t xml:space="preserve">თბილისი</t>
  </si>
  <si>
    <t xml:space="preserve">QRH</t>
  </si>
  <si>
    <t xml:space="preserve">სს "საქართველოს კლინიკები" - ქარელის კლინიკა</t>
  </si>
  <si>
    <t xml:space="preserve">ქ.ქარელი ,ფანასკერტელის ქუჩა N30</t>
  </si>
  <si>
    <t xml:space="preserve">3910270421/3810326321</t>
  </si>
  <si>
    <t xml:space="preserve">GRH</t>
  </si>
  <si>
    <t xml:space="preserve">სს "საქართველოს კლინიკები" - გორის რეფერალური ჰოსპიტალი</t>
  </si>
  <si>
    <t xml:space="preserve">გორი, ცხინვალის გზატკ 14ა</t>
  </si>
  <si>
    <t xml:space="preserve">3610240511</t>
  </si>
  <si>
    <t xml:space="preserve">XRGH</t>
  </si>
  <si>
    <t xml:space="preserve">სს "საქართველოს კლინიკები" - ხაშურის რეფერალური ჰოსპიტალი/ხაშურის ცენტრალური კლინიკური საავადმყოფო</t>
  </si>
  <si>
    <t xml:space="preserve">ხაშური, ფარნავაზის 5</t>
  </si>
  <si>
    <t xml:space="preserve">3810327461</t>
  </si>
  <si>
    <t xml:space="preserve">სულ</t>
  </si>
  <si>
    <t xml:space="preserve">ობიექტები, რომლებზეც წარდგენილია წინადადება</t>
  </si>
  <si>
    <t xml:space="preserve">შეთავაზებული წლიური მოცულობა, კვტ·სთ</t>
  </si>
  <si>
    <t xml:space="preserve">დღგ 18%, ₾</t>
  </si>
  <si>
    <t xml:space="preserve">წლიური ღირებულება, ₾ (დღგ-ს ჩათვლით)</t>
  </si>
  <si>
    <t xml:space="preserve">პრეტენდენტი</t>
  </si>
  <si>
    <t xml:space="preserve">კომპანიის დასახელება</t>
  </si>
  <si>
    <t xml:space="preserve">საიდენტიფიკაციო კოდი</t>
  </si>
  <si>
    <t xml:space="preserve">უფლებამოსილი პირი (სახელი, გვარი, თანამდებობა)</t>
  </si>
  <si>
    <t xml:space="preserve">ხელმოწერა / ბეჭედი</t>
  </si>
  <si>
    <t xml:space="preserve">თარიღი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</si>
</sst>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000"/>
    <numFmt numFmtId="167" formatCode="@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7"/>
    <col collapsed="false" customWidth="true" hidden="false" outlineLevel="0" max="3" min="3" style="1" width="38"/>
    <col collapsed="false" customWidth="true" hidden="false" outlineLevel="0" max="4" min="4" style="1" width="32"/>
    <col collapsed="false" customWidth="true" hidden="false" outlineLevel="0" max="6" min="5" style="1" width="13"/>
    <col collapsed="false" customWidth="true" hidden="false" outlineLevel="0" max="7" min="7" style="1" width="8"/>
    <col collapsed="false" customWidth="true" hidden="false" outlineLevel="0" max="10" min="8" style="1" width="13"/>
    <col collapsed="false" customWidth="true" hidden="false" outlineLevel="0" max="11" min="11" style="1" width="12"/>
    <col collapsed="false" customWidth="true" hidden="false" outlineLevel="0" max="13" min="12" style="1" width="14"/>
    <col collapsed="false" customWidth="true" hidden="false" outlineLevel="0" max="14" min="14" style="1" width="15"/>
    <col collapsed="false" customWidth="true" hidden="false" outlineLevel="0" max="15" min="15" style="1" width="30"/>
    <col collapsed="false" customWidth="true" hidden="false" outlineLevel="0" max="16" min="16" style="1" width="15"/>
    <col collapsed="false" customWidth="true" hidden="false" outlineLevel="0" max="17" min="17" style="1" width="13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66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</row>
    <row r="5" customFormat="false" ht="23.25" hidden="false" customHeight="true" outlineLevel="0" collapsed="false">
      <c r="A5" s="5" t="n">
        <v>1</v>
      </c>
      <c r="B5" s="5" t="s">
        <v>19</v>
      </c>
      <c r="C5" s="6" t="s">
        <v>20</v>
      </c>
      <c r="D5" s="6" t="s">
        <v>21</v>
      </c>
      <c r="E5" s="5" t="s">
        <v>22</v>
      </c>
      <c r="F5" s="5" t="s">
        <v>23</v>
      </c>
      <c r="G5" s="5" t="n">
        <v>10</v>
      </c>
      <c r="H5" s="7" t="n">
        <v>129445</v>
      </c>
      <c r="I5" s="7" t="n">
        <v>68523</v>
      </c>
      <c r="J5" s="7" t="n">
        <v>60922</v>
      </c>
      <c r="K5" s="7" t="n">
        <v>13615</v>
      </c>
      <c r="L5" s="8"/>
      <c r="M5" s="8"/>
      <c r="N5" s="9"/>
      <c r="O5" s="9"/>
      <c r="P5" s="10" t="str">
        <f aca="false">IF(AND(L5&lt;&gt;"",M5&lt;&gt;""),I5*L5+J5*M5,"")</f>
        <v/>
      </c>
      <c r="Q5" s="11" t="str">
        <f aca="false">IF(P5="","",P5/H5)</f>
        <v/>
      </c>
    </row>
    <row r="6" customFormat="false" ht="23.25" hidden="false" customHeight="true" outlineLevel="0" collapsed="false">
      <c r="A6" s="5" t="n">
        <v>2</v>
      </c>
      <c r="B6" s="5" t="s">
        <v>24</v>
      </c>
      <c r="C6" s="6" t="s">
        <v>25</v>
      </c>
      <c r="D6" s="6" t="s">
        <v>26</v>
      </c>
      <c r="E6" s="5" t="s">
        <v>27</v>
      </c>
      <c r="F6" s="5" t="s">
        <v>23</v>
      </c>
      <c r="G6" s="5" t="n">
        <v>10</v>
      </c>
      <c r="H6" s="7" t="n">
        <v>125280</v>
      </c>
      <c r="I6" s="7" t="n">
        <v>77120</v>
      </c>
      <c r="J6" s="7" t="n">
        <v>48160</v>
      </c>
      <c r="K6" s="7" t="n">
        <v>16640</v>
      </c>
      <c r="L6" s="8"/>
      <c r="M6" s="8"/>
      <c r="N6" s="9"/>
      <c r="O6" s="9"/>
      <c r="P6" s="10" t="str">
        <f aca="false">IF(AND(L6&lt;&gt;"",M6&lt;&gt;""),I6*L6+J6*M6,"")</f>
        <v/>
      </c>
      <c r="Q6" s="11" t="str">
        <f aca="false">IF(P6="","",P6/H6)</f>
        <v/>
      </c>
    </row>
    <row r="7" customFormat="false" ht="23.25" hidden="false" customHeight="true" outlineLevel="0" collapsed="false">
      <c r="A7" s="5" t="n">
        <v>3</v>
      </c>
      <c r="B7" s="5" t="s">
        <v>28</v>
      </c>
      <c r="C7" s="6" t="s">
        <v>29</v>
      </c>
      <c r="D7" s="6" t="s">
        <v>30</v>
      </c>
      <c r="E7" s="5" t="s">
        <v>31</v>
      </c>
      <c r="F7" s="5" t="s">
        <v>23</v>
      </c>
      <c r="G7" s="5" t="n">
        <v>10</v>
      </c>
      <c r="H7" s="7" t="n">
        <v>126950</v>
      </c>
      <c r="I7" s="7" t="n">
        <v>71206</v>
      </c>
      <c r="J7" s="7" t="n">
        <v>55744</v>
      </c>
      <c r="K7" s="7" t="n">
        <v>15139</v>
      </c>
      <c r="L7" s="8"/>
      <c r="M7" s="8"/>
      <c r="N7" s="9"/>
      <c r="O7" s="9"/>
      <c r="P7" s="10" t="str">
        <f aca="false">IF(AND(L7&lt;&gt;"",M7&lt;&gt;""),I7*L7+J7*M7,"")</f>
        <v/>
      </c>
      <c r="Q7" s="11" t="str">
        <f aca="false">IF(P7="","",P7/H7)</f>
        <v/>
      </c>
    </row>
    <row r="8" customFormat="false" ht="23.25" hidden="false" customHeight="true" outlineLevel="0" collapsed="false">
      <c r="A8" s="5" t="n">
        <v>4</v>
      </c>
      <c r="B8" s="5" t="s">
        <v>32</v>
      </c>
      <c r="C8" s="6" t="s">
        <v>33</v>
      </c>
      <c r="D8" s="6" t="s">
        <v>34</v>
      </c>
      <c r="E8" s="5" t="s">
        <v>35</v>
      </c>
      <c r="F8" s="5" t="s">
        <v>23</v>
      </c>
      <c r="G8" s="5" t="n">
        <v>6</v>
      </c>
      <c r="H8" s="7" t="n">
        <v>95251</v>
      </c>
      <c r="I8" s="7" t="n">
        <v>54696</v>
      </c>
      <c r="J8" s="7" t="n">
        <v>40555</v>
      </c>
      <c r="K8" s="7" t="n">
        <v>10846</v>
      </c>
      <c r="L8" s="8"/>
      <c r="M8" s="8"/>
      <c r="N8" s="9"/>
      <c r="O8" s="9"/>
      <c r="P8" s="10" t="str">
        <f aca="false">IF(AND(L8&lt;&gt;"",M8&lt;&gt;""),I8*L8+J8*M8,"")</f>
        <v/>
      </c>
      <c r="Q8" s="11" t="str">
        <f aca="false">IF(P8="","",P8/H8)</f>
        <v/>
      </c>
    </row>
    <row r="9" customFormat="false" ht="23.25" hidden="false" customHeight="true" outlineLevel="0" collapsed="false">
      <c r="A9" s="5" t="n">
        <v>5</v>
      </c>
      <c r="B9" s="5" t="s">
        <v>36</v>
      </c>
      <c r="C9" s="6" t="s">
        <v>37</v>
      </c>
      <c r="D9" s="6" t="s">
        <v>38</v>
      </c>
      <c r="E9" s="5" t="s">
        <v>39</v>
      </c>
      <c r="F9" s="5" t="s">
        <v>23</v>
      </c>
      <c r="G9" s="5" t="n">
        <v>10</v>
      </c>
      <c r="H9" s="7" t="n">
        <v>75709</v>
      </c>
      <c r="I9" s="7" t="n">
        <v>39320</v>
      </c>
      <c r="J9" s="7" t="n">
        <v>36389</v>
      </c>
      <c r="K9" s="7" t="n">
        <v>8692</v>
      </c>
      <c r="L9" s="8"/>
      <c r="M9" s="8"/>
      <c r="N9" s="9"/>
      <c r="O9" s="9"/>
      <c r="P9" s="10" t="str">
        <f aca="false">IF(AND(L9&lt;&gt;"",M9&lt;&gt;""),I9*L9+J9*M9,"")</f>
        <v/>
      </c>
      <c r="Q9" s="11" t="str">
        <f aca="false">IF(P9="","",P9/H9)</f>
        <v/>
      </c>
    </row>
    <row r="10" customFormat="false" ht="23.25" hidden="false" customHeight="true" outlineLevel="0" collapsed="false">
      <c r="A10" s="5" t="n">
        <v>6</v>
      </c>
      <c r="B10" s="5" t="s">
        <v>40</v>
      </c>
      <c r="C10" s="6" t="s">
        <v>41</v>
      </c>
      <c r="D10" s="6" t="s">
        <v>42</v>
      </c>
      <c r="E10" s="5" t="s">
        <v>43</v>
      </c>
      <c r="F10" s="5" t="s">
        <v>23</v>
      </c>
      <c r="G10" s="5" t="n">
        <v>10</v>
      </c>
      <c r="H10" s="7" t="n">
        <v>51808</v>
      </c>
      <c r="I10" s="7" t="n">
        <v>25360</v>
      </c>
      <c r="J10" s="7" t="n">
        <v>26448</v>
      </c>
      <c r="K10" s="7" t="n">
        <v>6060</v>
      </c>
      <c r="L10" s="8"/>
      <c r="M10" s="8"/>
      <c r="N10" s="9"/>
      <c r="O10" s="9"/>
      <c r="P10" s="10" t="str">
        <f aca="false">IF(AND(L10&lt;&gt;"",M10&lt;&gt;""),I10*L10+J10*M10,"")</f>
        <v/>
      </c>
      <c r="Q10" s="11" t="str">
        <f aca="false">IF(P10="","",P10/H10)</f>
        <v/>
      </c>
    </row>
    <row r="11" customFormat="false" ht="23.25" hidden="false" customHeight="true" outlineLevel="0" collapsed="false">
      <c r="A11" s="5" t="n">
        <v>7</v>
      </c>
      <c r="B11" s="5" t="s">
        <v>44</v>
      </c>
      <c r="C11" s="6" t="s">
        <v>45</v>
      </c>
      <c r="D11" s="6" t="s">
        <v>46</v>
      </c>
      <c r="E11" s="5" t="s">
        <v>47</v>
      </c>
      <c r="F11" s="5" t="s">
        <v>23</v>
      </c>
      <c r="G11" s="5" t="n">
        <v>10</v>
      </c>
      <c r="H11" s="7" t="n">
        <v>161610</v>
      </c>
      <c r="I11" s="7" t="n">
        <v>90150</v>
      </c>
      <c r="J11" s="7" t="n">
        <v>71460</v>
      </c>
      <c r="K11" s="7" t="n">
        <v>17415</v>
      </c>
      <c r="L11" s="8"/>
      <c r="M11" s="8"/>
      <c r="N11" s="9"/>
      <c r="O11" s="9"/>
      <c r="P11" s="10" t="str">
        <f aca="false">IF(AND(L11&lt;&gt;"",M11&lt;&gt;""),I11*L11+J11*M11,"")</f>
        <v/>
      </c>
      <c r="Q11" s="11" t="str">
        <f aca="false">IF(P11="","",P11/H11)</f>
        <v/>
      </c>
    </row>
    <row r="12" customFormat="false" ht="23.25" hidden="false" customHeight="true" outlineLevel="0" collapsed="false">
      <c r="A12" s="5" t="n">
        <v>8</v>
      </c>
      <c r="B12" s="5" t="s">
        <v>48</v>
      </c>
      <c r="C12" s="6" t="s">
        <v>49</v>
      </c>
      <c r="D12" s="6" t="s">
        <v>50</v>
      </c>
      <c r="E12" s="5" t="s">
        <v>51</v>
      </c>
      <c r="F12" s="5" t="s">
        <v>23</v>
      </c>
      <c r="G12" s="5" t="n">
        <v>10</v>
      </c>
      <c r="H12" s="7" t="n">
        <v>171315</v>
      </c>
      <c r="I12" s="7" t="n">
        <v>77791</v>
      </c>
      <c r="J12" s="7" t="n">
        <v>93525</v>
      </c>
      <c r="K12" s="7" t="n">
        <v>23504</v>
      </c>
      <c r="L12" s="8"/>
      <c r="M12" s="8"/>
      <c r="N12" s="9"/>
      <c r="O12" s="9"/>
      <c r="P12" s="10" t="str">
        <f aca="false">IF(AND(L12&lt;&gt;"",M12&lt;&gt;""),I12*L12+J12*M12,"")</f>
        <v/>
      </c>
      <c r="Q12" s="11" t="str">
        <f aca="false">IF(P12="","",P12/H12)</f>
        <v/>
      </c>
    </row>
    <row r="13" customFormat="false" ht="23.25" hidden="false" customHeight="true" outlineLevel="0" collapsed="false">
      <c r="A13" s="5" t="n">
        <v>9</v>
      </c>
      <c r="B13" s="5" t="s">
        <v>52</v>
      </c>
      <c r="C13" s="6" t="s">
        <v>53</v>
      </c>
      <c r="D13" s="6" t="s">
        <v>54</v>
      </c>
      <c r="E13" s="5" t="s">
        <v>55</v>
      </c>
      <c r="F13" s="5" t="s">
        <v>23</v>
      </c>
      <c r="G13" s="5" t="n">
        <v>10</v>
      </c>
      <c r="H13" s="7" t="n">
        <v>67746</v>
      </c>
      <c r="I13" s="7" t="n">
        <v>38855</v>
      </c>
      <c r="J13" s="7" t="n">
        <v>28891</v>
      </c>
      <c r="K13" s="7" t="n">
        <v>9526</v>
      </c>
      <c r="L13" s="8"/>
      <c r="M13" s="8"/>
      <c r="N13" s="9"/>
      <c r="O13" s="9"/>
      <c r="P13" s="10" t="str">
        <f aca="false">IF(AND(L13&lt;&gt;"",M13&lt;&gt;""),I13*L13+J13*M13,"")</f>
        <v/>
      </c>
      <c r="Q13" s="11" t="str">
        <f aca="false">IF(P13="","",P13/H13)</f>
        <v/>
      </c>
    </row>
    <row r="14" customFormat="false" ht="23.25" hidden="false" customHeight="true" outlineLevel="0" collapsed="false">
      <c r="A14" s="5" t="n">
        <v>10</v>
      </c>
      <c r="B14" s="5" t="s">
        <v>56</v>
      </c>
      <c r="C14" s="6" t="s">
        <v>57</v>
      </c>
      <c r="D14" s="6" t="s">
        <v>58</v>
      </c>
      <c r="E14" s="5" t="s">
        <v>59</v>
      </c>
      <c r="F14" s="5" t="s">
        <v>23</v>
      </c>
      <c r="G14" s="5" t="n">
        <v>10</v>
      </c>
      <c r="H14" s="7" t="n">
        <v>107516</v>
      </c>
      <c r="I14" s="7" t="n">
        <v>63695</v>
      </c>
      <c r="J14" s="7" t="n">
        <v>43821</v>
      </c>
      <c r="K14" s="7" t="n">
        <v>12709</v>
      </c>
      <c r="L14" s="8"/>
      <c r="M14" s="8"/>
      <c r="N14" s="9"/>
      <c r="O14" s="9"/>
      <c r="P14" s="10" t="str">
        <f aca="false">IF(AND(L14&lt;&gt;"",M14&lt;&gt;""),I14*L14+J14*M14,"")</f>
        <v/>
      </c>
      <c r="Q14" s="11" t="str">
        <f aca="false">IF(P14="","",P14/H14)</f>
        <v/>
      </c>
    </row>
    <row r="15" customFormat="false" ht="23.25" hidden="false" customHeight="true" outlineLevel="0" collapsed="false">
      <c r="A15" s="5" t="n">
        <v>11</v>
      </c>
      <c r="B15" s="5" t="s">
        <v>60</v>
      </c>
      <c r="C15" s="6" t="s">
        <v>61</v>
      </c>
      <c r="D15" s="6" t="s">
        <v>62</v>
      </c>
      <c r="E15" s="5" t="s">
        <v>63</v>
      </c>
      <c r="F15" s="5" t="s">
        <v>23</v>
      </c>
      <c r="G15" s="5" t="n">
        <v>6</v>
      </c>
      <c r="H15" s="7" t="n">
        <v>1382579</v>
      </c>
      <c r="I15" s="7" t="n">
        <v>717089</v>
      </c>
      <c r="J15" s="7" t="n">
        <v>665490</v>
      </c>
      <c r="K15" s="7" t="n">
        <v>136211</v>
      </c>
      <c r="L15" s="8"/>
      <c r="M15" s="8"/>
      <c r="N15" s="9"/>
      <c r="O15" s="9"/>
      <c r="P15" s="10" t="str">
        <f aca="false">IF(AND(L15&lt;&gt;"",M15&lt;&gt;""),I15*L15+J15*M15,"")</f>
        <v/>
      </c>
      <c r="Q15" s="11" t="str">
        <f aca="false">IF(P15="","",P15/H15)</f>
        <v/>
      </c>
    </row>
    <row r="16" customFormat="false" ht="23.25" hidden="false" customHeight="true" outlineLevel="0" collapsed="false">
      <c r="A16" s="5" t="n">
        <v>12</v>
      </c>
      <c r="B16" s="5" t="s">
        <v>64</v>
      </c>
      <c r="C16" s="6" t="s">
        <v>65</v>
      </c>
      <c r="D16" s="6" t="s">
        <v>66</v>
      </c>
      <c r="E16" s="5" t="s">
        <v>67</v>
      </c>
      <c r="F16" s="5" t="s">
        <v>23</v>
      </c>
      <c r="G16" s="5" t="n">
        <v>10</v>
      </c>
      <c r="H16" s="7" t="n">
        <v>1745382</v>
      </c>
      <c r="I16" s="7" t="n">
        <v>765388</v>
      </c>
      <c r="J16" s="7" t="n">
        <v>979994</v>
      </c>
      <c r="K16" s="7" t="n">
        <v>205538</v>
      </c>
      <c r="L16" s="8"/>
      <c r="M16" s="8"/>
      <c r="N16" s="9"/>
      <c r="O16" s="9"/>
      <c r="P16" s="10" t="str">
        <f aca="false">IF(AND(L16&lt;&gt;"",M16&lt;&gt;""),I16*L16+J16*M16,"")</f>
        <v/>
      </c>
      <c r="Q16" s="11" t="str">
        <f aca="false">IF(P16="","",P16/H16)</f>
        <v/>
      </c>
    </row>
    <row r="17" customFormat="false" ht="23.25" hidden="false" customHeight="true" outlineLevel="0" collapsed="false">
      <c r="A17" s="5" t="n">
        <v>13</v>
      </c>
      <c r="B17" s="5" t="s">
        <v>68</v>
      </c>
      <c r="C17" s="6" t="s">
        <v>69</v>
      </c>
      <c r="D17" s="6" t="s">
        <v>70</v>
      </c>
      <c r="E17" s="5" t="s">
        <v>71</v>
      </c>
      <c r="F17" s="5" t="s">
        <v>23</v>
      </c>
      <c r="G17" s="5" t="n">
        <v>0.38</v>
      </c>
      <c r="H17" s="7" t="n">
        <v>85751</v>
      </c>
      <c r="I17" s="7" t="n">
        <v>51089</v>
      </c>
      <c r="J17" s="7" t="n">
        <v>34662</v>
      </c>
      <c r="K17" s="7" t="n">
        <v>9669</v>
      </c>
      <c r="L17" s="8"/>
      <c r="M17" s="8"/>
      <c r="N17" s="9"/>
      <c r="O17" s="9"/>
      <c r="P17" s="10" t="str">
        <f aca="false">IF(AND(L17&lt;&gt;"",M17&lt;&gt;""),I17*L17+J17*M17,"")</f>
        <v/>
      </c>
      <c r="Q17" s="11" t="str">
        <f aca="false">IF(P17="","",P17/H17)</f>
        <v/>
      </c>
    </row>
    <row r="18" customFormat="false" ht="23.25" hidden="false" customHeight="true" outlineLevel="0" collapsed="false">
      <c r="A18" s="5" t="n">
        <v>14</v>
      </c>
      <c r="B18" s="5" t="s">
        <v>72</v>
      </c>
      <c r="C18" s="6" t="s">
        <v>73</v>
      </c>
      <c r="D18" s="6" t="s">
        <v>74</v>
      </c>
      <c r="E18" s="5" t="s">
        <v>75</v>
      </c>
      <c r="F18" s="5" t="s">
        <v>23</v>
      </c>
      <c r="G18" s="5" t="n">
        <v>0.38</v>
      </c>
      <c r="H18" s="7" t="n">
        <v>52410</v>
      </c>
      <c r="I18" s="7" t="n">
        <v>25788</v>
      </c>
      <c r="J18" s="7" t="n">
        <v>26622</v>
      </c>
      <c r="K18" s="7" t="n">
        <v>6060</v>
      </c>
      <c r="L18" s="8"/>
      <c r="M18" s="8"/>
      <c r="N18" s="9"/>
      <c r="O18" s="9"/>
      <c r="P18" s="10" t="str">
        <f aca="false">IF(AND(L18&lt;&gt;"",M18&lt;&gt;""),I18*L18+J18*M18,"")</f>
        <v/>
      </c>
      <c r="Q18" s="11" t="str">
        <f aca="false">IF(P18="","",P18/H18)</f>
        <v/>
      </c>
    </row>
    <row r="19" customFormat="false" ht="23.25" hidden="false" customHeight="true" outlineLevel="0" collapsed="false">
      <c r="A19" s="5" t="n">
        <v>15</v>
      </c>
      <c r="B19" s="5" t="s">
        <v>76</v>
      </c>
      <c r="C19" s="6" t="s">
        <v>77</v>
      </c>
      <c r="D19" s="6" t="s">
        <v>78</v>
      </c>
      <c r="E19" s="5" t="s">
        <v>79</v>
      </c>
      <c r="F19" s="5" t="s">
        <v>23</v>
      </c>
      <c r="G19" s="5" t="n">
        <v>0.38</v>
      </c>
      <c r="H19" s="7" t="n">
        <v>80520</v>
      </c>
      <c r="I19" s="7" t="n">
        <v>42072</v>
      </c>
      <c r="J19" s="7" t="n">
        <v>38448</v>
      </c>
      <c r="K19" s="7" t="n">
        <v>7747</v>
      </c>
      <c r="L19" s="8"/>
      <c r="M19" s="8"/>
      <c r="N19" s="9"/>
      <c r="O19" s="9"/>
      <c r="P19" s="10" t="str">
        <f aca="false">IF(AND(L19&lt;&gt;"",M19&lt;&gt;""),I19*L19+J19*M19,"")</f>
        <v/>
      </c>
      <c r="Q19" s="11" t="str">
        <f aca="false">IF(P19="","",P19/H19)</f>
        <v/>
      </c>
    </row>
    <row r="20" customFormat="false" ht="23.25" hidden="false" customHeight="true" outlineLevel="0" collapsed="false">
      <c r="A20" s="5" t="n">
        <v>16</v>
      </c>
      <c r="B20" s="5" t="s">
        <v>80</v>
      </c>
      <c r="C20" s="6" t="s">
        <v>81</v>
      </c>
      <c r="D20" s="6" t="s">
        <v>82</v>
      </c>
      <c r="E20" s="5" t="s">
        <v>83</v>
      </c>
      <c r="F20" s="5" t="s">
        <v>23</v>
      </c>
      <c r="G20" s="5" t="n">
        <v>0.38</v>
      </c>
      <c r="H20" s="7" t="n">
        <v>33100</v>
      </c>
      <c r="I20" s="7" t="n">
        <v>19575</v>
      </c>
      <c r="J20" s="7" t="n">
        <v>13525</v>
      </c>
      <c r="K20" s="7" t="n">
        <v>4210</v>
      </c>
      <c r="L20" s="8"/>
      <c r="M20" s="8"/>
      <c r="N20" s="9"/>
      <c r="O20" s="9"/>
      <c r="P20" s="10" t="str">
        <f aca="false">IF(AND(L20&lt;&gt;"",M20&lt;&gt;""),I20*L20+J20*M20,"")</f>
        <v/>
      </c>
      <c r="Q20" s="11" t="str">
        <f aca="false">IF(P20="","",P20/H20)</f>
        <v/>
      </c>
    </row>
    <row r="21" customFormat="false" ht="23.25" hidden="false" customHeight="true" outlineLevel="0" collapsed="false">
      <c r="A21" s="5" t="n">
        <v>17</v>
      </c>
      <c r="B21" s="5" t="s">
        <v>84</v>
      </c>
      <c r="C21" s="6" t="s">
        <v>85</v>
      </c>
      <c r="D21" s="6" t="s">
        <v>86</v>
      </c>
      <c r="E21" s="5" t="s">
        <v>87</v>
      </c>
      <c r="F21" s="5" t="s">
        <v>23</v>
      </c>
      <c r="G21" s="5" t="n">
        <v>0.38</v>
      </c>
      <c r="H21" s="7" t="n">
        <v>536075</v>
      </c>
      <c r="I21" s="7" t="n">
        <v>293563</v>
      </c>
      <c r="J21" s="7" t="n">
        <v>242512</v>
      </c>
      <c r="K21" s="7" t="n">
        <v>63573</v>
      </c>
      <c r="L21" s="8"/>
      <c r="M21" s="8"/>
      <c r="N21" s="9"/>
      <c r="O21" s="9"/>
      <c r="P21" s="10" t="str">
        <f aca="false">IF(AND(L21&lt;&gt;"",M21&lt;&gt;""),I21*L21+J21*M21,"")</f>
        <v/>
      </c>
      <c r="Q21" s="11" t="str">
        <f aca="false">IF(P21="","",P21/H21)</f>
        <v/>
      </c>
    </row>
    <row r="22" customFormat="false" ht="23.25" hidden="false" customHeight="true" outlineLevel="0" collapsed="false">
      <c r="A22" s="5" t="n">
        <v>18</v>
      </c>
      <c r="B22" s="5" t="s">
        <v>88</v>
      </c>
      <c r="C22" s="6" t="s">
        <v>89</v>
      </c>
      <c r="D22" s="6" t="s">
        <v>90</v>
      </c>
      <c r="E22" s="5" t="s">
        <v>91</v>
      </c>
      <c r="F22" s="5" t="s">
        <v>23</v>
      </c>
      <c r="G22" s="5" t="n">
        <v>0.38</v>
      </c>
      <c r="H22" s="7" t="n">
        <v>331080</v>
      </c>
      <c r="I22" s="7" t="n">
        <v>176922</v>
      </c>
      <c r="J22" s="7" t="n">
        <v>154158</v>
      </c>
      <c r="K22" s="7" t="n">
        <v>36720</v>
      </c>
      <c r="L22" s="8"/>
      <c r="M22" s="8"/>
      <c r="N22" s="9"/>
      <c r="O22" s="9"/>
      <c r="P22" s="10" t="str">
        <f aca="false">IF(AND(L22&lt;&gt;"",M22&lt;&gt;""),I22*L22+J22*M22,"")</f>
        <v/>
      </c>
      <c r="Q22" s="11" t="str">
        <f aca="false">IF(P22="","",P22/H22)</f>
        <v/>
      </c>
    </row>
    <row r="23" customFormat="false" ht="23.25" hidden="false" customHeight="true" outlineLevel="0" collapsed="false">
      <c r="A23" s="5" t="n">
        <v>19</v>
      </c>
      <c r="B23" s="5" t="s">
        <v>92</v>
      </c>
      <c r="C23" s="6" t="s">
        <v>93</v>
      </c>
      <c r="D23" s="6" t="s">
        <v>94</v>
      </c>
      <c r="E23" s="5" t="s">
        <v>95</v>
      </c>
      <c r="F23" s="5" t="s">
        <v>23</v>
      </c>
      <c r="G23" s="5" t="s">
        <v>96</v>
      </c>
      <c r="H23" s="7" t="n">
        <v>72139</v>
      </c>
      <c r="I23" s="7" t="n">
        <v>42600</v>
      </c>
      <c r="J23" s="7" t="n">
        <v>29539</v>
      </c>
      <c r="K23" s="7" t="n">
        <v>9420</v>
      </c>
      <c r="L23" s="8"/>
      <c r="M23" s="8"/>
      <c r="N23" s="9"/>
      <c r="O23" s="9"/>
      <c r="P23" s="10" t="str">
        <f aca="false">IF(AND(L23&lt;&gt;"",M23&lt;&gt;""),I23*L23+J23*M23,"")</f>
        <v/>
      </c>
      <c r="Q23" s="11" t="str">
        <f aca="false">IF(P23="","",P23/H23)</f>
        <v/>
      </c>
    </row>
    <row r="24" customFormat="false" ht="23.25" hidden="false" customHeight="true" outlineLevel="0" collapsed="false">
      <c r="A24" s="5" t="n">
        <v>20</v>
      </c>
      <c r="B24" s="5" t="s">
        <v>97</v>
      </c>
      <c r="C24" s="6" t="s">
        <v>98</v>
      </c>
      <c r="D24" s="6" t="s">
        <v>99</v>
      </c>
      <c r="E24" s="5" t="s">
        <v>100</v>
      </c>
      <c r="F24" s="5" t="s">
        <v>23</v>
      </c>
      <c r="G24" s="5" t="n">
        <v>6</v>
      </c>
      <c r="H24" s="7" t="n">
        <v>535592</v>
      </c>
      <c r="I24" s="7" t="n">
        <v>240458</v>
      </c>
      <c r="J24" s="7" t="n">
        <v>295135</v>
      </c>
      <c r="K24" s="7" t="n">
        <v>69369</v>
      </c>
      <c r="L24" s="8"/>
      <c r="M24" s="8"/>
      <c r="N24" s="9"/>
      <c r="O24" s="9"/>
      <c r="P24" s="10" t="str">
        <f aca="false">IF(AND(L24&lt;&gt;"",M24&lt;&gt;""),I24*L24+J24*M24,"")</f>
        <v/>
      </c>
      <c r="Q24" s="11" t="str">
        <f aca="false">IF(P24="","",P24/H24)</f>
        <v/>
      </c>
    </row>
    <row r="25" customFormat="false" ht="23.25" hidden="false" customHeight="true" outlineLevel="0" collapsed="false">
      <c r="A25" s="5" t="n">
        <v>21</v>
      </c>
      <c r="B25" s="5" t="s">
        <v>101</v>
      </c>
      <c r="C25" s="6" t="s">
        <v>102</v>
      </c>
      <c r="D25" s="6" t="s">
        <v>103</v>
      </c>
      <c r="E25" s="5" t="s">
        <v>104</v>
      </c>
      <c r="F25" s="5" t="s">
        <v>23</v>
      </c>
      <c r="G25" s="5" t="n">
        <v>10</v>
      </c>
      <c r="H25" s="7" t="n">
        <v>497514</v>
      </c>
      <c r="I25" s="7" t="n">
        <v>242900</v>
      </c>
      <c r="J25" s="7" t="n">
        <v>254614</v>
      </c>
      <c r="K25" s="7" t="n">
        <v>55014</v>
      </c>
      <c r="L25" s="8"/>
      <c r="M25" s="8"/>
      <c r="N25" s="9"/>
      <c r="O25" s="9"/>
      <c r="P25" s="10" t="str">
        <f aca="false">IF(AND(L25&lt;&gt;"",M25&lt;&gt;""),I25*L25+J25*M25,"")</f>
        <v/>
      </c>
      <c r="Q25" s="11" t="str">
        <f aca="false">IF(P25="","",P25/H25)</f>
        <v/>
      </c>
    </row>
    <row r="26" customFormat="false" ht="23.25" hidden="false" customHeight="true" outlineLevel="0" collapsed="false">
      <c r="A26" s="5" t="n">
        <v>22</v>
      </c>
      <c r="B26" s="5" t="s">
        <v>105</v>
      </c>
      <c r="C26" s="6" t="s">
        <v>106</v>
      </c>
      <c r="D26" s="6" t="s">
        <v>107</v>
      </c>
      <c r="E26" s="5" t="s">
        <v>108</v>
      </c>
      <c r="F26" s="5" t="s">
        <v>23</v>
      </c>
      <c r="G26" s="5" t="n">
        <v>10</v>
      </c>
      <c r="H26" s="7" t="n">
        <v>94359</v>
      </c>
      <c r="I26" s="7" t="n">
        <v>48355</v>
      </c>
      <c r="J26" s="7" t="n">
        <v>46004</v>
      </c>
      <c r="K26" s="7" t="n">
        <v>9461</v>
      </c>
      <c r="L26" s="8"/>
      <c r="M26" s="8"/>
      <c r="N26" s="9"/>
      <c r="O26" s="9"/>
      <c r="P26" s="10" t="str">
        <f aca="false">IF(AND(L26&lt;&gt;"",M26&lt;&gt;""),I26*L26+J26*M26,"")</f>
        <v/>
      </c>
      <c r="Q26" s="11" t="str">
        <f aca="false">IF(P26="","",P26/H26)</f>
        <v/>
      </c>
    </row>
    <row r="27" customFormat="false" ht="23.25" hidden="false" customHeight="true" outlineLevel="0" collapsed="false">
      <c r="A27" s="5" t="n">
        <v>23</v>
      </c>
      <c r="B27" s="5" t="s">
        <v>109</v>
      </c>
      <c r="C27" s="6" t="s">
        <v>110</v>
      </c>
      <c r="D27" s="6" t="s">
        <v>111</v>
      </c>
      <c r="E27" s="5" t="s">
        <v>112</v>
      </c>
      <c r="F27" s="5" t="s">
        <v>23</v>
      </c>
      <c r="G27" s="5" t="n">
        <v>10</v>
      </c>
      <c r="H27" s="7" t="n">
        <v>554420</v>
      </c>
      <c r="I27" s="7" t="n">
        <v>294306</v>
      </c>
      <c r="J27" s="7" t="n">
        <v>260114</v>
      </c>
      <c r="K27" s="7" t="n">
        <v>61872</v>
      </c>
      <c r="L27" s="8"/>
      <c r="M27" s="8"/>
      <c r="N27" s="9"/>
      <c r="O27" s="9"/>
      <c r="P27" s="10" t="str">
        <f aca="false">IF(AND(L27&lt;&gt;"",M27&lt;&gt;""),I27*L27+J27*M27,"")</f>
        <v/>
      </c>
      <c r="Q27" s="11" t="str">
        <f aca="false">IF(P27="","",P27/H27)</f>
        <v/>
      </c>
    </row>
    <row r="28" customFormat="false" ht="23.25" hidden="false" customHeight="true" outlineLevel="0" collapsed="false">
      <c r="A28" s="5" t="n">
        <v>24</v>
      </c>
      <c r="B28" s="5" t="s">
        <v>113</v>
      </c>
      <c r="C28" s="6" t="s">
        <v>114</v>
      </c>
      <c r="D28" s="6" t="s">
        <v>115</v>
      </c>
      <c r="E28" s="5" t="s">
        <v>116</v>
      </c>
      <c r="F28" s="5" t="s">
        <v>23</v>
      </c>
      <c r="G28" s="5" t="n">
        <v>10</v>
      </c>
      <c r="H28" s="7" t="n">
        <v>78208</v>
      </c>
      <c r="I28" s="7" t="n">
        <v>46098</v>
      </c>
      <c r="J28" s="7" t="n">
        <v>32110</v>
      </c>
      <c r="K28" s="7" t="n">
        <v>9201</v>
      </c>
      <c r="L28" s="8"/>
      <c r="M28" s="8"/>
      <c r="N28" s="9"/>
      <c r="O28" s="9"/>
      <c r="P28" s="10" t="str">
        <f aca="false">IF(AND(L28&lt;&gt;"",M28&lt;&gt;""),I28*L28+J28*M28,"")</f>
        <v/>
      </c>
      <c r="Q28" s="11" t="str">
        <f aca="false">IF(P28="","",P28/H28)</f>
        <v/>
      </c>
    </row>
    <row r="29" customFormat="false" ht="23.25" hidden="false" customHeight="true" outlineLevel="0" collapsed="false">
      <c r="A29" s="5" t="n">
        <v>25</v>
      </c>
      <c r="B29" s="5" t="s">
        <v>117</v>
      </c>
      <c r="C29" s="6" t="s">
        <v>118</v>
      </c>
      <c r="D29" s="6" t="s">
        <v>119</v>
      </c>
      <c r="E29" s="5" t="s">
        <v>120</v>
      </c>
      <c r="F29" s="5" t="s">
        <v>121</v>
      </c>
      <c r="G29" s="5" t="s">
        <v>96</v>
      </c>
      <c r="H29" s="7" t="n">
        <v>852361</v>
      </c>
      <c r="I29" s="7" t="n">
        <v>377106</v>
      </c>
      <c r="J29" s="7" t="n">
        <v>475255</v>
      </c>
      <c r="K29" s="7" t="n">
        <v>112237</v>
      </c>
      <c r="L29" s="8"/>
      <c r="M29" s="8"/>
      <c r="N29" s="9"/>
      <c r="O29" s="9"/>
      <c r="P29" s="10" t="str">
        <f aca="false">IF(AND(L29&lt;&gt;"",M29&lt;&gt;""),I29*L29+J29*M29,"")</f>
        <v/>
      </c>
      <c r="Q29" s="11" t="str">
        <f aca="false">IF(P29="","",P29/H29)</f>
        <v/>
      </c>
    </row>
    <row r="30" customFormat="false" ht="23.25" hidden="false" customHeight="true" outlineLevel="0" collapsed="false">
      <c r="A30" s="5" t="n">
        <v>26</v>
      </c>
      <c r="B30" s="5" t="s">
        <v>122</v>
      </c>
      <c r="C30" s="6" t="s">
        <v>123</v>
      </c>
      <c r="D30" s="6" t="s">
        <v>124</v>
      </c>
      <c r="E30" s="5" t="s">
        <v>125</v>
      </c>
      <c r="F30" s="5" t="s">
        <v>23</v>
      </c>
      <c r="G30" s="5" t="s">
        <v>96</v>
      </c>
      <c r="H30" s="7" t="n">
        <v>129333</v>
      </c>
      <c r="I30" s="7" t="n">
        <v>83607</v>
      </c>
      <c r="J30" s="7" t="n">
        <v>45726</v>
      </c>
      <c r="K30" s="7" t="n">
        <v>19504</v>
      </c>
      <c r="L30" s="8"/>
      <c r="M30" s="8"/>
      <c r="N30" s="9"/>
      <c r="O30" s="9"/>
      <c r="P30" s="10" t="str">
        <f aca="false">IF(AND(L30&lt;&gt;"",M30&lt;&gt;""),I30*L30+J30*M30,"")</f>
        <v/>
      </c>
      <c r="Q30" s="11" t="str">
        <f aca="false">IF(P30="","",P30/H30)</f>
        <v/>
      </c>
    </row>
    <row r="31" customFormat="false" ht="23.25" hidden="false" customHeight="true" outlineLevel="0" collapsed="false">
      <c r="A31" s="5" t="n">
        <v>27</v>
      </c>
      <c r="B31" s="5" t="s">
        <v>126</v>
      </c>
      <c r="C31" s="6" t="s">
        <v>127</v>
      </c>
      <c r="D31" s="6" t="s">
        <v>128</v>
      </c>
      <c r="E31" s="5" t="s">
        <v>129</v>
      </c>
      <c r="F31" s="5" t="s">
        <v>23</v>
      </c>
      <c r="G31" s="5" t="s">
        <v>96</v>
      </c>
      <c r="H31" s="7" t="n">
        <v>515747</v>
      </c>
      <c r="I31" s="7" t="n">
        <v>163557</v>
      </c>
      <c r="J31" s="7" t="n">
        <v>180274</v>
      </c>
      <c r="K31" s="7" t="n">
        <v>67729</v>
      </c>
      <c r="L31" s="8"/>
      <c r="M31" s="8"/>
      <c r="N31" s="9"/>
      <c r="O31" s="9"/>
      <c r="P31" s="10" t="str">
        <f aca="false">IF(AND(L31&lt;&gt;"",M31&lt;&gt;""),I31*L31+J31*M31,"")</f>
        <v/>
      </c>
      <c r="Q31" s="11" t="str">
        <f aca="false">IF(P31="","",P31/H31)</f>
        <v/>
      </c>
    </row>
    <row r="32" customFormat="false" ht="34.5" hidden="false" customHeight="true" outlineLevel="0" collapsed="false">
      <c r="A32" s="5" t="n">
        <v>28</v>
      </c>
      <c r="B32" s="5" t="s">
        <v>130</v>
      </c>
      <c r="C32" s="6" t="s">
        <v>131</v>
      </c>
      <c r="D32" s="6" t="s">
        <v>132</v>
      </c>
      <c r="E32" s="5" t="s">
        <v>133</v>
      </c>
      <c r="F32" s="5" t="s">
        <v>23</v>
      </c>
      <c r="G32" s="5" t="s">
        <v>96</v>
      </c>
      <c r="H32" s="7" t="n">
        <v>221201</v>
      </c>
      <c r="I32" s="7" t="n">
        <v>61187</v>
      </c>
      <c r="J32" s="7" t="n">
        <v>86280</v>
      </c>
      <c r="K32" s="7" t="n">
        <v>27120</v>
      </c>
      <c r="L32" s="8"/>
      <c r="M32" s="8"/>
      <c r="N32" s="9"/>
      <c r="O32" s="9"/>
      <c r="P32" s="10" t="str">
        <f aca="false">IF(AND(L32&lt;&gt;"",M32&lt;&gt;""),I32*L32+J32*M32,"")</f>
        <v/>
      </c>
      <c r="Q32" s="11" t="str">
        <f aca="false">IF(P32="","",P32/H32)</f>
        <v/>
      </c>
    </row>
    <row r="33" customFormat="false" ht="15" hidden="false" customHeight="true" outlineLevel="0" collapsed="false">
      <c r="A33" s="12" t="s">
        <v>134</v>
      </c>
      <c r="B33" s="12"/>
      <c r="C33" s="12"/>
      <c r="D33" s="12"/>
      <c r="E33" s="12"/>
      <c r="F33" s="12"/>
      <c r="G33" s="12"/>
      <c r="H33" s="13" t="n">
        <f aca="false">SUM(H5:H32)</f>
        <v>8910401</v>
      </c>
      <c r="I33" s="13" t="n">
        <f aca="false">SUM(I5:I32)</f>
        <v>4298376</v>
      </c>
      <c r="J33" s="13" t="n">
        <f aca="false">SUM(J5:J32)</f>
        <v>4366377</v>
      </c>
      <c r="K33" s="12"/>
      <c r="L33" s="12"/>
      <c r="M33" s="12"/>
      <c r="N33" s="12"/>
      <c r="O33" s="12"/>
      <c r="P33" s="13" t="n">
        <f aca="false">SUM(P5:P32)</f>
        <v>0</v>
      </c>
      <c r="Q33" s="14" t="str">
        <f aca="false">IF(P33=0,"",P33/SUMIF(P5:P32,"&gt;0",H5:H32))</f>
        <v/>
      </c>
    </row>
    <row r="35" customFormat="false" ht="15" hidden="false" customHeight="true" outlineLevel="0" collapsed="false">
      <c r="C35" s="15" t="s">
        <v>135</v>
      </c>
      <c r="H35" s="16" t="str">
        <f aca="false">COUNT(P5:P32)&amp;" / 28"</f>
        <v>0 / 28</v>
      </c>
    </row>
    <row r="36" customFormat="false" ht="15" hidden="false" customHeight="true" outlineLevel="0" collapsed="false">
      <c r="C36" s="15" t="s">
        <v>136</v>
      </c>
      <c r="H36" s="10" t="n">
        <f aca="false">SUMIF(P5:P32,"&gt;0",H5:H32)</f>
        <v>0</v>
      </c>
    </row>
    <row r="37" customFormat="false" ht="15" hidden="false" customHeight="true" outlineLevel="0" collapsed="false">
      <c r="C37" s="15" t="s">
        <v>17</v>
      </c>
      <c r="H37" s="10" t="n">
        <f aca="false">P33</f>
        <v>0</v>
      </c>
    </row>
    <row r="38" customFormat="false" ht="15" hidden="false" customHeight="true" outlineLevel="0" collapsed="false">
      <c r="C38" s="15" t="s">
        <v>137</v>
      </c>
      <c r="H38" s="10" t="n">
        <f aca="false">P33*0.18</f>
        <v>0</v>
      </c>
    </row>
    <row r="39" customFormat="false" ht="15" hidden="false" customHeight="true" outlineLevel="0" collapsed="false">
      <c r="C39" s="15" t="s">
        <v>138</v>
      </c>
      <c r="H39" s="10" t="n">
        <f aca="false">P33*1.18</f>
        <v>0</v>
      </c>
    </row>
    <row r="41" customFormat="false" ht="15" hidden="false" customHeight="false" outlineLevel="0" collapsed="false">
      <c r="C41" s="17" t="s">
        <v>139</v>
      </c>
    </row>
    <row r="42" customFormat="false" ht="15" hidden="false" customHeight="false" outlineLevel="0" collapsed="false">
      <c r="C42" s="18" t="s">
        <v>140</v>
      </c>
      <c r="D42" s="19"/>
      <c r="E42" s="19"/>
      <c r="F42" s="19"/>
      <c r="G42" s="19"/>
    </row>
    <row r="43" customFormat="false" ht="15" hidden="false" customHeight="false" outlineLevel="0" collapsed="false">
      <c r="C43" s="18" t="s">
        <v>141</v>
      </c>
      <c r="D43" s="19"/>
      <c r="E43" s="19"/>
      <c r="F43" s="19"/>
      <c r="G43" s="19"/>
    </row>
    <row r="44" customFormat="false" ht="15" hidden="false" customHeight="false" outlineLevel="0" collapsed="false">
      <c r="C44" s="18" t="s">
        <v>142</v>
      </c>
      <c r="D44" s="19"/>
      <c r="E44" s="19"/>
      <c r="F44" s="19"/>
      <c r="G44" s="19"/>
    </row>
    <row r="45" customFormat="false" ht="15" hidden="false" customHeight="false" outlineLevel="0" collapsed="false">
      <c r="C45" s="18" t="s">
        <v>143</v>
      </c>
      <c r="D45" s="19"/>
      <c r="E45" s="19"/>
      <c r="F45" s="19"/>
      <c r="G45" s="19"/>
    </row>
    <row r="46" customFormat="false" ht="15" hidden="false" customHeight="false" outlineLevel="0" collapsed="false">
      <c r="C46" s="18" t="s">
        <v>144</v>
      </c>
      <c r="D46" s="19"/>
      <c r="E46" s="19"/>
      <c r="F46" s="19"/>
      <c r="G46" s="19"/>
    </row>
  </sheetData>
  <mergeCells count="6">
    <mergeCell ref="A33:G33"/>
    <mergeCell ref="D42:G42"/>
    <mergeCell ref="D43:G43"/>
    <mergeCell ref="D44:G44"/>
    <mergeCell ref="D45:G45"/>
    <mergeCell ref="D46:G46"/>
  </mergeCells>
  <dataValidations count="2">
    <dataValidation allowBlank="true" errorStyle="stop" operator="between" showDropDown="false" showErrorMessage="false" showInputMessage="false" sqref="N5:N32" type="list">
      <formula1>"სრული,ნაწილობრივი,არ ვთავაზობ"</formula1>
      <formula2>0</formula2>
    </dataValidation>
    <dataValidation allowBlank="true" error="შეიყვანეთ ფასი ₾/კვტ·სთ-ში, მაგ. 0.2950" errorStyle="stop" operator="between" showDropDown="false" showErrorMessage="true" showInputMessage="false" sqref="L5:M32" type="decimal">
      <formula1>0</formula1>
      <formula2>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2026-10-13T10:21:35Z</dcterms:created>
  <dc:creator>openpyxl</dc:creator>
  <dc:description/>
  <dc:language>en-US</dc:language>
  <cp:lastModifiedBy/>
  <dcterms:modified xsi:type="dcterms:W3CDTF">2026-10-13T10:31:02Z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