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fs\Hospitals\Payments and Orders\Orders\2026\GC - ელ. ენერგიის შესყიდვა\"/>
    </mc:Choice>
  </mc:AlternateContent>
  <xr:revisionPtr revIDLastSave="0" documentId="13_ncr:1_{655BEC54-69E6-4D15-9D45-CD7EF7B83F9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ობიექტები" sheetId="1" r:id="rId1"/>
    <sheet name="მოხმარება" sheetId="2" r:id="rId2"/>
    <sheet name="შეჯამება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2" i="3" l="1"/>
  <c r="I32" i="3"/>
  <c r="F32" i="3"/>
  <c r="E32" i="3"/>
  <c r="D32" i="3"/>
  <c r="C32" i="3"/>
  <c r="B32" i="3"/>
  <c r="A32" i="3"/>
  <c r="L31" i="3"/>
  <c r="J31" i="3"/>
  <c r="I31" i="3"/>
  <c r="F31" i="3"/>
  <c r="E31" i="3"/>
  <c r="D31" i="3"/>
  <c r="C31" i="3"/>
  <c r="B31" i="3"/>
  <c r="A31" i="3"/>
  <c r="J30" i="3"/>
  <c r="I30" i="3"/>
  <c r="F30" i="3"/>
  <c r="E30" i="3"/>
  <c r="D30" i="3"/>
  <c r="C30" i="3"/>
  <c r="B30" i="3"/>
  <c r="A30" i="3"/>
  <c r="J29" i="3"/>
  <c r="I29" i="3"/>
  <c r="F29" i="3"/>
  <c r="E29" i="3"/>
  <c r="D29" i="3"/>
  <c r="C29" i="3"/>
  <c r="B29" i="3"/>
  <c r="A29" i="3"/>
  <c r="J28" i="3"/>
  <c r="I28" i="3"/>
  <c r="F28" i="3"/>
  <c r="E28" i="3"/>
  <c r="D28" i="3"/>
  <c r="C28" i="3"/>
  <c r="B28" i="3"/>
  <c r="A28" i="3"/>
  <c r="J27" i="3"/>
  <c r="I27" i="3"/>
  <c r="F27" i="3"/>
  <c r="E27" i="3"/>
  <c r="D27" i="3"/>
  <c r="C27" i="3"/>
  <c r="B27" i="3"/>
  <c r="A27" i="3"/>
  <c r="J26" i="3"/>
  <c r="I26" i="3"/>
  <c r="F26" i="3"/>
  <c r="E26" i="3"/>
  <c r="D26" i="3"/>
  <c r="C26" i="3"/>
  <c r="B26" i="3"/>
  <c r="A26" i="3"/>
  <c r="J25" i="3"/>
  <c r="I25" i="3"/>
  <c r="F25" i="3"/>
  <c r="E25" i="3"/>
  <c r="D25" i="3"/>
  <c r="C25" i="3"/>
  <c r="B25" i="3"/>
  <c r="A25" i="3"/>
  <c r="J24" i="3"/>
  <c r="I24" i="3"/>
  <c r="F24" i="3"/>
  <c r="E24" i="3"/>
  <c r="D24" i="3"/>
  <c r="C24" i="3"/>
  <c r="B24" i="3"/>
  <c r="A24" i="3"/>
  <c r="J23" i="3"/>
  <c r="I23" i="3"/>
  <c r="F23" i="3"/>
  <c r="E23" i="3"/>
  <c r="D23" i="3"/>
  <c r="C23" i="3"/>
  <c r="B23" i="3"/>
  <c r="A23" i="3"/>
  <c r="J22" i="3"/>
  <c r="I22" i="3"/>
  <c r="F22" i="3"/>
  <c r="E22" i="3"/>
  <c r="D22" i="3"/>
  <c r="C22" i="3"/>
  <c r="B22" i="3"/>
  <c r="A22" i="3"/>
  <c r="J21" i="3"/>
  <c r="I21" i="3"/>
  <c r="F21" i="3"/>
  <c r="E21" i="3"/>
  <c r="D21" i="3"/>
  <c r="C21" i="3"/>
  <c r="B21" i="3"/>
  <c r="A21" i="3"/>
  <c r="J20" i="3"/>
  <c r="I20" i="3"/>
  <c r="F20" i="3"/>
  <c r="E20" i="3"/>
  <c r="D20" i="3"/>
  <c r="C20" i="3"/>
  <c r="B20" i="3"/>
  <c r="A20" i="3"/>
  <c r="J19" i="3"/>
  <c r="I19" i="3"/>
  <c r="F19" i="3"/>
  <c r="E19" i="3"/>
  <c r="D19" i="3"/>
  <c r="C19" i="3"/>
  <c r="B19" i="3"/>
  <c r="A19" i="3"/>
  <c r="J18" i="3"/>
  <c r="I18" i="3"/>
  <c r="F18" i="3"/>
  <c r="E18" i="3"/>
  <c r="D18" i="3"/>
  <c r="C18" i="3"/>
  <c r="B18" i="3"/>
  <c r="A18" i="3"/>
  <c r="J17" i="3"/>
  <c r="I17" i="3"/>
  <c r="F17" i="3"/>
  <c r="E17" i="3"/>
  <c r="D17" i="3"/>
  <c r="C17" i="3"/>
  <c r="B17" i="3"/>
  <c r="A17" i="3"/>
  <c r="J16" i="3"/>
  <c r="I16" i="3"/>
  <c r="F16" i="3"/>
  <c r="E16" i="3"/>
  <c r="D16" i="3"/>
  <c r="C16" i="3"/>
  <c r="B16" i="3"/>
  <c r="A16" i="3"/>
  <c r="J15" i="3"/>
  <c r="I15" i="3"/>
  <c r="F15" i="3"/>
  <c r="E15" i="3"/>
  <c r="D15" i="3"/>
  <c r="C15" i="3"/>
  <c r="B15" i="3"/>
  <c r="A15" i="3"/>
  <c r="J14" i="3"/>
  <c r="I14" i="3"/>
  <c r="F14" i="3"/>
  <c r="E14" i="3"/>
  <c r="D14" i="3"/>
  <c r="C14" i="3"/>
  <c r="B14" i="3"/>
  <c r="A14" i="3"/>
  <c r="J13" i="3"/>
  <c r="I13" i="3"/>
  <c r="F13" i="3"/>
  <c r="E13" i="3"/>
  <c r="D13" i="3"/>
  <c r="C13" i="3"/>
  <c r="B13" i="3"/>
  <c r="A13" i="3"/>
  <c r="J12" i="3"/>
  <c r="I12" i="3"/>
  <c r="F12" i="3"/>
  <c r="E12" i="3"/>
  <c r="D12" i="3"/>
  <c r="C12" i="3"/>
  <c r="B12" i="3"/>
  <c r="A12" i="3"/>
  <c r="J11" i="3"/>
  <c r="I11" i="3"/>
  <c r="F11" i="3"/>
  <c r="E11" i="3"/>
  <c r="D11" i="3"/>
  <c r="C11" i="3"/>
  <c r="B11" i="3"/>
  <c r="A11" i="3"/>
  <c r="J10" i="3"/>
  <c r="I10" i="3"/>
  <c r="F10" i="3"/>
  <c r="E10" i="3"/>
  <c r="D10" i="3"/>
  <c r="C10" i="3"/>
  <c r="B10" i="3"/>
  <c r="A10" i="3"/>
  <c r="J9" i="3"/>
  <c r="I9" i="3"/>
  <c r="F9" i="3"/>
  <c r="E9" i="3"/>
  <c r="D9" i="3"/>
  <c r="C9" i="3"/>
  <c r="B9" i="3"/>
  <c r="A9" i="3"/>
  <c r="J8" i="3"/>
  <c r="I8" i="3"/>
  <c r="F8" i="3"/>
  <c r="E8" i="3"/>
  <c r="D8" i="3"/>
  <c r="C8" i="3"/>
  <c r="B8" i="3"/>
  <c r="A8" i="3"/>
  <c r="L7" i="3"/>
  <c r="J7" i="3"/>
  <c r="I7" i="3"/>
  <c r="F7" i="3"/>
  <c r="E7" i="3"/>
  <c r="D7" i="3"/>
  <c r="C7" i="3"/>
  <c r="B7" i="3"/>
  <c r="A7" i="3"/>
  <c r="J6" i="3"/>
  <c r="I6" i="3"/>
  <c r="F6" i="3"/>
  <c r="E6" i="3"/>
  <c r="D6" i="3"/>
  <c r="C6" i="3"/>
  <c r="B6" i="3"/>
  <c r="A6" i="3"/>
  <c r="J5" i="3"/>
  <c r="I5" i="3"/>
  <c r="F5" i="3"/>
  <c r="E5" i="3"/>
  <c r="D5" i="3"/>
  <c r="C5" i="3"/>
  <c r="B5" i="3"/>
  <c r="A5" i="3"/>
  <c r="AB32" i="2"/>
  <c r="K32" i="3" s="1"/>
  <c r="Z32" i="2"/>
  <c r="Y32" i="2"/>
  <c r="X32" i="2"/>
  <c r="L32" i="3" s="1"/>
  <c r="C32" i="2"/>
  <c r="B32" i="2"/>
  <c r="AB31" i="2"/>
  <c r="K31" i="3" s="1"/>
  <c r="Z31" i="2"/>
  <c r="AA31" i="2" s="1"/>
  <c r="G31" i="3" s="1"/>
  <c r="Y31" i="2"/>
  <c r="X31" i="2"/>
  <c r="C31" i="2"/>
  <c r="B31" i="2"/>
  <c r="AB30" i="2"/>
  <c r="K30" i="3" s="1"/>
  <c r="Z30" i="2"/>
  <c r="Y30" i="2"/>
  <c r="AA30" i="2" s="1"/>
  <c r="G30" i="3" s="1"/>
  <c r="X30" i="2"/>
  <c r="L30" i="3" s="1"/>
  <c r="C30" i="2"/>
  <c r="B30" i="2"/>
  <c r="AB29" i="2"/>
  <c r="K29" i="3" s="1"/>
  <c r="Z29" i="2"/>
  <c r="Y29" i="2"/>
  <c r="X29" i="2"/>
  <c r="L29" i="3" s="1"/>
  <c r="C29" i="2"/>
  <c r="B29" i="2"/>
  <c r="AB28" i="2"/>
  <c r="K28" i="3" s="1"/>
  <c r="Z28" i="2"/>
  <c r="Y28" i="2"/>
  <c r="AA28" i="2" s="1"/>
  <c r="G28" i="3" s="1"/>
  <c r="X28" i="2"/>
  <c r="L28" i="3" s="1"/>
  <c r="C28" i="2"/>
  <c r="B28" i="2"/>
  <c r="AB27" i="2"/>
  <c r="K27" i="3" s="1"/>
  <c r="Z27" i="2"/>
  <c r="Y27" i="2"/>
  <c r="X27" i="2"/>
  <c r="L27" i="3" s="1"/>
  <c r="C27" i="2"/>
  <c r="B27" i="2"/>
  <c r="AB26" i="2"/>
  <c r="K26" i="3" s="1"/>
  <c r="Z26" i="2"/>
  <c r="Y26" i="2"/>
  <c r="X26" i="2"/>
  <c r="L26" i="3" s="1"/>
  <c r="C26" i="2"/>
  <c r="B26" i="2"/>
  <c r="AB25" i="2"/>
  <c r="K25" i="3" s="1"/>
  <c r="Z25" i="2"/>
  <c r="Y25" i="2"/>
  <c r="X25" i="2"/>
  <c r="L25" i="3" s="1"/>
  <c r="C25" i="2"/>
  <c r="B25" i="2"/>
  <c r="AB24" i="2"/>
  <c r="K24" i="3" s="1"/>
  <c r="Z24" i="2"/>
  <c r="Y24" i="2"/>
  <c r="X24" i="2"/>
  <c r="L24" i="3" s="1"/>
  <c r="C24" i="2"/>
  <c r="B24" i="2"/>
  <c r="AB23" i="2"/>
  <c r="K23" i="3" s="1"/>
  <c r="Z23" i="2"/>
  <c r="Y23" i="2"/>
  <c r="X23" i="2"/>
  <c r="L23" i="3" s="1"/>
  <c r="C23" i="2"/>
  <c r="B23" i="2"/>
  <c r="AB22" i="2"/>
  <c r="K22" i="3" s="1"/>
  <c r="Z22" i="2"/>
  <c r="Y22" i="2"/>
  <c r="X22" i="2"/>
  <c r="L22" i="3" s="1"/>
  <c r="C22" i="2"/>
  <c r="B22" i="2"/>
  <c r="AB21" i="2"/>
  <c r="K21" i="3" s="1"/>
  <c r="Z21" i="2"/>
  <c r="Y21" i="2"/>
  <c r="X21" i="2"/>
  <c r="L21" i="3" s="1"/>
  <c r="C21" i="2"/>
  <c r="B21" i="2"/>
  <c r="AB20" i="2"/>
  <c r="K20" i="3" s="1"/>
  <c r="Z20" i="2"/>
  <c r="Y20" i="2"/>
  <c r="X20" i="2"/>
  <c r="L20" i="3" s="1"/>
  <c r="C20" i="2"/>
  <c r="B20" i="2"/>
  <c r="AB19" i="2"/>
  <c r="K19" i="3" s="1"/>
  <c r="Z19" i="2"/>
  <c r="Y19" i="2"/>
  <c r="X19" i="2"/>
  <c r="L19" i="3" s="1"/>
  <c r="C19" i="2"/>
  <c r="B19" i="2"/>
  <c r="AB18" i="2"/>
  <c r="K18" i="3" s="1"/>
  <c r="Z18" i="2"/>
  <c r="Y18" i="2"/>
  <c r="X18" i="2"/>
  <c r="L18" i="3" s="1"/>
  <c r="C18" i="2"/>
  <c r="B18" i="2"/>
  <c r="AB17" i="2"/>
  <c r="K17" i="3" s="1"/>
  <c r="Z17" i="2"/>
  <c r="Y17" i="2"/>
  <c r="X17" i="2"/>
  <c r="L17" i="3" s="1"/>
  <c r="C17" i="2"/>
  <c r="B17" i="2"/>
  <c r="AB16" i="2"/>
  <c r="K16" i="3" s="1"/>
  <c r="Z16" i="2"/>
  <c r="Y16" i="2"/>
  <c r="X16" i="2"/>
  <c r="L16" i="3" s="1"/>
  <c r="C16" i="2"/>
  <c r="B16" i="2"/>
  <c r="AB15" i="2"/>
  <c r="K15" i="3" s="1"/>
  <c r="Z15" i="2"/>
  <c r="Y15" i="2"/>
  <c r="X15" i="2"/>
  <c r="L15" i="3" s="1"/>
  <c r="C15" i="2"/>
  <c r="B15" i="2"/>
  <c r="AB14" i="2"/>
  <c r="K14" i="3" s="1"/>
  <c r="Z14" i="2"/>
  <c r="Y14" i="2"/>
  <c r="X14" i="2"/>
  <c r="L14" i="3" s="1"/>
  <c r="C14" i="2"/>
  <c r="B14" i="2"/>
  <c r="AB13" i="2"/>
  <c r="K13" i="3" s="1"/>
  <c r="Z13" i="2"/>
  <c r="Y13" i="2"/>
  <c r="AA13" i="2" s="1"/>
  <c r="G13" i="3" s="1"/>
  <c r="X13" i="2"/>
  <c r="L13" i="3" s="1"/>
  <c r="C13" i="2"/>
  <c r="B13" i="2"/>
  <c r="AB12" i="2"/>
  <c r="K12" i="3" s="1"/>
  <c r="Z12" i="2"/>
  <c r="AA12" i="2" s="1"/>
  <c r="G12" i="3" s="1"/>
  <c r="Y12" i="2"/>
  <c r="X12" i="2"/>
  <c r="L12" i="3" s="1"/>
  <c r="C12" i="2"/>
  <c r="B12" i="2"/>
  <c r="AB11" i="2"/>
  <c r="K11" i="3" s="1"/>
  <c r="Z11" i="2"/>
  <c r="Y11" i="2"/>
  <c r="X11" i="2"/>
  <c r="L11" i="3" s="1"/>
  <c r="C11" i="2"/>
  <c r="B11" i="2"/>
  <c r="AB10" i="2"/>
  <c r="K10" i="3" s="1"/>
  <c r="Z10" i="2"/>
  <c r="Y10" i="2"/>
  <c r="X10" i="2"/>
  <c r="L10" i="3" s="1"/>
  <c r="C10" i="2"/>
  <c r="B10" i="2"/>
  <c r="AB9" i="2"/>
  <c r="K9" i="3" s="1"/>
  <c r="Z9" i="2"/>
  <c r="Y9" i="2"/>
  <c r="X9" i="2"/>
  <c r="L9" i="3" s="1"/>
  <c r="C9" i="2"/>
  <c r="B9" i="2"/>
  <c r="AB8" i="2"/>
  <c r="K8" i="3" s="1"/>
  <c r="Z8" i="2"/>
  <c r="Y8" i="2"/>
  <c r="X8" i="2"/>
  <c r="L8" i="3" s="1"/>
  <c r="C8" i="2"/>
  <c r="B8" i="2"/>
  <c r="AB7" i="2"/>
  <c r="K7" i="3" s="1"/>
  <c r="Z7" i="2"/>
  <c r="Y7" i="2"/>
  <c r="X7" i="2"/>
  <c r="C7" i="2"/>
  <c r="B7" i="2"/>
  <c r="AB6" i="2"/>
  <c r="Z6" i="2"/>
  <c r="Y6" i="2"/>
  <c r="X6" i="2"/>
  <c r="L6" i="3" s="1"/>
  <c r="C6" i="2"/>
  <c r="B6" i="2"/>
  <c r="AB5" i="2"/>
  <c r="K5" i="3" s="1"/>
  <c r="Z5" i="2"/>
  <c r="Y5" i="2"/>
  <c r="X5" i="2"/>
  <c r="L5" i="3" s="1"/>
  <c r="C5" i="2"/>
  <c r="B5" i="2"/>
  <c r="AA18" i="2" l="1"/>
  <c r="G18" i="3" s="1"/>
  <c r="AA5" i="2"/>
  <c r="G5" i="3" s="1"/>
  <c r="AA27" i="2"/>
  <c r="G27" i="3" s="1"/>
  <c r="AA17" i="2"/>
  <c r="G17" i="3" s="1"/>
  <c r="AA25" i="2"/>
  <c r="G25" i="3" s="1"/>
  <c r="AA8" i="2"/>
  <c r="G8" i="3" s="1"/>
  <c r="AA16" i="2"/>
  <c r="G16" i="3" s="1"/>
  <c r="AA24" i="2"/>
  <c r="G24" i="3" s="1"/>
  <c r="AA9" i="2"/>
  <c r="G9" i="3" s="1"/>
  <c r="AA26" i="2"/>
  <c r="G26" i="3" s="1"/>
  <c r="AA21" i="2"/>
  <c r="G21" i="3" s="1"/>
  <c r="AA11" i="2"/>
  <c r="G11" i="3" s="1"/>
  <c r="AA29" i="2"/>
  <c r="G29" i="3" s="1"/>
  <c r="AA6" i="2"/>
  <c r="G6" i="3" s="1"/>
  <c r="AA19" i="2"/>
  <c r="G19" i="3" s="1"/>
  <c r="AA14" i="2"/>
  <c r="G14" i="3" s="1"/>
  <c r="AA22" i="2"/>
  <c r="G22" i="3" s="1"/>
  <c r="AA7" i="2"/>
  <c r="G7" i="3" s="1"/>
  <c r="AA15" i="2"/>
  <c r="G15" i="3" s="1"/>
  <c r="AA20" i="2"/>
  <c r="G20" i="3" s="1"/>
  <c r="AA32" i="2"/>
  <c r="G32" i="3" s="1"/>
  <c r="AA10" i="2"/>
  <c r="G10" i="3" s="1"/>
  <c r="AA23" i="2"/>
  <c r="G23" i="3" s="1"/>
  <c r="X33" i="2"/>
  <c r="H33" i="2"/>
  <c r="O33" i="2"/>
  <c r="K33" i="2"/>
  <c r="N33" i="2"/>
  <c r="AB33" i="2"/>
  <c r="G39" i="3"/>
  <c r="R33" i="2"/>
  <c r="K6" i="3"/>
  <c r="S33" i="2"/>
  <c r="M33" i="2"/>
  <c r="P33" i="2"/>
  <c r="D33" i="2"/>
  <c r="T33" i="2"/>
  <c r="D33" i="3"/>
  <c r="Q33" i="2"/>
  <c r="E33" i="2"/>
  <c r="U33" i="2"/>
  <c r="F33" i="2"/>
  <c r="V33" i="2"/>
  <c r="G33" i="2"/>
  <c r="W33" i="2"/>
  <c r="I33" i="3"/>
  <c r="J33" i="3"/>
  <c r="I33" i="2"/>
  <c r="Y33" i="2"/>
  <c r="L33" i="3"/>
  <c r="J33" i="2"/>
  <c r="L33" i="2"/>
  <c r="G40" i="3" l="1"/>
  <c r="G33" i="3"/>
  <c r="H24" i="3" s="1"/>
  <c r="AA33" i="2"/>
  <c r="G38" i="3"/>
  <c r="G37" i="3"/>
  <c r="G36" i="3"/>
  <c r="H22" i="3" l="1"/>
  <c r="H26" i="3"/>
  <c r="H16" i="3"/>
  <c r="H27" i="3"/>
  <c r="H25" i="3"/>
  <c r="H21" i="3"/>
  <c r="H11" i="3"/>
  <c r="H18" i="3"/>
  <c r="H31" i="3"/>
  <c r="H8" i="3"/>
  <c r="H9" i="3"/>
  <c r="H10" i="3"/>
  <c r="H29" i="3"/>
  <c r="H19" i="3"/>
  <c r="H12" i="3"/>
  <c r="H14" i="3"/>
  <c r="H23" i="3"/>
  <c r="H13" i="3"/>
  <c r="H28" i="3"/>
  <c r="H17" i="3"/>
  <c r="H20" i="3"/>
  <c r="H6" i="3"/>
  <c r="H32" i="3"/>
  <c r="H30" i="3"/>
  <c r="H7" i="3"/>
  <c r="H5" i="3"/>
  <c r="H15" i="3"/>
  <c r="H33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A5" authorId="0" shapeId="0" xr:uid="{00000000-0006-0000-0100-000001000000}">
      <text>
        <r>
          <rPr>
            <sz val="10"/>
            <rFont val="Arial"/>
            <family val="2"/>
          </rPr>
          <t>თუ ბოლო 12 თვიდან ზოგიერთში მონაცემი არ არის (GRH, GXH, GQR), წლიური მოცულობა = საშუალო თვიური × 12. სხვა შემთხვევაში = ბოლო 12 თვის ჯამი.</t>
        </r>
      </text>
    </comment>
  </commentList>
</comments>
</file>

<file path=xl/sharedStrings.xml><?xml version="1.0" encoding="utf-8"?>
<sst xmlns="http://schemas.openxmlformats.org/spreadsheetml/2006/main" count="374" uniqueCount="250">
  <si>
    <t>შემსყიდველი: სს „საქართველოს კლინიკები“ · წყარო: ელ.ენერგია-INFO.xlsx, Analysis-კომუნალურები-რეპორტი.xlsx · ყვითელი — შესავსები/დასაზუსტებელი · „ტენდერში“ სვეტით აირჩიეთ, რომელი ობიექტი შევიდეს</t>
  </si>
  <si>
    <t>#</t>
  </si>
  <si>
    <t>კოდი</t>
  </si>
  <si>
    <t>ობიექტი</t>
  </si>
  <si>
    <t>მისამართი</t>
  </si>
  <si>
    <t>საკადასტრო კოდი</t>
  </si>
  <si>
    <t>აბონენტის #</t>
  </si>
  <si>
    <t>მრიცხველის #</t>
  </si>
  <si>
    <t>მრიცხველის ტიპი</t>
  </si>
  <si>
    <t>ძაბვის საფეხური (კვ)</t>
  </si>
  <si>
    <t>მიერთებული სიმძლავრე (კვტ)</t>
  </si>
  <si>
    <t>ზონა</t>
  </si>
  <si>
    <t>ტენდერში (კი/არა)</t>
  </si>
  <si>
    <t>შენიშვნა</t>
  </si>
  <si>
    <t>SHH</t>
  </si>
  <si>
    <t>სს „საქართველოს კლინიკები“ - შუახევის კლინიკა</t>
  </si>
  <si>
    <t>დაბა შუახევი, რუსთაველის ქუჩა  N32</t>
  </si>
  <si>
    <t>24.02.32.052.003</t>
  </si>
  <si>
    <t>6310268321</t>
  </si>
  <si>
    <t>49710346-24</t>
  </si>
  <si>
    <t>ჭკვიანი</t>
  </si>
  <si>
    <t>რეგიონები (ეპ ჯორჯია)</t>
  </si>
  <si>
    <t>კი</t>
  </si>
  <si>
    <t>QDH</t>
  </si>
  <si>
    <t>სს „საქართველოს კლინიკები“ - ქედის კლინიკა</t>
  </si>
  <si>
    <t>დაბა ქედა , რუსთაველის  N14</t>
  </si>
  <si>
    <t>21.03.32.619</t>
  </si>
  <si>
    <t>6310268332</t>
  </si>
  <si>
    <t>0160408-2008</t>
  </si>
  <si>
    <t>ძველი</t>
  </si>
  <si>
    <t>ძველი მრიცხველი — საათობრივი პროფილი არ იქნება</t>
  </si>
  <si>
    <t>XLH</t>
  </si>
  <si>
    <t>სს „საქართველოს კლინიკები“ - ხულოს კლინიკა</t>
  </si>
  <si>
    <t>დაბა ხულო , დ. აღმაშენებლის ქუჩა N3-ის მიმდებარე ტერიტორია</t>
  </si>
  <si>
    <t>23.11.31.059</t>
  </si>
  <si>
    <t>6510001912</t>
  </si>
  <si>
    <t>23928105  01933-90182443-14-0</t>
  </si>
  <si>
    <t>TYH</t>
  </si>
  <si>
    <t>სს „საქართველოს კლინიკები“ - ტყიბულის კლინიკა</t>
  </si>
  <si>
    <t>ქ.ტყიბული , თაბუკაშვილის ქუჩა N10, მიმდებარედ</t>
  </si>
  <si>
    <t>39.01.26.059/39.01.26.011</t>
  </si>
  <si>
    <t>1810197641</t>
  </si>
  <si>
    <t>01325307-2018</t>
  </si>
  <si>
    <t>ABH</t>
  </si>
  <si>
    <t>სს „საქართველოს კლინიკები“ - აბაშის კლინიკა</t>
  </si>
  <si>
    <t>ქ.აბაშა ,თავისუფლების ქუჩა N143</t>
  </si>
  <si>
    <t>40.01.34.034</t>
  </si>
  <si>
    <t>0810186382</t>
  </si>
  <si>
    <t>26615235-16  00531140-2021</t>
  </si>
  <si>
    <t>TRH</t>
  </si>
  <si>
    <t>სს „საქართველოს კლინიკები“ - თერჯოლის კლინიკა</t>
  </si>
  <si>
    <t>ქ.თერჯოლა , რუსთაველის ქუჩა N69</t>
  </si>
  <si>
    <t>33.09.33.023</t>
  </si>
  <si>
    <t>2110260011</t>
  </si>
  <si>
    <t>07957345-11</t>
  </si>
  <si>
    <t>AXH</t>
  </si>
  <si>
    <t>სს „საქართველოს კლინიკები“ - ახმეტის კლინიკა</t>
  </si>
  <si>
    <t>ქ.ახმეტა, რუსთაველის ქუჩა N78ა</t>
  </si>
  <si>
    <t>50.04.43.118</t>
  </si>
  <si>
    <t>9210004072</t>
  </si>
  <si>
    <t>60838280</t>
  </si>
  <si>
    <t>YVH</t>
  </si>
  <si>
    <t>სს „საქართველოს კლინიკები“ - ყვარლის კლინიკა</t>
  </si>
  <si>
    <t>ქ.ყვარელი , ილია ჭავჭავაძის ქუჩა N3ა</t>
  </si>
  <si>
    <t>57.06.60.018.004</t>
  </si>
  <si>
    <t>9110005110</t>
  </si>
  <si>
    <t>47129895-22</t>
  </si>
  <si>
    <t>XBH</t>
  </si>
  <si>
    <t>სს „საქართველოს კლინიკები“ - ხობის კლინიკა</t>
  </si>
  <si>
    <t>ქ.ხობი , ჭყონდიდელის ქუჩა N2</t>
  </si>
  <si>
    <t>45.21.21.061</t>
  </si>
  <si>
    <t>0610201800</t>
  </si>
  <si>
    <t>00008124-2009  26615234-16</t>
  </si>
  <si>
    <t>NCH</t>
  </si>
  <si>
    <t>სს „საქართველოს კლინიკები“ - ნინოწმინდის კლინიკა</t>
  </si>
  <si>
    <t>ქ.ნინოწმინდა , თავისუფლების ქუჩა  N48</t>
  </si>
  <si>
    <t>65.12.32.790</t>
  </si>
  <si>
    <t>3110250851</t>
  </si>
  <si>
    <t>27366323  554522</t>
  </si>
  <si>
    <t>ZURH</t>
  </si>
  <si>
    <t>სს "საქართველოს კლინიკები“ - ზუგდიდის რეფერალური ჰოსპიტალი</t>
  </si>
  <si>
    <t>ქ.ზუგდიდი, გამსახურდიას ქუჩა N206</t>
  </si>
  <si>
    <t>43.31.73.459</t>
  </si>
  <si>
    <t>0110697821</t>
  </si>
  <si>
    <t>51423045-25  7137685</t>
  </si>
  <si>
    <t>KRH</t>
  </si>
  <si>
    <t>სს "საქართველოს კლინიკები" - ქუთაისის რეფერალური ჰოსპიტალი</t>
  </si>
  <si>
    <t>ქ.ქუთაისი, ოცხელის ქუჩა N2</t>
  </si>
  <si>
    <t>03.05.26.023</t>
  </si>
  <si>
    <t>1220264670/1219931872</t>
  </si>
  <si>
    <t>90120702</t>
  </si>
  <si>
    <t>CAH</t>
  </si>
  <si>
    <t>სს „საქართველოს კლინიკები“ - წალენჯიხის კლინიკა</t>
  </si>
  <si>
    <t>ქ.წალენჯიხა, ჭურღულიას ქუჩა N6</t>
  </si>
  <si>
    <t>47.11.43.758</t>
  </si>
  <si>
    <t>0231000071</t>
  </si>
  <si>
    <t>00826643-2025</t>
  </si>
  <si>
    <t>CHH</t>
  </si>
  <si>
    <t>სს „საქართველოს კლინიკები“ - ჩხოროწყუს კლინიკა</t>
  </si>
  <si>
    <t>დაბა ჩხოროწყუ , აღმაშენებელის ქუჩა N19</t>
  </si>
  <si>
    <t>46.02.43.036</t>
  </si>
  <si>
    <t>0310160872</t>
  </si>
  <si>
    <t>00826490-2025</t>
  </si>
  <si>
    <t>MRH</t>
  </si>
  <si>
    <t>სს „საქართველოს კლინიკები“ - მარტვილის კლინიკა</t>
  </si>
  <si>
    <t>ქ.მარტვილი, მშვიდობის ქუჩა N111</t>
  </si>
  <si>
    <t>41.09.38.723</t>
  </si>
  <si>
    <t>0710225021</t>
  </si>
  <si>
    <t>00825626-2025</t>
  </si>
  <si>
    <t>ASH</t>
  </si>
  <si>
    <t>სს „საქართველოს კლინიკები“ - ასპინძის კლინიკა</t>
  </si>
  <si>
    <t>დაბა ასპინძა, შალვა ახალციხელის ქუჩა N1</t>
  </si>
  <si>
    <t>60.01.33.417</t>
  </si>
  <si>
    <t>3310096560</t>
  </si>
  <si>
    <t>00827247-2025</t>
  </si>
  <si>
    <t>POH</t>
  </si>
  <si>
    <t>სს "საქართველოს კლინიკები“ - ფოთის ჰოსპიტალი</t>
  </si>
  <si>
    <t>ქ.ფოთი, გურიის ქუჩა N171</t>
  </si>
  <si>
    <t>04.02.11.585</t>
  </si>
  <si>
    <t>0410051291</t>
  </si>
  <si>
    <t>46786259-22</t>
  </si>
  <si>
    <t>AKH</t>
  </si>
  <si>
    <t>სს "საქართველოს კლინიკები" - ახალქალაქის ჰოსპიტალი</t>
  </si>
  <si>
    <t>ქ.ახალქალაქი, აღმაშენებლის ქუჩა N31</t>
  </si>
  <si>
    <t>63.18.40.092</t>
  </si>
  <si>
    <t>3110226840</t>
  </si>
  <si>
    <t>294688</t>
  </si>
  <si>
    <t>CYH</t>
  </si>
  <si>
    <t>შპს წყალტუბოს რაიონული საავადმყოფო</t>
  </si>
  <si>
    <t>ქ.წყალტუბო , სოფელი ხომული, ერისთავის ქუჩის გაგრძელება N16</t>
  </si>
  <si>
    <t>29.09.35.030</t>
  </si>
  <si>
    <t>1310160720</t>
  </si>
  <si>
    <t>00826440-2025</t>
  </si>
  <si>
    <t>QBH</t>
  </si>
  <si>
    <t>სს "საქართველოს კლინიკები"  - ქობულეთის ჰოსპიტალი</t>
  </si>
  <si>
    <t>ქ.ქობულეთი, აბაშიძის ქუჩა N18  მიმდებარედ</t>
  </si>
  <si>
    <t>20.42.08.786</t>
  </si>
  <si>
    <t>6110380380</t>
  </si>
  <si>
    <t>663842  123461971</t>
  </si>
  <si>
    <t>TLH</t>
  </si>
  <si>
    <t>სს "საქართველოს კლინიკები" - თელავის რეფერალური ჰოსპიტალი</t>
  </si>
  <si>
    <t>ქ.თელავი, სეხნიაშვილის ქუჩა N1</t>
  </si>
  <si>
    <t>53.20.31.407</t>
  </si>
  <si>
    <t>9701662416</t>
  </si>
  <si>
    <t>744010</t>
  </si>
  <si>
    <t>XNH</t>
  </si>
  <si>
    <t>სს „საქართველოს კლინიკები“ - ხონის კლინიკა</t>
  </si>
  <si>
    <t>ქ.ხონი , სოლომონ მეორეს ქუჩა  N21</t>
  </si>
  <si>
    <t>37.07.38.138</t>
  </si>
  <si>
    <t>1510194341</t>
  </si>
  <si>
    <t>07957363-11</t>
  </si>
  <si>
    <t>ACH</t>
  </si>
  <si>
    <t>სს "საქართველოს კლინიკები" - ახალციხის რეფერალური ჰოსპიტალი</t>
  </si>
  <si>
    <t>ქ.ახალციხე, რუსთაველის ქუჩა N105ა</t>
  </si>
  <si>
    <t>62.09.53.1227</t>
  </si>
  <si>
    <t>2910252382</t>
  </si>
  <si>
    <t>48591819-23  48591800-23</t>
  </si>
  <si>
    <t>ADH</t>
  </si>
  <si>
    <t>სს „საქართველოს კლინიკები“ - ადიგენის კლინიკა</t>
  </si>
  <si>
    <t>დაბა ადიგენი ,ბალახაშვილის ქუჩა N11</t>
  </si>
  <si>
    <t>61.05.21.814</t>
  </si>
  <si>
    <t>2910283852</t>
  </si>
  <si>
    <t>90121000</t>
  </si>
  <si>
    <t>TCH</t>
  </si>
  <si>
    <t>სს "საქართველოს კლინიკები" - ი. ციციშვილის სახელობის ბავშვთა კლინიკა</t>
  </si>
  <si>
    <t>ქ.თბილისი, ჟვანიას ქუჩა N3 (ყოფილი ლუბლიანას ქ. 21)</t>
  </si>
  <si>
    <t>01.13.01.008.058</t>
  </si>
  <si>
    <t>3327331</t>
  </si>
  <si>
    <t>05083803</t>
  </si>
  <si>
    <t>თბილისი</t>
  </si>
  <si>
    <t>QRH</t>
  </si>
  <si>
    <t>სს "საქართველოს კლინიკები" - ქარელის კლინიკა</t>
  </si>
  <si>
    <t>ქ.ქარელი ,ფანასკერტელის ქუჩა N30</t>
  </si>
  <si>
    <t>68.10.45.767</t>
  </si>
  <si>
    <t>3910270421/3810326321</t>
  </si>
  <si>
    <t>01386331  00232566-2017</t>
  </si>
  <si>
    <t>GRH</t>
  </si>
  <si>
    <t>სს "საქართველოს კლინიკები" - გორის რეფერალური ჰოსპიტალი</t>
  </si>
  <si>
    <t>გორი, ცხინვალის გზატკ 14ა</t>
  </si>
  <si>
    <t>66.45.07.500</t>
  </si>
  <si>
    <t>3610240511</t>
  </si>
  <si>
    <t>48591710-23</t>
  </si>
  <si>
    <t>სს "საქართველოს კლინიკები" - ხაშურის რეფერალური ჰოსპიტალი/ხაშურის ცენტრალური კლინიკური საავადმყოფო</t>
  </si>
  <si>
    <t>ხაშური, ფარნავაზის 5</t>
  </si>
  <si>
    <t>69.08.64.240</t>
  </si>
  <si>
    <t>3810327461</t>
  </si>
  <si>
    <t>00722351-2023</t>
  </si>
  <si>
    <t>შემსყიდველის რეკვიზიტები</t>
  </si>
  <si>
    <t>იურიდიული პირი</t>
  </si>
  <si>
    <t>სს „საქართველოს კლინიკები“</t>
  </si>
  <si>
    <t>საიდენტიფიკაციო კოდი</t>
  </si>
  <si>
    <t>საკონტაქტო პირი</t>
  </si>
  <si>
    <t>ელ-ფოსტა / ტელეფონი</t>
  </si>
  <si>
    <t>მოხმარებული ელექტროენერგია თვეების მიხედვით, კვტ·სთ</t>
  </si>
  <si>
    <t>წყარო: Analysis-კომუნალურები-რეპორტი.xlsx (ფურცელი „ელ.ენერგია“) · იანვარი 2025 – აგვისტო 2026, ინვოისების მიხედვით · ცარიელი = მონაცემი არ არის</t>
  </si>
  <si>
    <t>ტენდერში</t>
  </si>
  <si>
    <t>იან 25</t>
  </si>
  <si>
    <t>თებ 25</t>
  </si>
  <si>
    <t>მარ 25</t>
  </si>
  <si>
    <t>აპრ 25</t>
  </si>
  <si>
    <t>მაი 25</t>
  </si>
  <si>
    <t>ივნ 25</t>
  </si>
  <si>
    <t>ივლ 25</t>
  </si>
  <si>
    <t>აგვ 25</t>
  </si>
  <si>
    <t>სექ 25</t>
  </si>
  <si>
    <t>ოქტ 25</t>
  </si>
  <si>
    <t>ნოე 25</t>
  </si>
  <si>
    <t>დეკ 25</t>
  </si>
  <si>
    <t>იან 26</t>
  </si>
  <si>
    <t>თებ 26</t>
  </si>
  <si>
    <t>მარ 26</t>
  </si>
  <si>
    <t>აპრ 26</t>
  </si>
  <si>
    <t>მაი 26</t>
  </si>
  <si>
    <t>ივნ 26</t>
  </si>
  <si>
    <t>ივლ 26</t>
  </si>
  <si>
    <t>აგვ 26</t>
  </si>
  <si>
    <t>სულ FY 2025</t>
  </si>
  <si>
    <t>ბოლო 12 თვე (სექ 25–აგვ 26)</t>
  </si>
  <si>
    <t>თვეები მონაცემით (ბოლო 12)</t>
  </si>
  <si>
    <t>წლიური მოცულობა (შეფასება)</t>
  </si>
  <si>
    <t>მაქს. თვე (ბოლო 12)</t>
  </si>
  <si>
    <t>სულ (ტენდერში = „კი“)</t>
  </si>
  <si>
    <t>შეჯამება მომწოდებლებისთვის — მოსალოდნელი წლიური მოცულობა</t>
  </si>
  <si>
    <t>წლიური მოცულობა = ბოლო 12 თვე (სექ 2025 – აგვ 2026), ან შეფასება, თუ მონაცემი არასრულია · ზამთარი = ოქტ–მარ, ზაფხული = აპრ–სექ · ჯამებში შედის მხოლოდ „ტენდერში = კი“</t>
  </si>
  <si>
    <t>ძაბვა (კვ)</t>
  </si>
  <si>
    <t>სიმძლავრე (კვტ)</t>
  </si>
  <si>
    <t>წლიური მოცულობა, კვტ·სთ</t>
  </si>
  <si>
    <t>წილი ჯამში</t>
  </si>
  <si>
    <t>ზამთარი (ოქტ–მარ), კვტ·სთ</t>
  </si>
  <si>
    <t>ზაფხული (აპრ–სექ), კვტ·სთ</t>
  </si>
  <si>
    <t>მაქს. თვიური, კვტ·სთ</t>
  </si>
  <si>
    <t>FY 2025, კვტ·სთ</t>
  </si>
  <si>
    <t>მთავარი მაჩვენებლები</t>
  </si>
  <si>
    <t>მოსალოდნელი წლიური მოცულობა, მგვტ·სთ</t>
  </si>
  <si>
    <t>საშუალო თვიური მოცულობა, მგვტ·სთ</t>
  </si>
  <si>
    <t>ზამთრის წილი (ოქტ–მარ)</t>
  </si>
  <si>
    <t>მ.შ. თბილისი, მგვტ·სთ</t>
  </si>
  <si>
    <t>მ.შ. რეგიონები, მგვტ·სთ</t>
  </si>
  <si>
    <t>სატენდერო პირობები (შესათანხმებელი)</t>
  </si>
  <si>
    <t>მიწოდების დაწყება</t>
  </si>
  <si>
    <t>ხელშეკრულების ვადა</t>
  </si>
  <si>
    <t>ფასის ტიპი (ფიქს./სეზონური)</t>
  </si>
  <si>
    <t>ლოტები (ერთიანი / ზონების მიხედვით)</t>
  </si>
  <si>
    <t>მოცულობის დასაშვები გადახრა</t>
  </si>
  <si>
    <t>±15%</t>
  </si>
  <si>
    <t>ფასის ფორმატი</t>
  </si>
  <si>
    <t>₾/კვტ·სთ, დღგ-ს გარეშე და დღგ-ს ჩათვლით; ცალკე — ენერგია და ქსელის/სხვა მოსაკრებლები</t>
  </si>
  <si>
    <t>ელექტროენერგიის მიწოდება — ობიექტების ჩამონათვალი (28 აბონენტი)</t>
  </si>
  <si>
    <t>სიმძლავრე დაზუსტების ეტაპზეა</t>
  </si>
  <si>
    <t>XRGH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</si>
</sst>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sz val="9"/>
      <color rgb="FFC00000"/>
      <name val="Arial"/>
      <charset val="1"/>
    </font>
    <font>
      <b/>
      <sz val="10"/>
      <color rgb="FF000000"/>
      <name val="Arial"/>
      <charset val="1"/>
    </font>
    <font>
      <sz val="10"/>
      <color rgb="FF008000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5" borderId="1" xfId="0" applyFont="1" applyFill="1" applyBorder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4" fillId="0" borderId="0" xfId="0" applyFont="1"/>
    <xf numFmtId="0" fontId="5" fillId="0" borderId="1" xfId="0" applyFont="1" applyBorder="1"/>
    <xf numFmtId="0" fontId="5" fillId="3" borderId="1" xfId="0" applyFont="1" applyFill="1" applyBorder="1"/>
    <xf numFmtId="0" fontId="4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/>
    <xf numFmtId="3" fontId="7" fillId="0" borderId="1" xfId="0" applyNumberFormat="1" applyFont="1" applyBorder="1"/>
    <xf numFmtId="1" fontId="7" fillId="0" borderId="1" xfId="0" applyNumberFormat="1" applyFont="1" applyBorder="1"/>
    <xf numFmtId="3" fontId="7" fillId="5" borderId="1" xfId="0" applyNumberFormat="1" applyFont="1" applyFill="1" applyBorder="1"/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/>
    <xf numFmtId="164" fontId="7" fillId="5" borderId="1" xfId="0" applyNumberFormat="1" applyFont="1" applyFill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7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showGridLines="0" tabSelected="1" zoomScaleNormal="100" workbookViewId="0">
      <pane xSplit="3" ySplit="4" topLeftCell="E5" activePane="bottomRight" state="frozen"/>
      <selection pane="topRight" activeCell="D1" sqref="D1"/>
      <selection pane="bottomLeft" activeCell="A5" sqref="A5"/>
      <selection pane="bottomRight" activeCell="H10" sqref="H10"/>
    </sheetView>
  </sheetViews>
  <sheetFormatPr defaultColWidth="8.6640625" defaultRowHeight="14.4" x14ac:dyDescent="0.3"/>
  <cols>
    <col min="1" max="1" width="4" customWidth="1"/>
    <col min="2" max="2" width="7" customWidth="1"/>
    <col min="3" max="3" width="40" customWidth="1"/>
    <col min="4" max="4" width="36" customWidth="1"/>
    <col min="5" max="5" width="17" customWidth="1"/>
    <col min="6" max="6" width="13" customWidth="1"/>
    <col min="7" max="7" width="20" customWidth="1"/>
    <col min="8" max="9" width="10" customWidth="1"/>
    <col min="10" max="10" width="12" customWidth="1"/>
    <col min="11" max="11" width="15" customWidth="1"/>
    <col min="12" max="12" width="10" customWidth="1"/>
    <col min="13" max="13" width="55" customWidth="1"/>
  </cols>
  <sheetData>
    <row r="1" spans="1:13" ht="17.399999999999999" x14ac:dyDescent="0.3">
      <c r="A1" s="2" t="s">
        <v>247</v>
      </c>
    </row>
    <row r="2" spans="1:13" x14ac:dyDescent="0.3">
      <c r="A2" s="3" t="s">
        <v>0</v>
      </c>
    </row>
    <row r="4" spans="1:13" ht="48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3" ht="26.4" x14ac:dyDescent="0.3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6">
        <v>10</v>
      </c>
      <c r="J5" s="7"/>
      <c r="K5" s="5" t="s">
        <v>21</v>
      </c>
      <c r="L5" s="8" t="s">
        <v>22</v>
      </c>
      <c r="M5" s="9" t="s">
        <v>248</v>
      </c>
    </row>
    <row r="6" spans="1:13" ht="26.4" x14ac:dyDescent="0.3">
      <c r="A6" s="5">
        <v>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6">
        <v>10</v>
      </c>
      <c r="J6" s="6">
        <v>350</v>
      </c>
      <c r="K6" s="5" t="s">
        <v>21</v>
      </c>
      <c r="L6" s="8" t="s">
        <v>22</v>
      </c>
      <c r="M6" s="9" t="s">
        <v>30</v>
      </c>
    </row>
    <row r="7" spans="1:13" ht="26.4" x14ac:dyDescent="0.3">
      <c r="A7" s="5">
        <v>3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29</v>
      </c>
      <c r="I7" s="6">
        <v>10</v>
      </c>
      <c r="J7" s="6">
        <v>200</v>
      </c>
      <c r="K7" s="5" t="s">
        <v>21</v>
      </c>
      <c r="L7" s="8" t="s">
        <v>22</v>
      </c>
      <c r="M7" s="9" t="s">
        <v>30</v>
      </c>
    </row>
    <row r="8" spans="1:13" ht="26.4" x14ac:dyDescent="0.3">
      <c r="A8" s="5">
        <v>4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20</v>
      </c>
      <c r="I8" s="6">
        <v>6</v>
      </c>
      <c r="J8" s="6">
        <v>200</v>
      </c>
      <c r="K8" s="5" t="s">
        <v>21</v>
      </c>
      <c r="L8" s="8" t="s">
        <v>22</v>
      </c>
      <c r="M8" s="9"/>
    </row>
    <row r="9" spans="1:13" ht="26.4" x14ac:dyDescent="0.3">
      <c r="A9" s="5">
        <v>5</v>
      </c>
      <c r="B9" s="5" t="s">
        <v>43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48</v>
      </c>
      <c r="H9" s="5" t="s">
        <v>20</v>
      </c>
      <c r="I9" s="6">
        <v>10</v>
      </c>
      <c r="J9" s="7"/>
      <c r="K9" s="5" t="s">
        <v>21</v>
      </c>
      <c r="L9" s="8" t="s">
        <v>22</v>
      </c>
      <c r="M9" s="9" t="s">
        <v>248</v>
      </c>
    </row>
    <row r="10" spans="1:13" ht="26.4" x14ac:dyDescent="0.3">
      <c r="A10" s="5">
        <v>6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53</v>
      </c>
      <c r="G10" s="5" t="s">
        <v>54</v>
      </c>
      <c r="H10" s="5" t="s">
        <v>20</v>
      </c>
      <c r="I10" s="6">
        <v>10</v>
      </c>
      <c r="J10" s="6">
        <v>200</v>
      </c>
      <c r="K10" s="5" t="s">
        <v>21</v>
      </c>
      <c r="L10" s="8" t="s">
        <v>22</v>
      </c>
      <c r="M10" s="9"/>
    </row>
    <row r="11" spans="1:13" ht="26.4" x14ac:dyDescent="0.3">
      <c r="A11" s="5">
        <v>7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  <c r="G11" s="5" t="s">
        <v>60</v>
      </c>
      <c r="H11" s="5" t="s">
        <v>20</v>
      </c>
      <c r="I11" s="6">
        <v>10</v>
      </c>
      <c r="J11" s="6">
        <v>500</v>
      </c>
      <c r="K11" s="5" t="s">
        <v>21</v>
      </c>
      <c r="L11" s="8" t="s">
        <v>22</v>
      </c>
      <c r="M11" s="9"/>
    </row>
    <row r="12" spans="1:13" ht="26.4" x14ac:dyDescent="0.3">
      <c r="A12" s="5">
        <v>8</v>
      </c>
      <c r="B12" s="5" t="s">
        <v>61</v>
      </c>
      <c r="C12" s="5" t="s">
        <v>62</v>
      </c>
      <c r="D12" s="5" t="s">
        <v>63</v>
      </c>
      <c r="E12" s="5" t="s">
        <v>64</v>
      </c>
      <c r="F12" s="5" t="s">
        <v>65</v>
      </c>
      <c r="G12" s="5" t="s">
        <v>66</v>
      </c>
      <c r="H12" s="5" t="s">
        <v>20</v>
      </c>
      <c r="I12" s="6">
        <v>10</v>
      </c>
      <c r="J12" s="6">
        <v>500</v>
      </c>
      <c r="K12" s="5" t="s">
        <v>21</v>
      </c>
      <c r="L12" s="8" t="s">
        <v>22</v>
      </c>
      <c r="M12" s="9"/>
    </row>
    <row r="13" spans="1:13" ht="26.4" x14ac:dyDescent="0.3">
      <c r="A13" s="5">
        <v>9</v>
      </c>
      <c r="B13" s="5" t="s">
        <v>67</v>
      </c>
      <c r="C13" s="5" t="s">
        <v>68</v>
      </c>
      <c r="D13" s="5" t="s">
        <v>69</v>
      </c>
      <c r="E13" s="5" t="s">
        <v>70</v>
      </c>
      <c r="F13" s="5" t="s">
        <v>71</v>
      </c>
      <c r="G13" s="5" t="s">
        <v>72</v>
      </c>
      <c r="H13" s="5" t="s">
        <v>20</v>
      </c>
      <c r="I13" s="6">
        <v>10</v>
      </c>
      <c r="J13" s="6">
        <v>125</v>
      </c>
      <c r="K13" s="5" t="s">
        <v>21</v>
      </c>
      <c r="L13" s="8" t="s">
        <v>22</v>
      </c>
      <c r="M13" s="9"/>
    </row>
    <row r="14" spans="1:13" ht="26.4" x14ac:dyDescent="0.3">
      <c r="A14" s="5">
        <v>10</v>
      </c>
      <c r="B14" s="5" t="s">
        <v>73</v>
      </c>
      <c r="C14" s="5" t="s">
        <v>74</v>
      </c>
      <c r="D14" s="5" t="s">
        <v>75</v>
      </c>
      <c r="E14" s="5" t="s">
        <v>76</v>
      </c>
      <c r="F14" s="5" t="s">
        <v>77</v>
      </c>
      <c r="G14" s="5" t="s">
        <v>78</v>
      </c>
      <c r="H14" s="5" t="s">
        <v>20</v>
      </c>
      <c r="I14" s="6">
        <v>10</v>
      </c>
      <c r="J14" s="6">
        <v>80</v>
      </c>
      <c r="K14" s="5" t="s">
        <v>21</v>
      </c>
      <c r="L14" s="8" t="s">
        <v>22</v>
      </c>
      <c r="M14" s="9"/>
    </row>
    <row r="15" spans="1:13" ht="26.4" x14ac:dyDescent="0.3">
      <c r="A15" s="5">
        <v>11</v>
      </c>
      <c r="B15" s="5" t="s">
        <v>79</v>
      </c>
      <c r="C15" s="5" t="s">
        <v>80</v>
      </c>
      <c r="D15" s="5" t="s">
        <v>81</v>
      </c>
      <c r="E15" s="5" t="s">
        <v>82</v>
      </c>
      <c r="F15" s="5" t="s">
        <v>83</v>
      </c>
      <c r="G15" s="5" t="s">
        <v>84</v>
      </c>
      <c r="H15" s="5" t="s">
        <v>20</v>
      </c>
      <c r="I15" s="6">
        <v>6</v>
      </c>
      <c r="J15" s="6">
        <v>500</v>
      </c>
      <c r="K15" s="5" t="s">
        <v>21</v>
      </c>
      <c r="L15" s="8" t="s">
        <v>22</v>
      </c>
      <c r="M15" s="9"/>
    </row>
    <row r="16" spans="1:13" ht="26.4" x14ac:dyDescent="0.3">
      <c r="A16" s="5">
        <v>12</v>
      </c>
      <c r="B16" s="5" t="s">
        <v>85</v>
      </c>
      <c r="C16" s="5" t="s">
        <v>86</v>
      </c>
      <c r="D16" s="5" t="s">
        <v>87</v>
      </c>
      <c r="E16" s="5" t="s">
        <v>88</v>
      </c>
      <c r="F16" s="5" t="s">
        <v>89</v>
      </c>
      <c r="G16" s="5" t="s">
        <v>90</v>
      </c>
      <c r="H16" s="5" t="s">
        <v>20</v>
      </c>
      <c r="I16" s="6">
        <v>10</v>
      </c>
      <c r="J16" s="6">
        <v>385</v>
      </c>
      <c r="K16" s="5" t="s">
        <v>21</v>
      </c>
      <c r="L16" s="8" t="s">
        <v>22</v>
      </c>
      <c r="M16" s="9"/>
    </row>
    <row r="17" spans="1:13" ht="26.4" x14ac:dyDescent="0.3">
      <c r="A17" s="5">
        <v>13</v>
      </c>
      <c r="B17" s="5" t="s">
        <v>91</v>
      </c>
      <c r="C17" s="5" t="s">
        <v>92</v>
      </c>
      <c r="D17" s="5" t="s">
        <v>93</v>
      </c>
      <c r="E17" s="5" t="s">
        <v>94</v>
      </c>
      <c r="F17" s="5" t="s">
        <v>95</v>
      </c>
      <c r="G17" s="5" t="s">
        <v>96</v>
      </c>
      <c r="H17" s="5" t="s">
        <v>20</v>
      </c>
      <c r="I17" s="6">
        <v>0.38</v>
      </c>
      <c r="J17" s="6">
        <v>250</v>
      </c>
      <c r="K17" s="5" t="s">
        <v>21</v>
      </c>
      <c r="L17" s="8" t="s">
        <v>22</v>
      </c>
      <c r="M17" s="9"/>
    </row>
    <row r="18" spans="1:13" ht="26.4" x14ac:dyDescent="0.3">
      <c r="A18" s="5">
        <v>14</v>
      </c>
      <c r="B18" s="5" t="s">
        <v>97</v>
      </c>
      <c r="C18" s="5" t="s">
        <v>98</v>
      </c>
      <c r="D18" s="5" t="s">
        <v>99</v>
      </c>
      <c r="E18" s="5" t="s">
        <v>100</v>
      </c>
      <c r="F18" s="5" t="s">
        <v>101</v>
      </c>
      <c r="G18" s="5" t="s">
        <v>102</v>
      </c>
      <c r="H18" s="5" t="s">
        <v>20</v>
      </c>
      <c r="I18" s="6">
        <v>0.38</v>
      </c>
      <c r="J18" s="6">
        <v>60</v>
      </c>
      <c r="K18" s="5" t="s">
        <v>21</v>
      </c>
      <c r="L18" s="8" t="s">
        <v>22</v>
      </c>
      <c r="M18" s="9"/>
    </row>
    <row r="19" spans="1:13" ht="26.4" x14ac:dyDescent="0.3">
      <c r="A19" s="5">
        <v>15</v>
      </c>
      <c r="B19" s="5" t="s">
        <v>103</v>
      </c>
      <c r="C19" s="5" t="s">
        <v>104</v>
      </c>
      <c r="D19" s="5" t="s">
        <v>105</v>
      </c>
      <c r="E19" s="5" t="s">
        <v>106</v>
      </c>
      <c r="F19" s="5" t="s">
        <v>107</v>
      </c>
      <c r="G19" s="5" t="s">
        <v>108</v>
      </c>
      <c r="H19" s="5" t="s">
        <v>20</v>
      </c>
      <c r="I19" s="6">
        <v>0.38</v>
      </c>
      <c r="J19" s="7"/>
      <c r="K19" s="5" t="s">
        <v>21</v>
      </c>
      <c r="L19" s="8" t="s">
        <v>22</v>
      </c>
      <c r="M19" s="9" t="s">
        <v>248</v>
      </c>
    </row>
    <row r="20" spans="1:13" ht="26.4" x14ac:dyDescent="0.3">
      <c r="A20" s="5">
        <v>16</v>
      </c>
      <c r="B20" s="5" t="s">
        <v>109</v>
      </c>
      <c r="C20" s="5" t="s">
        <v>110</v>
      </c>
      <c r="D20" s="5" t="s">
        <v>111</v>
      </c>
      <c r="E20" s="5" t="s">
        <v>112</v>
      </c>
      <c r="F20" s="5" t="s">
        <v>113</v>
      </c>
      <c r="G20" s="5" t="s">
        <v>114</v>
      </c>
      <c r="H20" s="5" t="s">
        <v>20</v>
      </c>
      <c r="I20" s="6">
        <v>0.38</v>
      </c>
      <c r="J20" s="7"/>
      <c r="K20" s="5" t="s">
        <v>21</v>
      </c>
      <c r="L20" s="8" t="s">
        <v>22</v>
      </c>
      <c r="M20" s="9" t="s">
        <v>248</v>
      </c>
    </row>
    <row r="21" spans="1:13" ht="26.4" x14ac:dyDescent="0.3">
      <c r="A21" s="5">
        <v>17</v>
      </c>
      <c r="B21" s="5" t="s">
        <v>115</v>
      </c>
      <c r="C21" s="5" t="s">
        <v>116</v>
      </c>
      <c r="D21" s="5" t="s">
        <v>117</v>
      </c>
      <c r="E21" s="5" t="s">
        <v>118</v>
      </c>
      <c r="F21" s="5" t="s">
        <v>119</v>
      </c>
      <c r="G21" s="5" t="s">
        <v>120</v>
      </c>
      <c r="H21" s="5" t="s">
        <v>20</v>
      </c>
      <c r="I21" s="6">
        <v>0.38</v>
      </c>
      <c r="J21" s="7"/>
      <c r="K21" s="5" t="s">
        <v>21</v>
      </c>
      <c r="L21" s="8" t="s">
        <v>22</v>
      </c>
      <c r="M21" s="9" t="s">
        <v>248</v>
      </c>
    </row>
    <row r="22" spans="1:13" ht="26.4" x14ac:dyDescent="0.3">
      <c r="A22" s="5">
        <v>18</v>
      </c>
      <c r="B22" s="5" t="s">
        <v>121</v>
      </c>
      <c r="C22" s="5" t="s">
        <v>122</v>
      </c>
      <c r="D22" s="5" t="s">
        <v>123</v>
      </c>
      <c r="E22" s="5" t="s">
        <v>124</v>
      </c>
      <c r="F22" s="5" t="s">
        <v>125</v>
      </c>
      <c r="G22" s="5" t="s">
        <v>126</v>
      </c>
      <c r="H22" s="5" t="s">
        <v>20</v>
      </c>
      <c r="I22" s="6">
        <v>0.38</v>
      </c>
      <c r="J22" s="7"/>
      <c r="K22" s="5" t="s">
        <v>21</v>
      </c>
      <c r="L22" s="8" t="s">
        <v>22</v>
      </c>
      <c r="M22" s="9" t="s">
        <v>248</v>
      </c>
    </row>
    <row r="23" spans="1:13" ht="26.4" x14ac:dyDescent="0.3">
      <c r="A23" s="5">
        <v>19</v>
      </c>
      <c r="B23" s="5" t="s">
        <v>127</v>
      </c>
      <c r="C23" s="5" t="s">
        <v>128</v>
      </c>
      <c r="D23" s="5" t="s">
        <v>129</v>
      </c>
      <c r="E23" s="5" t="s">
        <v>130</v>
      </c>
      <c r="F23" s="5" t="s">
        <v>131</v>
      </c>
      <c r="G23" s="5" t="s">
        <v>132</v>
      </c>
      <c r="H23" s="5" t="s">
        <v>20</v>
      </c>
      <c r="I23" s="6">
        <v>10</v>
      </c>
      <c r="J23" s="7"/>
      <c r="K23" s="5" t="s">
        <v>21</v>
      </c>
      <c r="L23" s="8" t="s">
        <v>22</v>
      </c>
      <c r="M23" s="9" t="s">
        <v>248</v>
      </c>
    </row>
    <row r="24" spans="1:13" ht="26.4" x14ac:dyDescent="0.3">
      <c r="A24" s="5">
        <v>20</v>
      </c>
      <c r="B24" s="5" t="s">
        <v>133</v>
      </c>
      <c r="C24" s="5" t="s">
        <v>134</v>
      </c>
      <c r="D24" s="5" t="s">
        <v>135</v>
      </c>
      <c r="E24" s="5" t="s">
        <v>136</v>
      </c>
      <c r="F24" s="5" t="s">
        <v>137</v>
      </c>
      <c r="G24" s="5" t="s">
        <v>138</v>
      </c>
      <c r="H24" s="5" t="s">
        <v>20</v>
      </c>
      <c r="I24" s="6">
        <v>6</v>
      </c>
      <c r="J24" s="6">
        <v>750</v>
      </c>
      <c r="K24" s="5" t="s">
        <v>21</v>
      </c>
      <c r="L24" s="8" t="s">
        <v>22</v>
      </c>
      <c r="M24" s="9"/>
    </row>
    <row r="25" spans="1:13" ht="26.4" x14ac:dyDescent="0.3">
      <c r="A25" s="5">
        <v>21</v>
      </c>
      <c r="B25" s="5" t="s">
        <v>139</v>
      </c>
      <c r="C25" s="5" t="s">
        <v>140</v>
      </c>
      <c r="D25" s="5" t="s">
        <v>141</v>
      </c>
      <c r="E25" s="5" t="s">
        <v>142</v>
      </c>
      <c r="F25" s="5" t="s">
        <v>143</v>
      </c>
      <c r="G25" s="5" t="s">
        <v>144</v>
      </c>
      <c r="H25" s="5" t="s">
        <v>20</v>
      </c>
      <c r="I25" s="6">
        <v>10</v>
      </c>
      <c r="J25" s="6">
        <v>500</v>
      </c>
      <c r="K25" s="5" t="s">
        <v>21</v>
      </c>
      <c r="L25" s="8" t="s">
        <v>22</v>
      </c>
      <c r="M25" s="9"/>
    </row>
    <row r="26" spans="1:13" ht="26.4" x14ac:dyDescent="0.3">
      <c r="A26" s="5">
        <v>22</v>
      </c>
      <c r="B26" s="5" t="s">
        <v>145</v>
      </c>
      <c r="C26" s="5" t="s">
        <v>146</v>
      </c>
      <c r="D26" s="5" t="s">
        <v>147</v>
      </c>
      <c r="E26" s="5" t="s">
        <v>148</v>
      </c>
      <c r="F26" s="5" t="s">
        <v>149</v>
      </c>
      <c r="G26" s="5" t="s">
        <v>150</v>
      </c>
      <c r="H26" s="5" t="s">
        <v>20</v>
      </c>
      <c r="I26" s="6">
        <v>10</v>
      </c>
      <c r="J26" s="6">
        <v>186</v>
      </c>
      <c r="K26" s="5" t="s">
        <v>21</v>
      </c>
      <c r="L26" s="8" t="s">
        <v>22</v>
      </c>
      <c r="M26" s="9"/>
    </row>
    <row r="27" spans="1:13" ht="26.4" x14ac:dyDescent="0.3">
      <c r="A27" s="5">
        <v>23</v>
      </c>
      <c r="B27" s="5" t="s">
        <v>151</v>
      </c>
      <c r="C27" s="5" t="s">
        <v>152</v>
      </c>
      <c r="D27" s="5" t="s">
        <v>153</v>
      </c>
      <c r="E27" s="5" t="s">
        <v>154</v>
      </c>
      <c r="F27" s="5" t="s">
        <v>155</v>
      </c>
      <c r="G27" s="5" t="s">
        <v>156</v>
      </c>
      <c r="H27" s="5" t="s">
        <v>20</v>
      </c>
      <c r="I27" s="6">
        <v>10</v>
      </c>
      <c r="J27" s="6">
        <v>400</v>
      </c>
      <c r="K27" s="5" t="s">
        <v>21</v>
      </c>
      <c r="L27" s="8" t="s">
        <v>22</v>
      </c>
      <c r="M27" s="9"/>
    </row>
    <row r="28" spans="1:13" ht="26.4" x14ac:dyDescent="0.3">
      <c r="A28" s="5">
        <v>24</v>
      </c>
      <c r="B28" s="5" t="s">
        <v>157</v>
      </c>
      <c r="C28" s="5" t="s">
        <v>158</v>
      </c>
      <c r="D28" s="5" t="s">
        <v>159</v>
      </c>
      <c r="E28" s="5" t="s">
        <v>160</v>
      </c>
      <c r="F28" s="5" t="s">
        <v>161</v>
      </c>
      <c r="G28" s="5" t="s">
        <v>162</v>
      </c>
      <c r="H28" s="5" t="s">
        <v>20</v>
      </c>
      <c r="I28" s="6">
        <v>10</v>
      </c>
      <c r="J28" s="6">
        <v>500</v>
      </c>
      <c r="K28" s="5" t="s">
        <v>21</v>
      </c>
      <c r="L28" s="8" t="s">
        <v>22</v>
      </c>
      <c r="M28" s="9"/>
    </row>
    <row r="29" spans="1:13" ht="26.4" x14ac:dyDescent="0.3">
      <c r="A29" s="5">
        <v>25</v>
      </c>
      <c r="B29" s="5" t="s">
        <v>163</v>
      </c>
      <c r="C29" s="5" t="s">
        <v>164</v>
      </c>
      <c r="D29" s="5" t="s">
        <v>165</v>
      </c>
      <c r="E29" s="5" t="s">
        <v>166</v>
      </c>
      <c r="F29" s="5" t="s">
        <v>167</v>
      </c>
      <c r="G29" s="5" t="s">
        <v>168</v>
      </c>
      <c r="H29" s="5" t="s">
        <v>20</v>
      </c>
      <c r="I29" s="6">
        <v>10</v>
      </c>
      <c r="J29" s="6">
        <v>500</v>
      </c>
      <c r="K29" s="5" t="s">
        <v>169</v>
      </c>
      <c r="L29" s="8" t="s">
        <v>22</v>
      </c>
      <c r="M29" s="9"/>
    </row>
    <row r="30" spans="1:13" ht="26.4" x14ac:dyDescent="0.3">
      <c r="A30" s="5">
        <v>26</v>
      </c>
      <c r="B30" s="5" t="s">
        <v>170</v>
      </c>
      <c r="C30" s="5" t="s">
        <v>171</v>
      </c>
      <c r="D30" s="5" t="s">
        <v>172</v>
      </c>
      <c r="E30" s="5" t="s">
        <v>173</v>
      </c>
      <c r="F30" s="5" t="s">
        <v>174</v>
      </c>
      <c r="G30" s="5" t="s">
        <v>175</v>
      </c>
      <c r="H30" s="5" t="s">
        <v>20</v>
      </c>
      <c r="I30" s="6">
        <v>10</v>
      </c>
      <c r="J30" s="7"/>
      <c r="K30" s="5" t="s">
        <v>21</v>
      </c>
      <c r="L30" s="8" t="s">
        <v>22</v>
      </c>
      <c r="M30" s="9" t="s">
        <v>248</v>
      </c>
    </row>
    <row r="31" spans="1:13" ht="26.4" x14ac:dyDescent="0.3">
      <c r="A31" s="5">
        <v>27</v>
      </c>
      <c r="B31" s="5" t="s">
        <v>176</v>
      </c>
      <c r="C31" s="5" t="s">
        <v>177</v>
      </c>
      <c r="D31" s="5" t="s">
        <v>178</v>
      </c>
      <c r="E31" s="5" t="s">
        <v>179</v>
      </c>
      <c r="F31" s="5" t="s">
        <v>180</v>
      </c>
      <c r="G31" s="5" t="s">
        <v>181</v>
      </c>
      <c r="H31" s="5" t="s">
        <v>20</v>
      </c>
      <c r="I31" s="6">
        <v>10</v>
      </c>
      <c r="J31" s="7"/>
      <c r="K31" s="5" t="s">
        <v>21</v>
      </c>
      <c r="L31" s="8" t="s">
        <v>22</v>
      </c>
      <c r="M31" s="9" t="s">
        <v>248</v>
      </c>
    </row>
    <row r="32" spans="1:13" ht="39.6" x14ac:dyDescent="0.3">
      <c r="A32" s="5">
        <v>28</v>
      </c>
      <c r="B32" s="5" t="s">
        <v>249</v>
      </c>
      <c r="C32" s="5" t="s">
        <v>182</v>
      </c>
      <c r="D32" s="5" t="s">
        <v>183</v>
      </c>
      <c r="E32" s="5" t="s">
        <v>184</v>
      </c>
      <c r="F32" s="5" t="s">
        <v>185</v>
      </c>
      <c r="G32" s="5" t="s">
        <v>186</v>
      </c>
      <c r="H32" s="5" t="s">
        <v>20</v>
      </c>
      <c r="I32" s="6">
        <v>10</v>
      </c>
      <c r="J32" s="7"/>
      <c r="K32" s="5" t="s">
        <v>21</v>
      </c>
      <c r="L32" s="8" t="s">
        <v>22</v>
      </c>
      <c r="M32" s="9" t="s">
        <v>248</v>
      </c>
    </row>
    <row r="35" spans="1:4" x14ac:dyDescent="0.3">
      <c r="A35" s="10" t="s">
        <v>187</v>
      </c>
    </row>
    <row r="36" spans="1:4" x14ac:dyDescent="0.3">
      <c r="A36" s="11" t="s">
        <v>188</v>
      </c>
      <c r="D36" s="12" t="s">
        <v>189</v>
      </c>
    </row>
    <row r="37" spans="1:4" x14ac:dyDescent="0.3">
      <c r="A37" s="11" t="s">
        <v>190</v>
      </c>
      <c r="D37" s="13"/>
    </row>
    <row r="38" spans="1:4" x14ac:dyDescent="0.3">
      <c r="A38" s="11" t="s">
        <v>191</v>
      </c>
      <c r="D38" s="13"/>
    </row>
    <row r="39" spans="1:4" x14ac:dyDescent="0.3">
      <c r="A39" s="11" t="s">
        <v>192</v>
      </c>
      <c r="D39" s="13"/>
    </row>
  </sheetData>
  <dataValidations count="1">
    <dataValidation type="list" sqref="L5:L32" xr:uid="{00000000-0002-0000-0000-000000000000}">
      <formula1>"კი,არა"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3"/>
  <sheetViews>
    <sheetView showGridLines="0" zoomScaleNormal="100" workbookViewId="0">
      <pane xSplit="3" ySplit="4" topLeftCell="O5" activePane="bottomRight" state="frozen"/>
      <selection pane="topRight" activeCell="D1" sqref="D1"/>
      <selection pane="bottomLeft" activeCell="A5" sqref="A5"/>
      <selection pane="bottomRight" activeCell="R17" sqref="R17"/>
    </sheetView>
  </sheetViews>
  <sheetFormatPr defaultColWidth="8.6640625" defaultRowHeight="14.4" x14ac:dyDescent="0.3"/>
  <cols>
    <col min="1" max="1" width="7" customWidth="1"/>
    <col min="2" max="2" width="36" customWidth="1"/>
    <col min="3" max="23" width="9" customWidth="1"/>
    <col min="24" max="28" width="13" customWidth="1"/>
  </cols>
  <sheetData>
    <row r="1" spans="1:28" ht="17.399999999999999" x14ac:dyDescent="0.3">
      <c r="A1" s="2" t="s">
        <v>193</v>
      </c>
    </row>
    <row r="2" spans="1:28" x14ac:dyDescent="0.3">
      <c r="A2" s="3" t="s">
        <v>194</v>
      </c>
    </row>
    <row r="4" spans="1:28" ht="48" customHeight="1" x14ac:dyDescent="0.3">
      <c r="A4" s="4" t="s">
        <v>2</v>
      </c>
      <c r="B4" s="4" t="s">
        <v>3</v>
      </c>
      <c r="C4" s="4" t="s">
        <v>195</v>
      </c>
      <c r="D4" s="4" t="s">
        <v>196</v>
      </c>
      <c r="E4" s="4" t="s">
        <v>197</v>
      </c>
      <c r="F4" s="4" t="s">
        <v>198</v>
      </c>
      <c r="G4" s="4" t="s">
        <v>199</v>
      </c>
      <c r="H4" s="4" t="s">
        <v>200</v>
      </c>
      <c r="I4" s="4" t="s">
        <v>201</v>
      </c>
      <c r="J4" s="4" t="s">
        <v>202</v>
      </c>
      <c r="K4" s="4" t="s">
        <v>203</v>
      </c>
      <c r="L4" s="4" t="s">
        <v>204</v>
      </c>
      <c r="M4" s="4" t="s">
        <v>205</v>
      </c>
      <c r="N4" s="4" t="s">
        <v>206</v>
      </c>
      <c r="O4" s="4" t="s">
        <v>207</v>
      </c>
      <c r="P4" s="4" t="s">
        <v>208</v>
      </c>
      <c r="Q4" s="4" t="s">
        <v>209</v>
      </c>
      <c r="R4" s="4" t="s">
        <v>210</v>
      </c>
      <c r="S4" s="4" t="s">
        <v>211</v>
      </c>
      <c r="T4" s="4" t="s">
        <v>212</v>
      </c>
      <c r="U4" s="4" t="s">
        <v>213</v>
      </c>
      <c r="V4" s="4" t="s">
        <v>214</v>
      </c>
      <c r="W4" s="4" t="s">
        <v>215</v>
      </c>
      <c r="X4" s="4" t="s">
        <v>216</v>
      </c>
      <c r="Y4" s="4" t="s">
        <v>217</v>
      </c>
      <c r="Z4" s="4" t="s">
        <v>218</v>
      </c>
      <c r="AA4" s="4" t="s">
        <v>219</v>
      </c>
      <c r="AB4" s="4" t="s">
        <v>220</v>
      </c>
    </row>
    <row r="5" spans="1:28" x14ac:dyDescent="0.3">
      <c r="A5" s="14" t="s">
        <v>14</v>
      </c>
      <c r="B5" s="15" t="str">
        <f>ობიექტები!C5</f>
        <v>სს „საქართველოს კლინიკები“ - შუახევის კლინიკა</v>
      </c>
      <c r="C5" s="16" t="str">
        <f>ობიექტები!L5</f>
        <v>კი</v>
      </c>
      <c r="D5" s="17">
        <v>11562</v>
      </c>
      <c r="E5" s="17">
        <v>11081.6</v>
      </c>
      <c r="F5" s="17">
        <v>10154.1</v>
      </c>
      <c r="G5" s="17">
        <v>8719.7999999999993</v>
      </c>
      <c r="H5" s="17">
        <v>8793.7999999999993</v>
      </c>
      <c r="I5" s="17">
        <v>8704.7999999999993</v>
      </c>
      <c r="J5" s="17">
        <v>12053.9</v>
      </c>
      <c r="K5" s="17">
        <v>13525.3</v>
      </c>
      <c r="L5" s="17">
        <v>10838.1</v>
      </c>
      <c r="M5" s="17">
        <v>10113</v>
      </c>
      <c r="N5" s="17">
        <v>10777.6</v>
      </c>
      <c r="O5" s="17">
        <v>10927.2</v>
      </c>
      <c r="P5" s="17">
        <v>13615</v>
      </c>
      <c r="Q5" s="17">
        <v>11382.6</v>
      </c>
      <c r="R5" s="17">
        <v>11707.2</v>
      </c>
      <c r="S5" s="17">
        <v>10021.9</v>
      </c>
      <c r="T5" s="17">
        <v>8892.2000000000007</v>
      </c>
      <c r="U5" s="17">
        <v>8590</v>
      </c>
      <c r="V5" s="17">
        <v>9955.5</v>
      </c>
      <c r="W5" s="17">
        <v>12624.3</v>
      </c>
      <c r="X5" s="18">
        <f t="shared" ref="X5:X32" si="0">SUM(D5:O5)</f>
        <v>127251.20000000001</v>
      </c>
      <c r="Y5" s="18">
        <f t="shared" ref="Y5:Y32" si="1">SUM(L5:W5)</f>
        <v>129444.59999999999</v>
      </c>
      <c r="Z5" s="19">
        <f t="shared" ref="Z5:Z32" si="2">COUNTIF(L5:W5,"&gt;0")</f>
        <v>12</v>
      </c>
      <c r="AA5" s="18">
        <f t="shared" ref="AA5:AA32" si="3">IF(Z5=0,0,IF(Z5&lt;12,Y5/Z5*12,Y5))</f>
        <v>129444.59999999999</v>
      </c>
      <c r="AB5" s="18">
        <f t="shared" ref="AB5:AB32" si="4">MAX(L5:W5)</f>
        <v>13615</v>
      </c>
    </row>
    <row r="6" spans="1:28" x14ac:dyDescent="0.3">
      <c r="A6" s="14" t="s">
        <v>23</v>
      </c>
      <c r="B6" s="15" t="str">
        <f>ობიექტები!C6</f>
        <v>სს „საქართველოს კლინიკები“ - ქედის კლინიკა</v>
      </c>
      <c r="C6" s="16" t="str">
        <f>ობიექტები!L6</f>
        <v>კი</v>
      </c>
      <c r="D6" s="17">
        <v>15040</v>
      </c>
      <c r="E6" s="17">
        <v>12760</v>
      </c>
      <c r="F6" s="17">
        <v>14760</v>
      </c>
      <c r="G6" s="17">
        <v>10241</v>
      </c>
      <c r="H6" s="17">
        <v>8160</v>
      </c>
      <c r="I6" s="17">
        <v>6160</v>
      </c>
      <c r="J6" s="17">
        <v>7840</v>
      </c>
      <c r="K6" s="17">
        <v>7841</v>
      </c>
      <c r="L6" s="17">
        <v>5920</v>
      </c>
      <c r="M6" s="17">
        <v>8480</v>
      </c>
      <c r="N6" s="17">
        <v>12160</v>
      </c>
      <c r="O6" s="17">
        <v>14800</v>
      </c>
      <c r="P6" s="17">
        <v>16640</v>
      </c>
      <c r="Q6" s="17">
        <v>12240</v>
      </c>
      <c r="R6" s="17">
        <v>12800</v>
      </c>
      <c r="S6" s="17">
        <v>11200</v>
      </c>
      <c r="T6" s="17">
        <v>8640</v>
      </c>
      <c r="U6" s="17">
        <v>6960</v>
      </c>
      <c r="V6" s="17">
        <v>8000</v>
      </c>
      <c r="W6" s="17">
        <v>7440</v>
      </c>
      <c r="X6" s="18">
        <f t="shared" si="0"/>
        <v>124162</v>
      </c>
      <c r="Y6" s="18">
        <f t="shared" si="1"/>
        <v>125280</v>
      </c>
      <c r="Z6" s="19">
        <f t="shared" si="2"/>
        <v>12</v>
      </c>
      <c r="AA6" s="18">
        <f t="shared" si="3"/>
        <v>125280</v>
      </c>
      <c r="AB6" s="18">
        <f t="shared" si="4"/>
        <v>16640</v>
      </c>
    </row>
    <row r="7" spans="1:28" x14ac:dyDescent="0.3">
      <c r="A7" s="14" t="s">
        <v>31</v>
      </c>
      <c r="B7" s="15" t="str">
        <f>ობიექტები!C7</f>
        <v>სს „საქართველოს კლინიკები“ - ხულოს კლინიკა</v>
      </c>
      <c r="C7" s="16" t="str">
        <f>ობიექტები!L7</f>
        <v>კი</v>
      </c>
      <c r="D7" s="17">
        <v>15804</v>
      </c>
      <c r="E7" s="17">
        <v>11190</v>
      </c>
      <c r="F7" s="17">
        <v>15968</v>
      </c>
      <c r="G7" s="17">
        <v>14466</v>
      </c>
      <c r="H7" s="17">
        <v>14838</v>
      </c>
      <c r="I7" s="17">
        <v>7880</v>
      </c>
      <c r="J7" s="17">
        <v>9390</v>
      </c>
      <c r="K7" s="17">
        <v>8292</v>
      </c>
      <c r="L7" s="17">
        <v>8244</v>
      </c>
      <c r="M7" s="17">
        <v>9422</v>
      </c>
      <c r="N7" s="17">
        <v>11234</v>
      </c>
      <c r="O7" s="17">
        <v>11659.2</v>
      </c>
      <c r="P7" s="17">
        <v>15138.8</v>
      </c>
      <c r="Q7" s="17">
        <v>11458</v>
      </c>
      <c r="R7" s="17">
        <v>12294</v>
      </c>
      <c r="S7" s="17">
        <v>12158</v>
      </c>
      <c r="T7" s="17">
        <v>11812</v>
      </c>
      <c r="U7" s="17">
        <v>8952</v>
      </c>
      <c r="V7" s="17">
        <v>7164</v>
      </c>
      <c r="W7" s="17">
        <v>7414</v>
      </c>
      <c r="X7" s="18">
        <f t="shared" si="0"/>
        <v>138387.20000000001</v>
      </c>
      <c r="Y7" s="18">
        <f t="shared" si="1"/>
        <v>126950</v>
      </c>
      <c r="Z7" s="19">
        <f t="shared" si="2"/>
        <v>12</v>
      </c>
      <c r="AA7" s="18">
        <f t="shared" si="3"/>
        <v>126950</v>
      </c>
      <c r="AB7" s="18">
        <f t="shared" si="4"/>
        <v>15138.8</v>
      </c>
    </row>
    <row r="8" spans="1:28" x14ac:dyDescent="0.3">
      <c r="A8" s="14" t="s">
        <v>37</v>
      </c>
      <c r="B8" s="15" t="str">
        <f>ობიექტები!C8</f>
        <v>სს „საქართველოს კლინიკები“ - ტყიბულის კლინიკა</v>
      </c>
      <c r="C8" s="16" t="str">
        <f>ობიექტები!L8</f>
        <v>კი</v>
      </c>
      <c r="D8" s="17">
        <v>9058.9</v>
      </c>
      <c r="E8" s="17">
        <v>9820.7999999999993</v>
      </c>
      <c r="F8" s="17">
        <v>8036.8</v>
      </c>
      <c r="G8" s="17">
        <v>6908.1</v>
      </c>
      <c r="H8" s="17">
        <v>6795.9</v>
      </c>
      <c r="I8" s="17">
        <v>5245.3</v>
      </c>
      <c r="J8" s="17">
        <v>8962.2999999999993</v>
      </c>
      <c r="K8" s="17">
        <v>8086.6</v>
      </c>
      <c r="L8" s="17">
        <v>6215.2</v>
      </c>
      <c r="M8" s="17">
        <v>8577.7000000000007</v>
      </c>
      <c r="N8" s="17">
        <v>8956.1</v>
      </c>
      <c r="O8" s="17">
        <v>8969.4</v>
      </c>
      <c r="P8" s="17">
        <v>10846.2</v>
      </c>
      <c r="Q8" s="17">
        <v>7915.9</v>
      </c>
      <c r="R8" s="17">
        <v>9430.2000000000007</v>
      </c>
      <c r="S8" s="17">
        <v>7772.8</v>
      </c>
      <c r="T8" s="17">
        <v>8063.3</v>
      </c>
      <c r="U8" s="17">
        <v>5641.8</v>
      </c>
      <c r="V8" s="17">
        <v>5747.8</v>
      </c>
      <c r="W8" s="17">
        <v>7114.4</v>
      </c>
      <c r="X8" s="18">
        <f t="shared" si="0"/>
        <v>95633.1</v>
      </c>
      <c r="Y8" s="18">
        <f t="shared" si="1"/>
        <v>95250.800000000017</v>
      </c>
      <c r="Z8" s="19">
        <f t="shared" si="2"/>
        <v>12</v>
      </c>
      <c r="AA8" s="18">
        <f t="shared" si="3"/>
        <v>95250.800000000017</v>
      </c>
      <c r="AB8" s="18">
        <f t="shared" si="4"/>
        <v>10846.2</v>
      </c>
    </row>
    <row r="9" spans="1:28" x14ac:dyDescent="0.3">
      <c r="A9" s="14" t="s">
        <v>43</v>
      </c>
      <c r="B9" s="15" t="str">
        <f>ობიექტები!C9</f>
        <v>სს „საქართველოს კლინიკები“ - აბაშის კლინიკა</v>
      </c>
      <c r="C9" s="16" t="str">
        <f>ობიექტები!L9</f>
        <v>კი</v>
      </c>
      <c r="D9" s="17">
        <v>11600</v>
      </c>
      <c r="E9" s="17">
        <v>10912</v>
      </c>
      <c r="F9" s="17">
        <v>7768</v>
      </c>
      <c r="G9" s="17">
        <v>7904</v>
      </c>
      <c r="H9" s="17">
        <v>5652</v>
      </c>
      <c r="I9" s="17">
        <v>4136</v>
      </c>
      <c r="J9" s="17">
        <v>6732</v>
      </c>
      <c r="K9" s="17">
        <v>7472</v>
      </c>
      <c r="L9" s="17">
        <v>5316</v>
      </c>
      <c r="M9" s="17">
        <v>4912</v>
      </c>
      <c r="N9" s="17">
        <v>7036</v>
      </c>
      <c r="O9" s="17">
        <v>7280</v>
      </c>
      <c r="P9" s="17">
        <v>6600</v>
      </c>
      <c r="Q9" s="17">
        <v>6928</v>
      </c>
      <c r="R9" s="17">
        <v>6564</v>
      </c>
      <c r="S9" s="17">
        <v>8692</v>
      </c>
      <c r="T9" s="17">
        <v>5944</v>
      </c>
      <c r="U9" s="17">
        <v>4104</v>
      </c>
      <c r="V9" s="17">
        <v>5773.5</v>
      </c>
      <c r="W9" s="17">
        <v>6559.8</v>
      </c>
      <c r="X9" s="18">
        <f t="shared" si="0"/>
        <v>86720</v>
      </c>
      <c r="Y9" s="18">
        <f t="shared" si="1"/>
        <v>75709.3</v>
      </c>
      <c r="Z9" s="19">
        <f t="shared" si="2"/>
        <v>12</v>
      </c>
      <c r="AA9" s="18">
        <f t="shared" si="3"/>
        <v>75709.3</v>
      </c>
      <c r="AB9" s="18">
        <f t="shared" si="4"/>
        <v>8692</v>
      </c>
    </row>
    <row r="10" spans="1:28" x14ac:dyDescent="0.3">
      <c r="A10" s="14" t="s">
        <v>49</v>
      </c>
      <c r="B10" s="15" t="str">
        <f>ობიექტები!C10</f>
        <v>სს „საქართველოს კლინიკები“ - თერჯოლის კლინიკა</v>
      </c>
      <c r="C10" s="16" t="str">
        <f>ობიექტები!L10</f>
        <v>კი</v>
      </c>
      <c r="D10" s="17">
        <v>5610.8</v>
      </c>
      <c r="E10" s="17">
        <v>3236</v>
      </c>
      <c r="F10" s="17">
        <v>2660</v>
      </c>
      <c r="G10" s="17">
        <v>4189.8999999999996</v>
      </c>
      <c r="H10" s="17">
        <v>3932</v>
      </c>
      <c r="I10" s="17">
        <v>3600</v>
      </c>
      <c r="J10" s="17">
        <v>6972</v>
      </c>
      <c r="K10" s="17">
        <v>7196</v>
      </c>
      <c r="L10" s="17">
        <v>4460</v>
      </c>
      <c r="M10" s="17">
        <v>3992</v>
      </c>
      <c r="N10" s="17">
        <v>4120</v>
      </c>
      <c r="O10" s="17">
        <v>4264</v>
      </c>
      <c r="P10" s="17">
        <v>4780</v>
      </c>
      <c r="Q10" s="17">
        <v>3984</v>
      </c>
      <c r="R10" s="17">
        <v>4220</v>
      </c>
      <c r="S10" s="17">
        <v>3638.4</v>
      </c>
      <c r="T10" s="17">
        <v>3141.6</v>
      </c>
      <c r="U10" s="17">
        <v>3684</v>
      </c>
      <c r="V10" s="17">
        <v>5464</v>
      </c>
      <c r="W10" s="17">
        <v>6060</v>
      </c>
      <c r="X10" s="18">
        <f t="shared" si="0"/>
        <v>54232.7</v>
      </c>
      <c r="Y10" s="18">
        <f t="shared" si="1"/>
        <v>51808</v>
      </c>
      <c r="Z10" s="19">
        <f t="shared" si="2"/>
        <v>12</v>
      </c>
      <c r="AA10" s="18">
        <f t="shared" si="3"/>
        <v>51808</v>
      </c>
      <c r="AB10" s="18">
        <f t="shared" si="4"/>
        <v>6060</v>
      </c>
    </row>
    <row r="11" spans="1:28" x14ac:dyDescent="0.3">
      <c r="A11" s="14" t="s">
        <v>55</v>
      </c>
      <c r="B11" s="15" t="str">
        <f>ობიექტები!C11</f>
        <v>სს „საქართველოს კლინიკები“ - ახმეტის კლინიკა</v>
      </c>
      <c r="C11" s="16" t="str">
        <f>ობიექტები!L11</f>
        <v>კი</v>
      </c>
      <c r="D11" s="17">
        <v>17550</v>
      </c>
      <c r="E11" s="17">
        <v>15585</v>
      </c>
      <c r="F11" s="17">
        <v>13935</v>
      </c>
      <c r="G11" s="17">
        <v>12060</v>
      </c>
      <c r="H11" s="17">
        <v>9675</v>
      </c>
      <c r="I11" s="17">
        <v>10605</v>
      </c>
      <c r="J11" s="17">
        <v>14100</v>
      </c>
      <c r="K11" s="17">
        <v>15585</v>
      </c>
      <c r="L11" s="17">
        <v>10365</v>
      </c>
      <c r="M11" s="17">
        <v>10950</v>
      </c>
      <c r="N11" s="17">
        <v>13140</v>
      </c>
      <c r="O11" s="17">
        <v>16965</v>
      </c>
      <c r="P11" s="17">
        <v>17415</v>
      </c>
      <c r="Q11" s="17">
        <v>15075</v>
      </c>
      <c r="R11" s="17">
        <v>16605</v>
      </c>
      <c r="S11" s="17">
        <v>13590</v>
      </c>
      <c r="T11" s="17">
        <v>11130</v>
      </c>
      <c r="U11" s="17">
        <v>9285</v>
      </c>
      <c r="V11" s="17">
        <v>12210</v>
      </c>
      <c r="W11" s="17">
        <v>14880</v>
      </c>
      <c r="X11" s="18">
        <f t="shared" si="0"/>
        <v>160515</v>
      </c>
      <c r="Y11" s="18">
        <f t="shared" si="1"/>
        <v>161610</v>
      </c>
      <c r="Z11" s="19">
        <f t="shared" si="2"/>
        <v>12</v>
      </c>
      <c r="AA11" s="18">
        <f t="shared" si="3"/>
        <v>161610</v>
      </c>
      <c r="AB11" s="18">
        <f t="shared" si="4"/>
        <v>17415</v>
      </c>
    </row>
    <row r="12" spans="1:28" x14ac:dyDescent="0.3">
      <c r="A12" s="14" t="s">
        <v>61</v>
      </c>
      <c r="B12" s="15" t="str">
        <f>ობიექტები!C12</f>
        <v>სს „საქართველოს კლინიკები“ - ყვარლის კლინიკა</v>
      </c>
      <c r="C12" s="16" t="str">
        <f>ობიექტები!L12</f>
        <v>კი</v>
      </c>
      <c r="D12" s="17">
        <v>11845.4</v>
      </c>
      <c r="E12" s="17">
        <v>11815.6</v>
      </c>
      <c r="F12" s="17">
        <v>12347.5</v>
      </c>
      <c r="G12" s="17">
        <v>11124.8</v>
      </c>
      <c r="H12" s="17">
        <v>8865.7999999999993</v>
      </c>
      <c r="I12" s="17">
        <v>11359.2</v>
      </c>
      <c r="J12" s="17">
        <v>18337.2</v>
      </c>
      <c r="K12" s="17">
        <v>24292.400000000001</v>
      </c>
      <c r="L12" s="17">
        <v>12862.8</v>
      </c>
      <c r="M12" s="17">
        <v>11823.9</v>
      </c>
      <c r="N12" s="17">
        <v>11469</v>
      </c>
      <c r="O12" s="17">
        <v>15871.2</v>
      </c>
      <c r="P12" s="17">
        <v>14571.4</v>
      </c>
      <c r="Q12" s="17">
        <v>11602.2</v>
      </c>
      <c r="R12" s="17">
        <v>12453.2</v>
      </c>
      <c r="S12" s="17">
        <v>12563.5</v>
      </c>
      <c r="T12" s="17">
        <v>10309.4</v>
      </c>
      <c r="U12" s="17">
        <v>13051.7</v>
      </c>
      <c r="V12" s="17">
        <v>23504.3</v>
      </c>
      <c r="W12" s="17">
        <v>21232.799999999999</v>
      </c>
      <c r="X12" s="18">
        <f t="shared" si="0"/>
        <v>162014.80000000002</v>
      </c>
      <c r="Y12" s="18">
        <f t="shared" si="1"/>
        <v>171315.39999999997</v>
      </c>
      <c r="Z12" s="19">
        <f t="shared" si="2"/>
        <v>12</v>
      </c>
      <c r="AA12" s="18">
        <f t="shared" si="3"/>
        <v>171315.39999999997</v>
      </c>
      <c r="AB12" s="18">
        <f t="shared" si="4"/>
        <v>23504.3</v>
      </c>
    </row>
    <row r="13" spans="1:28" x14ac:dyDescent="0.3">
      <c r="A13" s="14" t="s">
        <v>67</v>
      </c>
      <c r="B13" s="15" t="str">
        <f>ობიექტები!C13</f>
        <v>სს „საქართველოს კლინიკები“ - ხობის კლინიკა</v>
      </c>
      <c r="C13" s="16" t="str">
        <f>ობიექტები!L13</f>
        <v>კი</v>
      </c>
      <c r="D13" s="17">
        <v>8904</v>
      </c>
      <c r="E13" s="17">
        <v>10235</v>
      </c>
      <c r="F13" s="17">
        <v>5919</v>
      </c>
      <c r="G13" s="17">
        <v>5481</v>
      </c>
      <c r="H13" s="17">
        <v>4016</v>
      </c>
      <c r="I13" s="17">
        <v>3740</v>
      </c>
      <c r="J13" s="17">
        <v>9500</v>
      </c>
      <c r="K13" s="17">
        <v>9061</v>
      </c>
      <c r="L13" s="17">
        <v>5309</v>
      </c>
      <c r="M13" s="17">
        <v>5759</v>
      </c>
      <c r="N13" s="17">
        <v>4142</v>
      </c>
      <c r="O13" s="17">
        <v>7957</v>
      </c>
      <c r="P13" s="17">
        <v>9526</v>
      </c>
      <c r="Q13" s="17">
        <v>6266</v>
      </c>
      <c r="R13" s="17">
        <v>5205</v>
      </c>
      <c r="S13" s="17">
        <v>3752</v>
      </c>
      <c r="T13" s="17">
        <v>3448</v>
      </c>
      <c r="U13" s="17">
        <v>6076</v>
      </c>
      <c r="V13" s="17">
        <v>6096</v>
      </c>
      <c r="W13" s="17">
        <v>4210</v>
      </c>
      <c r="X13" s="18">
        <f t="shared" si="0"/>
        <v>80023</v>
      </c>
      <c r="Y13" s="18">
        <f t="shared" si="1"/>
        <v>67746</v>
      </c>
      <c r="Z13" s="19">
        <f t="shared" si="2"/>
        <v>12</v>
      </c>
      <c r="AA13" s="18">
        <f t="shared" si="3"/>
        <v>67746</v>
      </c>
      <c r="AB13" s="18">
        <f t="shared" si="4"/>
        <v>9526</v>
      </c>
    </row>
    <row r="14" spans="1:28" x14ac:dyDescent="0.3">
      <c r="A14" s="14" t="s">
        <v>73</v>
      </c>
      <c r="B14" s="15" t="str">
        <f>ობიექტები!C14</f>
        <v>სს „საქართველოს კლინიკები“ - ნინოწმინდის კლინიკა</v>
      </c>
      <c r="C14" s="16" t="str">
        <f>ობიექტები!L14</f>
        <v>კი</v>
      </c>
      <c r="D14" s="17">
        <v>16716</v>
      </c>
      <c r="E14" s="17">
        <v>13361</v>
      </c>
      <c r="F14" s="17">
        <v>9979</v>
      </c>
      <c r="G14" s="17">
        <v>9362</v>
      </c>
      <c r="H14" s="17">
        <v>7887</v>
      </c>
      <c r="I14" s="17">
        <v>6900</v>
      </c>
      <c r="J14" s="17">
        <v>5482</v>
      </c>
      <c r="K14" s="17">
        <v>3637</v>
      </c>
      <c r="L14" s="17">
        <v>7017</v>
      </c>
      <c r="M14" s="17">
        <v>10173</v>
      </c>
      <c r="N14" s="17">
        <v>7886</v>
      </c>
      <c r="O14" s="17">
        <v>10625</v>
      </c>
      <c r="P14" s="17">
        <v>12709</v>
      </c>
      <c r="Q14" s="17">
        <v>10326</v>
      </c>
      <c r="R14" s="17">
        <v>11976</v>
      </c>
      <c r="S14" s="17">
        <v>9446</v>
      </c>
      <c r="T14" s="17">
        <v>8950</v>
      </c>
      <c r="U14" s="17">
        <v>7863</v>
      </c>
      <c r="V14" s="17">
        <v>5631</v>
      </c>
      <c r="W14" s="17">
        <v>4914</v>
      </c>
      <c r="X14" s="18">
        <f t="shared" si="0"/>
        <v>109025</v>
      </c>
      <c r="Y14" s="18">
        <f t="shared" si="1"/>
        <v>107516</v>
      </c>
      <c r="Z14" s="19">
        <f t="shared" si="2"/>
        <v>12</v>
      </c>
      <c r="AA14" s="18">
        <f t="shared" si="3"/>
        <v>107516</v>
      </c>
      <c r="AB14" s="18">
        <f t="shared" si="4"/>
        <v>12709</v>
      </c>
    </row>
    <row r="15" spans="1:28" x14ac:dyDescent="0.3">
      <c r="A15" s="14" t="s">
        <v>79</v>
      </c>
      <c r="B15" s="15" t="str">
        <f>ობიექტები!C15</f>
        <v>სს "საქართველოს კლინიკები“ - ზუგდიდის რეფერალური ჰოსპიტალი</v>
      </c>
      <c r="C15" s="16" t="str">
        <f>ობიექტები!L15</f>
        <v>კი</v>
      </c>
      <c r="D15" s="17">
        <v>122387</v>
      </c>
      <c r="E15" s="17">
        <v>88537</v>
      </c>
      <c r="F15" s="17">
        <v>77413</v>
      </c>
      <c r="G15" s="17">
        <v>88855</v>
      </c>
      <c r="H15" s="17">
        <v>99586</v>
      </c>
      <c r="I15" s="17">
        <v>95452</v>
      </c>
      <c r="J15" s="17">
        <v>126009</v>
      </c>
      <c r="K15" s="17">
        <v>128510</v>
      </c>
      <c r="L15" s="17">
        <v>104261</v>
      </c>
      <c r="M15" s="17">
        <v>108903</v>
      </c>
      <c r="N15" s="17">
        <v>109794.7</v>
      </c>
      <c r="O15" s="17">
        <v>128188.2</v>
      </c>
      <c r="P15" s="17">
        <v>136210.9</v>
      </c>
      <c r="Q15" s="17">
        <v>111281.3</v>
      </c>
      <c r="R15" s="17">
        <v>122710.9</v>
      </c>
      <c r="S15" s="17">
        <v>111008.8</v>
      </c>
      <c r="T15" s="17">
        <v>107162.6</v>
      </c>
      <c r="U15" s="17">
        <v>99484</v>
      </c>
      <c r="V15" s="17">
        <v>130303</v>
      </c>
      <c r="W15" s="17">
        <v>113271</v>
      </c>
      <c r="X15" s="18">
        <f t="shared" si="0"/>
        <v>1277895.8999999999</v>
      </c>
      <c r="Y15" s="18">
        <f t="shared" si="1"/>
        <v>1382579.4000000001</v>
      </c>
      <c r="Z15" s="19">
        <f t="shared" si="2"/>
        <v>12</v>
      </c>
      <c r="AA15" s="18">
        <f t="shared" si="3"/>
        <v>1382579.4000000001</v>
      </c>
      <c r="AB15" s="18">
        <f t="shared" si="4"/>
        <v>136210.9</v>
      </c>
    </row>
    <row r="16" spans="1:28" x14ac:dyDescent="0.3">
      <c r="A16" s="14" t="s">
        <v>85</v>
      </c>
      <c r="B16" s="15" t="str">
        <f>ობიექტები!C16</f>
        <v>სს "საქართველოს კლინიკები" - ქუთაისის რეფერალური ჰოსპიტალი</v>
      </c>
      <c r="C16" s="16" t="str">
        <f>ობიექტები!L16</f>
        <v>კი</v>
      </c>
      <c r="D16" s="17">
        <v>84915</v>
      </c>
      <c r="E16" s="17">
        <v>81750</v>
      </c>
      <c r="F16" s="17">
        <v>78045</v>
      </c>
      <c r="G16" s="17">
        <v>95790</v>
      </c>
      <c r="H16" s="17">
        <v>105990</v>
      </c>
      <c r="I16" s="17">
        <v>132900</v>
      </c>
      <c r="J16" s="17">
        <v>197115</v>
      </c>
      <c r="K16" s="17">
        <v>207852.2</v>
      </c>
      <c r="L16" s="17">
        <v>164490</v>
      </c>
      <c r="M16" s="17">
        <v>130005</v>
      </c>
      <c r="N16" s="17">
        <v>112695</v>
      </c>
      <c r="O16" s="17">
        <v>140794.5</v>
      </c>
      <c r="P16" s="17">
        <v>132912</v>
      </c>
      <c r="Q16" s="17">
        <v>118536</v>
      </c>
      <c r="R16" s="17">
        <v>130446</v>
      </c>
      <c r="S16" s="17">
        <v>117400.5</v>
      </c>
      <c r="T16" s="17">
        <v>132154.5</v>
      </c>
      <c r="U16" s="17">
        <v>160431</v>
      </c>
      <c r="V16" s="17">
        <v>199980</v>
      </c>
      <c r="W16" s="17">
        <v>205537.5</v>
      </c>
      <c r="X16" s="18">
        <f t="shared" si="0"/>
        <v>1532341.7</v>
      </c>
      <c r="Y16" s="18">
        <f t="shared" si="1"/>
        <v>1745382</v>
      </c>
      <c r="Z16" s="19">
        <f t="shared" si="2"/>
        <v>12</v>
      </c>
      <c r="AA16" s="18">
        <f t="shared" si="3"/>
        <v>1745382</v>
      </c>
      <c r="AB16" s="18">
        <f t="shared" si="4"/>
        <v>205537.5</v>
      </c>
    </row>
    <row r="17" spans="1:28" x14ac:dyDescent="0.3">
      <c r="A17" s="14" t="s">
        <v>91</v>
      </c>
      <c r="B17" s="15" t="str">
        <f>ობიექტები!C17</f>
        <v>სს „საქართველოს კლინიკები“ - წალენჯიხის კლინიკა</v>
      </c>
      <c r="C17" s="16" t="str">
        <f>ობიექტები!L17</f>
        <v>კი</v>
      </c>
      <c r="D17" s="17">
        <v>11275</v>
      </c>
      <c r="E17" s="17">
        <v>10001</v>
      </c>
      <c r="F17" s="17">
        <v>8848</v>
      </c>
      <c r="G17" s="17">
        <v>7930</v>
      </c>
      <c r="H17" s="17">
        <v>6234</v>
      </c>
      <c r="I17" s="17">
        <v>4089</v>
      </c>
      <c r="J17" s="17">
        <v>6365</v>
      </c>
      <c r="K17" s="17">
        <v>7009.1</v>
      </c>
      <c r="L17" s="17">
        <v>5093.8999999999996</v>
      </c>
      <c r="M17" s="17">
        <v>6288</v>
      </c>
      <c r="N17" s="17">
        <v>7890</v>
      </c>
      <c r="O17" s="17">
        <v>9234</v>
      </c>
      <c r="P17" s="17">
        <v>9669</v>
      </c>
      <c r="Q17" s="17">
        <v>8420</v>
      </c>
      <c r="R17" s="17">
        <v>9588</v>
      </c>
      <c r="S17" s="17">
        <v>7874</v>
      </c>
      <c r="T17" s="17">
        <v>6317</v>
      </c>
      <c r="U17" s="17">
        <v>4383</v>
      </c>
      <c r="V17" s="17">
        <v>4864</v>
      </c>
      <c r="W17" s="17">
        <v>6130</v>
      </c>
      <c r="X17" s="18">
        <f t="shared" si="0"/>
        <v>90257</v>
      </c>
      <c r="Y17" s="18">
        <f t="shared" si="1"/>
        <v>85750.9</v>
      </c>
      <c r="Z17" s="19">
        <f t="shared" si="2"/>
        <v>12</v>
      </c>
      <c r="AA17" s="18">
        <f t="shared" si="3"/>
        <v>85750.9</v>
      </c>
      <c r="AB17" s="18">
        <f t="shared" si="4"/>
        <v>9669</v>
      </c>
    </row>
    <row r="18" spans="1:28" x14ac:dyDescent="0.3">
      <c r="A18" s="14" t="s">
        <v>97</v>
      </c>
      <c r="B18" s="15" t="str">
        <f>ობიექტები!C18</f>
        <v>სს „საქართველოს კლინიკები“ - ჩხოროწყუს კლინიკა</v>
      </c>
      <c r="C18" s="16" t="str">
        <f>ობიექტები!L18</f>
        <v>კი</v>
      </c>
      <c r="D18" s="17">
        <v>7102</v>
      </c>
      <c r="E18" s="17">
        <v>6094</v>
      </c>
      <c r="F18" s="17">
        <v>5172</v>
      </c>
      <c r="G18" s="17">
        <v>4183</v>
      </c>
      <c r="H18" s="17">
        <v>4142</v>
      </c>
      <c r="I18" s="17">
        <v>3349</v>
      </c>
      <c r="J18" s="17">
        <v>7039</v>
      </c>
      <c r="K18" s="17">
        <v>6895</v>
      </c>
      <c r="L18" s="17">
        <v>4391.8</v>
      </c>
      <c r="M18" s="17">
        <v>3768.2</v>
      </c>
      <c r="N18" s="17">
        <v>3630</v>
      </c>
      <c r="O18" s="17">
        <v>4470</v>
      </c>
      <c r="P18" s="17">
        <v>4860</v>
      </c>
      <c r="Q18" s="17">
        <v>4530</v>
      </c>
      <c r="R18" s="17">
        <v>4530</v>
      </c>
      <c r="S18" s="17">
        <v>4050</v>
      </c>
      <c r="T18" s="17">
        <v>3450</v>
      </c>
      <c r="U18" s="17">
        <v>3420</v>
      </c>
      <c r="V18" s="17">
        <v>5250</v>
      </c>
      <c r="W18" s="17">
        <v>6060</v>
      </c>
      <c r="X18" s="18">
        <f t="shared" si="0"/>
        <v>60236</v>
      </c>
      <c r="Y18" s="18">
        <f t="shared" si="1"/>
        <v>52410</v>
      </c>
      <c r="Z18" s="19">
        <f t="shared" si="2"/>
        <v>12</v>
      </c>
      <c r="AA18" s="18">
        <f t="shared" si="3"/>
        <v>52410</v>
      </c>
      <c r="AB18" s="18">
        <f t="shared" si="4"/>
        <v>6060</v>
      </c>
    </row>
    <row r="19" spans="1:28" x14ac:dyDescent="0.3">
      <c r="A19" s="14" t="s">
        <v>103</v>
      </c>
      <c r="B19" s="15" t="str">
        <f>ობიექტები!C19</f>
        <v>სს „საქართველოს კლინიკები“ - მარტვილის კლინიკა</v>
      </c>
      <c r="C19" s="16" t="str">
        <f>ობიექტები!L19</f>
        <v>კი</v>
      </c>
      <c r="D19" s="17">
        <v>7070</v>
      </c>
      <c r="E19" s="17">
        <v>7489</v>
      </c>
      <c r="F19" s="17">
        <v>6951</v>
      </c>
      <c r="G19" s="17">
        <v>6750</v>
      </c>
      <c r="H19" s="17">
        <v>5256</v>
      </c>
      <c r="I19" s="17">
        <v>14531.9</v>
      </c>
      <c r="J19" s="17">
        <v>7392</v>
      </c>
      <c r="K19" s="17">
        <v>0</v>
      </c>
      <c r="L19" s="17">
        <v>5671</v>
      </c>
      <c r="M19" s="17">
        <v>6461</v>
      </c>
      <c r="N19" s="17">
        <v>7030</v>
      </c>
      <c r="O19" s="17">
        <v>6831</v>
      </c>
      <c r="P19" s="17">
        <v>7747</v>
      </c>
      <c r="Q19" s="17">
        <v>6671</v>
      </c>
      <c r="R19" s="17">
        <v>7332</v>
      </c>
      <c r="S19" s="17">
        <v>6939</v>
      </c>
      <c r="T19" s="17">
        <v>6906.7</v>
      </c>
      <c r="U19" s="17">
        <v>5392.3</v>
      </c>
      <c r="V19" s="17">
        <v>6140</v>
      </c>
      <c r="W19" s="17">
        <v>7399</v>
      </c>
      <c r="X19" s="18">
        <f t="shared" si="0"/>
        <v>81432.899999999994</v>
      </c>
      <c r="Y19" s="18">
        <f t="shared" si="1"/>
        <v>80520</v>
      </c>
      <c r="Z19" s="19">
        <f t="shared" si="2"/>
        <v>12</v>
      </c>
      <c r="AA19" s="18">
        <f t="shared" si="3"/>
        <v>80520</v>
      </c>
      <c r="AB19" s="18">
        <f t="shared" si="4"/>
        <v>7747</v>
      </c>
    </row>
    <row r="20" spans="1:28" x14ac:dyDescent="0.3">
      <c r="A20" s="14" t="s">
        <v>109</v>
      </c>
      <c r="B20" s="15" t="str">
        <f>ობიექტები!C20</f>
        <v>სს „საქართველოს კლინიკები“ - ასპინძის კლინიკა</v>
      </c>
      <c r="C20" s="16" t="str">
        <f>ობიექტები!L20</f>
        <v>კი</v>
      </c>
      <c r="D20" s="17">
        <v>3320</v>
      </c>
      <c r="E20" s="17">
        <v>3600</v>
      </c>
      <c r="F20" s="17">
        <v>2835</v>
      </c>
      <c r="G20" s="17">
        <v>2420</v>
      </c>
      <c r="H20" s="17">
        <v>2320</v>
      </c>
      <c r="I20" s="17">
        <v>1630</v>
      </c>
      <c r="J20" s="17">
        <v>2430</v>
      </c>
      <c r="K20" s="17">
        <v>2800</v>
      </c>
      <c r="L20" s="17">
        <v>2225</v>
      </c>
      <c r="M20" s="17">
        <v>3055</v>
      </c>
      <c r="N20" s="17">
        <v>2680</v>
      </c>
      <c r="O20" s="17">
        <v>4040</v>
      </c>
      <c r="P20" s="17">
        <v>4210</v>
      </c>
      <c r="Q20" s="17">
        <v>2640</v>
      </c>
      <c r="R20" s="17">
        <v>2950</v>
      </c>
      <c r="S20" s="17">
        <v>2600</v>
      </c>
      <c r="T20" s="17">
        <v>2350</v>
      </c>
      <c r="U20" s="17">
        <v>1600</v>
      </c>
      <c r="V20" s="17">
        <v>2150</v>
      </c>
      <c r="W20" s="17">
        <v>2600</v>
      </c>
      <c r="X20" s="18">
        <f t="shared" si="0"/>
        <v>33355</v>
      </c>
      <c r="Y20" s="18">
        <f t="shared" si="1"/>
        <v>33100</v>
      </c>
      <c r="Z20" s="19">
        <f t="shared" si="2"/>
        <v>12</v>
      </c>
      <c r="AA20" s="18">
        <f t="shared" si="3"/>
        <v>33100</v>
      </c>
      <c r="AB20" s="18">
        <f t="shared" si="4"/>
        <v>4210</v>
      </c>
    </row>
    <row r="21" spans="1:28" x14ac:dyDescent="0.3">
      <c r="A21" s="14" t="s">
        <v>115</v>
      </c>
      <c r="B21" s="15" t="str">
        <f>ობიექტები!C21</f>
        <v>სს "საქართველოს კლინიკები“ - ფოთის ჰოსპიტალი</v>
      </c>
      <c r="C21" s="16" t="str">
        <f>ობიექტები!L21</f>
        <v>კი</v>
      </c>
      <c r="D21" s="17">
        <v>38820</v>
      </c>
      <c r="E21" s="17">
        <v>30360</v>
      </c>
      <c r="F21" s="17">
        <v>30252</v>
      </c>
      <c r="G21" s="17">
        <v>30492</v>
      </c>
      <c r="H21" s="17">
        <v>21792</v>
      </c>
      <c r="I21" s="17">
        <v>16584</v>
      </c>
      <c r="J21" s="17">
        <v>27840</v>
      </c>
      <c r="K21" s="17">
        <v>31654.799999999999</v>
      </c>
      <c r="L21" s="17">
        <v>12030</v>
      </c>
      <c r="M21" s="17">
        <v>38823.599999999999</v>
      </c>
      <c r="N21" s="17">
        <v>29956.799999999999</v>
      </c>
      <c r="O21" s="17">
        <v>54664.800000000003</v>
      </c>
      <c r="P21" s="17">
        <v>48655.9</v>
      </c>
      <c r="Q21" s="17">
        <v>57889</v>
      </c>
      <c r="R21" s="17">
        <v>63573</v>
      </c>
      <c r="S21" s="17">
        <v>54427</v>
      </c>
      <c r="T21" s="17">
        <v>43779.199999999997</v>
      </c>
      <c r="U21" s="17">
        <v>36482</v>
      </c>
      <c r="V21" s="17">
        <v>46759.8</v>
      </c>
      <c r="W21" s="17">
        <v>49033.599999999999</v>
      </c>
      <c r="X21" s="18">
        <f t="shared" si="0"/>
        <v>363269.99999999994</v>
      </c>
      <c r="Y21" s="18">
        <f t="shared" si="1"/>
        <v>536074.69999999995</v>
      </c>
      <c r="Z21" s="19">
        <f t="shared" si="2"/>
        <v>12</v>
      </c>
      <c r="AA21" s="18">
        <f t="shared" si="3"/>
        <v>536074.69999999995</v>
      </c>
      <c r="AB21" s="18">
        <f t="shared" si="4"/>
        <v>63573</v>
      </c>
    </row>
    <row r="22" spans="1:28" x14ac:dyDescent="0.3">
      <c r="A22" s="14" t="s">
        <v>121</v>
      </c>
      <c r="B22" s="15" t="str">
        <f>ობიექტები!C22</f>
        <v>სს "საქართველოს კლინიკები" - ახალქალაქის ჰოსპიტალი</v>
      </c>
      <c r="C22" s="16" t="str">
        <f>ობიექტები!L22</f>
        <v>კი</v>
      </c>
      <c r="D22" s="17">
        <v>19600</v>
      </c>
      <c r="E22" s="17">
        <v>18560</v>
      </c>
      <c r="F22" s="17">
        <v>17760</v>
      </c>
      <c r="G22" s="17">
        <v>15840</v>
      </c>
      <c r="H22" s="17">
        <v>15280</v>
      </c>
      <c r="I22" s="17">
        <v>13440</v>
      </c>
      <c r="J22" s="17">
        <v>10240</v>
      </c>
      <c r="K22" s="17">
        <v>11240</v>
      </c>
      <c r="L22" s="17">
        <v>14912</v>
      </c>
      <c r="M22" s="17">
        <v>17960</v>
      </c>
      <c r="N22" s="17">
        <v>21408</v>
      </c>
      <c r="O22" s="17">
        <v>36720</v>
      </c>
      <c r="P22" s="17">
        <v>35760</v>
      </c>
      <c r="Q22" s="17">
        <v>31520</v>
      </c>
      <c r="R22" s="17">
        <v>33553.800000000003</v>
      </c>
      <c r="S22" s="17">
        <v>30846.2</v>
      </c>
      <c r="T22" s="17">
        <v>30080</v>
      </c>
      <c r="U22" s="17">
        <v>25680</v>
      </c>
      <c r="V22" s="17">
        <v>25760</v>
      </c>
      <c r="W22" s="17">
        <v>26880</v>
      </c>
      <c r="X22" s="18">
        <f t="shared" si="0"/>
        <v>212960</v>
      </c>
      <c r="Y22" s="18">
        <f t="shared" si="1"/>
        <v>331080</v>
      </c>
      <c r="Z22" s="19">
        <f t="shared" si="2"/>
        <v>12</v>
      </c>
      <c r="AA22" s="18">
        <f t="shared" si="3"/>
        <v>331080</v>
      </c>
      <c r="AB22" s="18">
        <f t="shared" si="4"/>
        <v>36720</v>
      </c>
    </row>
    <row r="23" spans="1:28" x14ac:dyDescent="0.3">
      <c r="A23" s="14" t="s">
        <v>127</v>
      </c>
      <c r="B23" s="15" t="str">
        <f>ობიექტები!C23</f>
        <v>შპს წყალტუბოს რაიონული საავადმყოფო</v>
      </c>
      <c r="C23" s="16" t="str">
        <f>ობიექტები!L23</f>
        <v>კი</v>
      </c>
      <c r="D23" s="17">
        <v>9317</v>
      </c>
      <c r="E23" s="17">
        <v>9512</v>
      </c>
      <c r="F23" s="17">
        <v>7001</v>
      </c>
      <c r="G23" s="17">
        <v>5282</v>
      </c>
      <c r="H23" s="17">
        <v>5282</v>
      </c>
      <c r="I23" s="17">
        <v>3417</v>
      </c>
      <c r="J23" s="17">
        <v>6590</v>
      </c>
      <c r="K23" s="17">
        <v>7195</v>
      </c>
      <c r="L23" s="17">
        <v>4249.3</v>
      </c>
      <c r="M23" s="17">
        <v>4980</v>
      </c>
      <c r="N23" s="17">
        <v>7530</v>
      </c>
      <c r="O23" s="17">
        <v>7740</v>
      </c>
      <c r="P23" s="17">
        <v>9420</v>
      </c>
      <c r="Q23" s="17">
        <v>5370</v>
      </c>
      <c r="R23" s="17">
        <v>7560</v>
      </c>
      <c r="S23" s="17">
        <v>8370</v>
      </c>
      <c r="T23" s="17">
        <v>4890</v>
      </c>
      <c r="U23" s="17">
        <v>3480</v>
      </c>
      <c r="V23" s="17">
        <v>4140</v>
      </c>
      <c r="W23" s="17">
        <v>4410</v>
      </c>
      <c r="X23" s="18">
        <f t="shared" si="0"/>
        <v>78095.3</v>
      </c>
      <c r="Y23" s="18">
        <f t="shared" si="1"/>
        <v>72139.3</v>
      </c>
      <c r="Z23" s="19">
        <f t="shared" si="2"/>
        <v>12</v>
      </c>
      <c r="AA23" s="18">
        <f t="shared" si="3"/>
        <v>72139.3</v>
      </c>
      <c r="AB23" s="18">
        <f t="shared" si="4"/>
        <v>9420</v>
      </c>
    </row>
    <row r="24" spans="1:28" x14ac:dyDescent="0.3">
      <c r="A24" s="14" t="s">
        <v>133</v>
      </c>
      <c r="B24" s="15" t="str">
        <f>ობიექტები!C24</f>
        <v>სს "საქართველოს კლინიკები"  - ქობულეთის ჰოსპიტალი</v>
      </c>
      <c r="C24" s="16" t="str">
        <f>ობიექტები!L24</f>
        <v>კი</v>
      </c>
      <c r="D24" s="17">
        <v>28447</v>
      </c>
      <c r="E24" s="17">
        <v>27631.9</v>
      </c>
      <c r="F24" s="17">
        <v>30544.3</v>
      </c>
      <c r="G24" s="17">
        <v>27481.599999999999</v>
      </c>
      <c r="H24" s="17">
        <v>24633.7</v>
      </c>
      <c r="I24" s="17">
        <v>29602.3</v>
      </c>
      <c r="J24" s="17">
        <v>58805.2</v>
      </c>
      <c r="K24" s="17">
        <v>61835.199999999997</v>
      </c>
      <c r="L24" s="17">
        <v>39784.6</v>
      </c>
      <c r="M24" s="17">
        <v>35989.300000000003</v>
      </c>
      <c r="N24" s="17">
        <v>32753.1</v>
      </c>
      <c r="O24" s="17">
        <v>41953.5</v>
      </c>
      <c r="P24" s="17">
        <v>45135.6</v>
      </c>
      <c r="Q24" s="17">
        <v>39851.300000000003</v>
      </c>
      <c r="R24" s="17">
        <v>44774.9</v>
      </c>
      <c r="S24" s="17">
        <v>40374.6</v>
      </c>
      <c r="T24" s="17">
        <v>39397.5</v>
      </c>
      <c r="U24" s="17">
        <v>42821.2</v>
      </c>
      <c r="V24" s="17">
        <v>63387.4</v>
      </c>
      <c r="W24" s="17">
        <v>69369.399999999994</v>
      </c>
      <c r="X24" s="18">
        <f t="shared" si="0"/>
        <v>439461.69999999995</v>
      </c>
      <c r="Y24" s="18">
        <f t="shared" si="1"/>
        <v>535592.4</v>
      </c>
      <c r="Z24" s="19">
        <f t="shared" si="2"/>
        <v>12</v>
      </c>
      <c r="AA24" s="18">
        <f t="shared" si="3"/>
        <v>535592.4</v>
      </c>
      <c r="AB24" s="18">
        <f t="shared" si="4"/>
        <v>69369.399999999994</v>
      </c>
    </row>
    <row r="25" spans="1:28" x14ac:dyDescent="0.3">
      <c r="A25" s="14" t="s">
        <v>139</v>
      </c>
      <c r="B25" s="15" t="str">
        <f>ობიექტები!C25</f>
        <v>სს "საქართველოს კლინიკები" - თელავის რეფერალური ჰოსპიტალი</v>
      </c>
      <c r="C25" s="16" t="str">
        <f>ობიექტები!L25</f>
        <v>კი</v>
      </c>
      <c r="D25" s="17">
        <v>44500</v>
      </c>
      <c r="E25" s="17">
        <v>41300</v>
      </c>
      <c r="F25" s="17">
        <v>38600</v>
      </c>
      <c r="G25" s="17">
        <v>35900</v>
      </c>
      <c r="H25" s="17">
        <v>33200</v>
      </c>
      <c r="I25" s="17">
        <v>36800</v>
      </c>
      <c r="J25" s="17">
        <v>55000</v>
      </c>
      <c r="K25" s="17">
        <v>59300</v>
      </c>
      <c r="L25" s="17">
        <v>41500</v>
      </c>
      <c r="M25" s="17">
        <v>36600</v>
      </c>
      <c r="N25" s="17">
        <v>37300</v>
      </c>
      <c r="O25" s="17">
        <v>45100</v>
      </c>
      <c r="P25" s="17">
        <v>43200</v>
      </c>
      <c r="Q25" s="17">
        <v>39100</v>
      </c>
      <c r="R25" s="17">
        <v>41600</v>
      </c>
      <c r="S25" s="17">
        <v>36500</v>
      </c>
      <c r="T25" s="17">
        <v>33400</v>
      </c>
      <c r="U25" s="17">
        <v>37300</v>
      </c>
      <c r="V25" s="17">
        <v>50900</v>
      </c>
      <c r="W25" s="17">
        <v>55014</v>
      </c>
      <c r="X25" s="18">
        <f t="shared" si="0"/>
        <v>505100</v>
      </c>
      <c r="Y25" s="18">
        <f t="shared" si="1"/>
        <v>497514</v>
      </c>
      <c r="Z25" s="19">
        <f t="shared" si="2"/>
        <v>12</v>
      </c>
      <c r="AA25" s="18">
        <f t="shared" si="3"/>
        <v>497514</v>
      </c>
      <c r="AB25" s="18">
        <f t="shared" si="4"/>
        <v>55014</v>
      </c>
    </row>
    <row r="26" spans="1:28" x14ac:dyDescent="0.3">
      <c r="A26" s="14" t="s">
        <v>145</v>
      </c>
      <c r="B26" s="15" t="str">
        <f>ობიექტები!C26</f>
        <v>სს „საქართველოს კლინიკები“ - ხონის კლინიკა</v>
      </c>
      <c r="C26" s="16" t="str">
        <f>ობიექტები!L26</f>
        <v>კი</v>
      </c>
      <c r="D26" s="17">
        <v>9880</v>
      </c>
      <c r="E26" s="17">
        <v>10520</v>
      </c>
      <c r="F26" s="17">
        <v>8800</v>
      </c>
      <c r="G26" s="17">
        <v>7120</v>
      </c>
      <c r="H26" s="17">
        <v>6252</v>
      </c>
      <c r="I26" s="17">
        <v>6268</v>
      </c>
      <c r="J26" s="17">
        <v>10760</v>
      </c>
      <c r="K26" s="17">
        <v>13920</v>
      </c>
      <c r="L26" s="17">
        <v>6760</v>
      </c>
      <c r="M26" s="17">
        <v>6800</v>
      </c>
      <c r="N26" s="17">
        <v>8960</v>
      </c>
      <c r="O26" s="17">
        <v>9268</v>
      </c>
      <c r="P26" s="17">
        <v>8292</v>
      </c>
      <c r="Q26" s="17">
        <v>6240</v>
      </c>
      <c r="R26" s="17">
        <v>8794.7999999999993</v>
      </c>
      <c r="S26" s="17">
        <v>9461.2000000000007</v>
      </c>
      <c r="T26" s="17">
        <v>7201.2</v>
      </c>
      <c r="U26" s="17">
        <v>6446.2</v>
      </c>
      <c r="V26" s="17">
        <v>8195.2000000000007</v>
      </c>
      <c r="W26" s="17">
        <v>7940</v>
      </c>
      <c r="X26" s="18">
        <f t="shared" si="0"/>
        <v>105308</v>
      </c>
      <c r="Y26" s="18">
        <f t="shared" si="1"/>
        <v>94358.599999999991</v>
      </c>
      <c r="Z26" s="19">
        <f t="shared" si="2"/>
        <v>12</v>
      </c>
      <c r="AA26" s="18">
        <f t="shared" si="3"/>
        <v>94358.599999999991</v>
      </c>
      <c r="AB26" s="18">
        <f t="shared" si="4"/>
        <v>9461.2000000000007</v>
      </c>
    </row>
    <row r="27" spans="1:28" x14ac:dyDescent="0.3">
      <c r="A27" s="14" t="s">
        <v>151</v>
      </c>
      <c r="B27" s="15" t="str">
        <f>ობიექტები!C27</f>
        <v>სს "საქართველოს კლინიკები" - ახალციხის რეფერალური ჰოსპიტალი</v>
      </c>
      <c r="C27" s="16" t="str">
        <f>ობიექტები!L27</f>
        <v>კი</v>
      </c>
      <c r="D27" s="17">
        <v>37307.4</v>
      </c>
      <c r="E27" s="17">
        <v>35573.4</v>
      </c>
      <c r="F27" s="17">
        <v>34644.1</v>
      </c>
      <c r="G27" s="17">
        <v>30626.6</v>
      </c>
      <c r="H27" s="17">
        <v>30749.3</v>
      </c>
      <c r="I27" s="17">
        <v>25495.4</v>
      </c>
      <c r="J27" s="17">
        <v>34222.1</v>
      </c>
      <c r="K27" s="17">
        <v>35681.599999999999</v>
      </c>
      <c r="L27" s="17">
        <v>29237.9</v>
      </c>
      <c r="M27" s="17">
        <v>34985.800000000003</v>
      </c>
      <c r="N27" s="17">
        <v>38589.800000000003</v>
      </c>
      <c r="O27" s="17">
        <v>56570.3</v>
      </c>
      <c r="P27" s="17">
        <v>61871.9</v>
      </c>
      <c r="Q27" s="17">
        <v>49723.1</v>
      </c>
      <c r="R27" s="17">
        <v>52565.2</v>
      </c>
      <c r="S27" s="17">
        <v>45645.599999999999</v>
      </c>
      <c r="T27" s="17">
        <v>46917.9</v>
      </c>
      <c r="U27" s="17">
        <v>43103.9</v>
      </c>
      <c r="V27" s="17">
        <v>45524.1</v>
      </c>
      <c r="W27" s="17">
        <v>49684.7</v>
      </c>
      <c r="X27" s="18">
        <f t="shared" si="0"/>
        <v>423683.69999999995</v>
      </c>
      <c r="Y27" s="18">
        <f t="shared" si="1"/>
        <v>554420.19999999995</v>
      </c>
      <c r="Z27" s="19">
        <f t="shared" si="2"/>
        <v>12</v>
      </c>
      <c r="AA27" s="18">
        <f t="shared" si="3"/>
        <v>554420.19999999995</v>
      </c>
      <c r="AB27" s="18">
        <f t="shared" si="4"/>
        <v>61871.9</v>
      </c>
    </row>
    <row r="28" spans="1:28" x14ac:dyDescent="0.3">
      <c r="A28" s="14" t="s">
        <v>157</v>
      </c>
      <c r="B28" s="15" t="str">
        <f>ობიექტები!C28</f>
        <v>სს „საქართველოს კლინიკები“ - ადიგენის კლინიკა</v>
      </c>
      <c r="C28" s="16" t="str">
        <f>ობიექტები!L28</f>
        <v>კი</v>
      </c>
      <c r="D28" s="17">
        <v>9670.1</v>
      </c>
      <c r="E28" s="17">
        <v>8089.6</v>
      </c>
      <c r="F28" s="17">
        <v>8431.2000000000007</v>
      </c>
      <c r="G28" s="17">
        <v>6824.8</v>
      </c>
      <c r="H28" s="17">
        <v>4998.3999999999996</v>
      </c>
      <c r="I28" s="17">
        <v>4571.2</v>
      </c>
      <c r="J28" s="17">
        <v>4798.3999999999996</v>
      </c>
      <c r="K28" s="17">
        <v>5068</v>
      </c>
      <c r="L28" s="17">
        <v>4892.8</v>
      </c>
      <c r="M28" s="17">
        <v>6064.8</v>
      </c>
      <c r="N28" s="17">
        <v>6600.8</v>
      </c>
      <c r="O28" s="17">
        <v>7604</v>
      </c>
      <c r="P28" s="17">
        <v>9200.7999999999993</v>
      </c>
      <c r="Q28" s="17">
        <v>8011.2</v>
      </c>
      <c r="R28" s="17">
        <v>8616</v>
      </c>
      <c r="S28" s="17">
        <v>6944.8</v>
      </c>
      <c r="T28" s="17">
        <v>6405.6</v>
      </c>
      <c r="U28" s="17">
        <v>4571.2</v>
      </c>
      <c r="V28" s="17">
        <v>4524.8</v>
      </c>
      <c r="W28" s="17">
        <v>4771.2</v>
      </c>
      <c r="X28" s="18">
        <f t="shared" si="0"/>
        <v>77614.100000000006</v>
      </c>
      <c r="Y28" s="18">
        <f t="shared" si="1"/>
        <v>78208</v>
      </c>
      <c r="Z28" s="19">
        <f t="shared" si="2"/>
        <v>12</v>
      </c>
      <c r="AA28" s="18">
        <f t="shared" si="3"/>
        <v>78208</v>
      </c>
      <c r="AB28" s="18">
        <f t="shared" si="4"/>
        <v>9200.7999999999993</v>
      </c>
    </row>
    <row r="29" spans="1:28" x14ac:dyDescent="0.3">
      <c r="A29" s="14" t="s">
        <v>163</v>
      </c>
      <c r="B29" s="15" t="str">
        <f>ობიექტები!C29</f>
        <v>სს "საქართველოს კლინიკები" - ი. ციციშვილის სახელობის ბავშვთა კლინიკა</v>
      </c>
      <c r="C29" s="16" t="str">
        <f>ობიექტები!L29</f>
        <v>კი</v>
      </c>
      <c r="D29" s="17">
        <v>55927.9</v>
      </c>
      <c r="E29" s="17">
        <v>53746.5</v>
      </c>
      <c r="F29" s="17">
        <v>52211.9</v>
      </c>
      <c r="G29" s="17">
        <v>45763.8</v>
      </c>
      <c r="H29" s="17">
        <v>45956.2</v>
      </c>
      <c r="I29" s="17">
        <v>65321</v>
      </c>
      <c r="J29" s="17">
        <v>89132.5</v>
      </c>
      <c r="K29" s="17">
        <v>94879</v>
      </c>
      <c r="L29" s="17">
        <v>56092.3</v>
      </c>
      <c r="M29" s="17">
        <v>42241.8</v>
      </c>
      <c r="N29" s="17">
        <v>52586.8</v>
      </c>
      <c r="O29" s="17">
        <v>72326.3</v>
      </c>
      <c r="P29" s="17">
        <v>78393.5</v>
      </c>
      <c r="Q29" s="17">
        <v>64356.3</v>
      </c>
      <c r="R29" s="17">
        <v>67201.3</v>
      </c>
      <c r="S29" s="17">
        <v>64041.9</v>
      </c>
      <c r="T29" s="17">
        <v>57051.3</v>
      </c>
      <c r="U29" s="17">
        <v>79413.3</v>
      </c>
      <c r="V29" s="17">
        <v>112236.8</v>
      </c>
      <c r="W29" s="17">
        <v>106419.8</v>
      </c>
      <c r="X29" s="18">
        <f t="shared" si="0"/>
        <v>726186.00000000012</v>
      </c>
      <c r="Y29" s="18">
        <f t="shared" si="1"/>
        <v>852361.40000000014</v>
      </c>
      <c r="Z29" s="19">
        <f t="shared" si="2"/>
        <v>12</v>
      </c>
      <c r="AA29" s="18">
        <f t="shared" si="3"/>
        <v>852361.40000000014</v>
      </c>
      <c r="AB29" s="18">
        <f t="shared" si="4"/>
        <v>112236.8</v>
      </c>
    </row>
    <row r="30" spans="1:28" x14ac:dyDescent="0.3">
      <c r="A30" s="14" t="s">
        <v>170</v>
      </c>
      <c r="B30" s="15" t="str">
        <f>ობიექტები!C30</f>
        <v>სს "საქართველოს კლინიკები" - ქარელის კლინიკა</v>
      </c>
      <c r="C30" s="16" t="str">
        <f>ობიექტები!L30</f>
        <v>კი</v>
      </c>
      <c r="D30" s="17">
        <v>10629.2</v>
      </c>
      <c r="E30" s="17">
        <v>11578.2</v>
      </c>
      <c r="F30" s="17">
        <v>7094.6</v>
      </c>
      <c r="G30" s="17">
        <v>8273.2999999999993</v>
      </c>
      <c r="H30" s="17">
        <v>3076.4</v>
      </c>
      <c r="I30" s="17">
        <v>1100.5</v>
      </c>
      <c r="J30" s="17">
        <v>5752.3</v>
      </c>
      <c r="K30" s="17">
        <v>7723.2</v>
      </c>
      <c r="L30" s="17">
        <v>6324.3</v>
      </c>
      <c r="M30" s="17">
        <v>8029</v>
      </c>
      <c r="N30" s="17">
        <v>11395.1</v>
      </c>
      <c r="O30" s="17">
        <v>16914.2</v>
      </c>
      <c r="P30" s="17">
        <v>19503.599999999999</v>
      </c>
      <c r="Q30" s="17">
        <v>13862.1</v>
      </c>
      <c r="R30" s="17">
        <v>13903.3</v>
      </c>
      <c r="S30" s="17">
        <v>8975.7999999999993</v>
      </c>
      <c r="T30" s="17">
        <v>7658.4</v>
      </c>
      <c r="U30" s="17">
        <v>4526.3999999999996</v>
      </c>
      <c r="V30" s="17">
        <v>7535.3</v>
      </c>
      <c r="W30" s="17">
        <v>10705.6</v>
      </c>
      <c r="X30" s="18">
        <f t="shared" si="0"/>
        <v>97890.3</v>
      </c>
      <c r="Y30" s="18">
        <f t="shared" si="1"/>
        <v>129333.1</v>
      </c>
      <c r="Z30" s="19">
        <f t="shared" si="2"/>
        <v>12</v>
      </c>
      <c r="AA30" s="18">
        <f t="shared" si="3"/>
        <v>129333.1</v>
      </c>
      <c r="AB30" s="18">
        <f t="shared" si="4"/>
        <v>19503.599999999999</v>
      </c>
    </row>
    <row r="31" spans="1:28" x14ac:dyDescent="0.3">
      <c r="A31" s="14" t="s">
        <v>176</v>
      </c>
      <c r="B31" s="15" t="str">
        <f>ობიექტები!C31</f>
        <v>სს "საქართველოს კლინიკები" - გორის რეფერალური ჰოსპიტალი</v>
      </c>
      <c r="C31" s="16" t="str">
        <f>ობიექტები!L31</f>
        <v>კი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>
        <v>67729.100000000006</v>
      </c>
      <c r="Q31" s="17">
        <v>49254.6</v>
      </c>
      <c r="R31" s="17">
        <v>46573.3</v>
      </c>
      <c r="S31" s="17">
        <v>37884.1</v>
      </c>
      <c r="T31" s="17">
        <v>34578.699999999997</v>
      </c>
      <c r="U31" s="17">
        <v>30348.3</v>
      </c>
      <c r="V31" s="17">
        <v>36604.400000000001</v>
      </c>
      <c r="W31" s="17">
        <v>40858.699999999997</v>
      </c>
      <c r="X31" s="18">
        <f t="shared" si="0"/>
        <v>0</v>
      </c>
      <c r="Y31" s="18">
        <f t="shared" si="1"/>
        <v>343831.2</v>
      </c>
      <c r="Z31" s="19">
        <f t="shared" si="2"/>
        <v>8</v>
      </c>
      <c r="AA31" s="18">
        <f t="shared" si="3"/>
        <v>515746.80000000005</v>
      </c>
      <c r="AB31" s="18">
        <f t="shared" si="4"/>
        <v>67729.100000000006</v>
      </c>
    </row>
    <row r="32" spans="1:28" x14ac:dyDescent="0.3">
      <c r="A32" s="14" t="s">
        <v>249</v>
      </c>
      <c r="B32" s="15" t="str">
        <f>ობიექტები!C32</f>
        <v>სს "საქართველოს კლინიკები" - ხაშურის რეფერალური ჰოსპიტალი/ხაშურის ცენტრალური კლინიკური საავადმყოფო</v>
      </c>
      <c r="C32" s="16" t="str">
        <f>ობიექტები!L32</f>
        <v>კი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>
        <v>22883.8</v>
      </c>
      <c r="Q32" s="17">
        <v>18743.3</v>
      </c>
      <c r="R32" s="17">
        <v>19560</v>
      </c>
      <c r="S32" s="17">
        <v>14760</v>
      </c>
      <c r="T32" s="17">
        <v>13080</v>
      </c>
      <c r="U32" s="17">
        <v>12000</v>
      </c>
      <c r="V32" s="17">
        <v>19320</v>
      </c>
      <c r="W32" s="17">
        <v>27120</v>
      </c>
      <c r="X32" s="18">
        <f t="shared" si="0"/>
        <v>0</v>
      </c>
      <c r="Y32" s="18">
        <f t="shared" si="1"/>
        <v>147467.1</v>
      </c>
      <c r="Z32" s="19">
        <f t="shared" si="2"/>
        <v>8</v>
      </c>
      <c r="AA32" s="18">
        <f t="shared" si="3"/>
        <v>221200.65000000002</v>
      </c>
      <c r="AB32" s="18">
        <f t="shared" si="4"/>
        <v>27120</v>
      </c>
    </row>
    <row r="33" spans="1:28" x14ac:dyDescent="0.3">
      <c r="A33" s="27" t="s">
        <v>221</v>
      </c>
      <c r="B33" s="27"/>
      <c r="C33" s="27"/>
      <c r="D33" s="20">
        <f t="shared" ref="D33:Y33" si="5">SUMIF($C$5:$C$32,"კი",D5:D32)</f>
        <v>623858.69999999995</v>
      </c>
      <c r="E33" s="20">
        <f t="shared" si="5"/>
        <v>554339.6</v>
      </c>
      <c r="F33" s="20">
        <f t="shared" si="5"/>
        <v>516130.5</v>
      </c>
      <c r="G33" s="20">
        <f t="shared" si="5"/>
        <v>509988.6999999999</v>
      </c>
      <c r="H33" s="20">
        <f t="shared" si="5"/>
        <v>493363.50000000006</v>
      </c>
      <c r="I33" s="20">
        <f t="shared" si="5"/>
        <v>522881.60000000003</v>
      </c>
      <c r="J33" s="20">
        <f t="shared" si="5"/>
        <v>748859.9</v>
      </c>
      <c r="K33" s="20">
        <f t="shared" si="5"/>
        <v>786551.39999999991</v>
      </c>
      <c r="L33" s="20">
        <f t="shared" si="5"/>
        <v>578463</v>
      </c>
      <c r="M33" s="20">
        <f t="shared" si="5"/>
        <v>575157.1</v>
      </c>
      <c r="N33" s="20">
        <f t="shared" si="5"/>
        <v>581720.79999999993</v>
      </c>
      <c r="O33" s="20">
        <f t="shared" si="5"/>
        <v>751736.8</v>
      </c>
      <c r="P33" s="20">
        <f t="shared" si="5"/>
        <v>867496.50000000012</v>
      </c>
      <c r="Q33" s="20">
        <f t="shared" si="5"/>
        <v>733176.9</v>
      </c>
      <c r="R33" s="20">
        <f t="shared" si="5"/>
        <v>789087.10000000009</v>
      </c>
      <c r="S33" s="20">
        <f t="shared" si="5"/>
        <v>700938.10000000009</v>
      </c>
      <c r="T33" s="20">
        <f t="shared" si="5"/>
        <v>663111.1</v>
      </c>
      <c r="U33" s="20">
        <f t="shared" si="5"/>
        <v>675090.3</v>
      </c>
      <c r="V33" s="20">
        <f t="shared" si="5"/>
        <v>863120.9</v>
      </c>
      <c r="W33" s="20">
        <f t="shared" si="5"/>
        <v>885653.79999999981</v>
      </c>
      <c r="X33" s="20">
        <f t="shared" si="5"/>
        <v>7243051.5999999996</v>
      </c>
      <c r="Y33" s="20">
        <f t="shared" si="5"/>
        <v>8664752.4000000004</v>
      </c>
      <c r="Z33" s="1"/>
      <c r="AA33" s="20">
        <f>SUMIF($C$5:$C$32,"კი",AA5:AA32)</f>
        <v>8910401.5500000007</v>
      </c>
      <c r="AB33" s="20">
        <f>SUMIF($C$5:$C$32,"კი",AB5:AB32)</f>
        <v>1044800.5</v>
      </c>
    </row>
  </sheetData>
  <mergeCells count="1">
    <mergeCell ref="A33:C33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4" sqref="K14"/>
    </sheetView>
  </sheetViews>
  <sheetFormatPr defaultColWidth="8.6640625" defaultRowHeight="14.4" x14ac:dyDescent="0.3"/>
  <cols>
    <col min="1" max="1" width="7" customWidth="1"/>
    <col min="2" max="2" width="36" customWidth="1"/>
    <col min="3" max="3" width="9" customWidth="1"/>
    <col min="4" max="4" width="18" customWidth="1"/>
    <col min="5" max="5" width="8" customWidth="1"/>
    <col min="6" max="6" width="10" customWidth="1"/>
    <col min="7" max="7" width="15" customWidth="1"/>
    <col min="8" max="8" width="9" customWidth="1"/>
    <col min="9" max="10" width="15" customWidth="1"/>
    <col min="11" max="12" width="13" customWidth="1"/>
  </cols>
  <sheetData>
    <row r="1" spans="1:12" ht="17.399999999999999" x14ac:dyDescent="0.3">
      <c r="A1" s="2" t="s">
        <v>222</v>
      </c>
    </row>
    <row r="2" spans="1:12" x14ac:dyDescent="0.3">
      <c r="A2" s="3" t="s">
        <v>223</v>
      </c>
    </row>
    <row r="4" spans="1:12" ht="48" customHeight="1" x14ac:dyDescent="0.3">
      <c r="A4" s="4" t="s">
        <v>2</v>
      </c>
      <c r="B4" s="4" t="s">
        <v>3</v>
      </c>
      <c r="C4" s="4" t="s">
        <v>195</v>
      </c>
      <c r="D4" s="4" t="s">
        <v>11</v>
      </c>
      <c r="E4" s="4" t="s">
        <v>224</v>
      </c>
      <c r="F4" s="4" t="s">
        <v>225</v>
      </c>
      <c r="G4" s="4" t="s">
        <v>226</v>
      </c>
      <c r="H4" s="4" t="s">
        <v>227</v>
      </c>
      <c r="I4" s="4" t="s">
        <v>228</v>
      </c>
      <c r="J4" s="4" t="s">
        <v>229</v>
      </c>
      <c r="K4" s="4" t="s">
        <v>230</v>
      </c>
      <c r="L4" s="4" t="s">
        <v>231</v>
      </c>
    </row>
    <row r="5" spans="1:12" x14ac:dyDescent="0.3">
      <c r="A5" s="21" t="str">
        <f>ობიექტები!B5</f>
        <v>SHH</v>
      </c>
      <c r="B5" s="21" t="str">
        <f>ობიექტები!C5</f>
        <v>სს „საქართველოს კლინიკები“ - შუახევის კლინიკა</v>
      </c>
      <c r="C5" s="22" t="str">
        <f>ობიექტები!L5</f>
        <v>კი</v>
      </c>
      <c r="D5" s="21" t="str">
        <f>ობიექტები!K5</f>
        <v>რეგიონები (ეპ ჯორჯია)</v>
      </c>
      <c r="E5" s="22">
        <f>IF(ობიექტები!I5="","დასაზ.",ობიექტები!I5)</f>
        <v>10</v>
      </c>
      <c r="F5" s="22" t="str">
        <f>IF(ობიექტები!J5="","დასაზ.",ობიექტები!J5)</f>
        <v>დასაზ.</v>
      </c>
      <c r="G5" s="21">
        <f>მოხმარება!AA5</f>
        <v>129444.59999999999</v>
      </c>
      <c r="H5" s="23">
        <f t="shared" ref="H5:H32" si="0">IF(C5="კი",G5/$G$33,0)</f>
        <v>1.4527358758596011E-2</v>
      </c>
      <c r="I5" s="21">
        <f>მოხმარება!M5+მოხმარება!N5+მოხმარება!O5+მოხმარება!P5+მოხმარება!Q5+მოხმარება!R5</f>
        <v>68522.600000000006</v>
      </c>
      <c r="J5" s="21">
        <f>მოხმარება!S5+მოხმარება!T5+მოხმარება!U5+მოხმარება!V5+მოხმარება!W5+მოხმარება!L5</f>
        <v>60921.999999999993</v>
      </c>
      <c r="K5" s="21">
        <f>მოხმარება!AB5</f>
        <v>13615</v>
      </c>
      <c r="L5" s="21">
        <f>მოხმარება!X5</f>
        <v>127251.20000000001</v>
      </c>
    </row>
    <row r="6" spans="1:12" x14ac:dyDescent="0.3">
      <c r="A6" s="21" t="str">
        <f>ობიექტები!B6</f>
        <v>QDH</v>
      </c>
      <c r="B6" s="21" t="str">
        <f>ობიექტები!C6</f>
        <v>სს „საქართველოს კლინიკები“ - ქედის კლინიკა</v>
      </c>
      <c r="C6" s="22" t="str">
        <f>ობიექტები!L6</f>
        <v>კი</v>
      </c>
      <c r="D6" s="21" t="str">
        <f>ობიექტები!K6</f>
        <v>რეგიონები (ეპ ჯორჯია)</v>
      </c>
      <c r="E6" s="22">
        <f>IF(ობიექტები!I6="","დასაზ.",ობიექტები!I6)</f>
        <v>10</v>
      </c>
      <c r="F6" s="22">
        <f>IF(ობიექტები!J6="","დასაზ.",ობიექტები!J6)</f>
        <v>350</v>
      </c>
      <c r="G6" s="21">
        <f>მოხმარება!AA6</f>
        <v>125280</v>
      </c>
      <c r="H6" s="23">
        <f t="shared" si="0"/>
        <v>1.4059972415047892E-2</v>
      </c>
      <c r="I6" s="21">
        <f>მოხმარება!M6+მოხმარება!N6+მოხმარება!O6+მოხმარება!P6+მოხმარება!Q6+მოხმარება!R6</f>
        <v>77120</v>
      </c>
      <c r="J6" s="21">
        <f>მოხმარება!S6+მოხმარება!T6+მოხმარება!U6+მოხმარება!V6+მოხმარება!W6+მოხმარება!L6</f>
        <v>48160</v>
      </c>
      <c r="K6" s="21">
        <f>მოხმარება!AB6</f>
        <v>16640</v>
      </c>
      <c r="L6" s="21">
        <f>მოხმარება!X6</f>
        <v>124162</v>
      </c>
    </row>
    <row r="7" spans="1:12" x14ac:dyDescent="0.3">
      <c r="A7" s="21" t="str">
        <f>ობიექტები!B7</f>
        <v>XLH</v>
      </c>
      <c r="B7" s="21" t="str">
        <f>ობიექტები!C7</f>
        <v>სს „საქართველოს კლინიკები“ - ხულოს კლინიკა</v>
      </c>
      <c r="C7" s="22" t="str">
        <f>ობიექტები!L7</f>
        <v>კი</v>
      </c>
      <c r="D7" s="21" t="str">
        <f>ობიექტები!K7</f>
        <v>რეგიონები (ეპ ჯორჯია)</v>
      </c>
      <c r="E7" s="22">
        <f>IF(ობიექტები!I7="","დასაზ.",ობიექტები!I7)</f>
        <v>10</v>
      </c>
      <c r="F7" s="22">
        <f>IF(ობიექტები!J7="","დასაზ.",ობიექტები!J7)</f>
        <v>200</v>
      </c>
      <c r="G7" s="21">
        <f>მოხმარება!AA7</f>
        <v>126950</v>
      </c>
      <c r="H7" s="23">
        <f t="shared" si="0"/>
        <v>1.4247393822560106E-2</v>
      </c>
      <c r="I7" s="21">
        <f>მოხმარება!M7+მოხმარება!N7+მოხმარება!O7+მოხმარება!P7+მოხმარება!Q7+მოხმარება!R7</f>
        <v>71206</v>
      </c>
      <c r="J7" s="21">
        <f>მოხმარება!S7+მოხმარება!T7+მოხმარება!U7+მოხმარება!V7+მოხმარება!W7+მოხმარება!L7</f>
        <v>55744</v>
      </c>
      <c r="K7" s="21">
        <f>მოხმარება!AB7</f>
        <v>15138.8</v>
      </c>
      <c r="L7" s="21">
        <f>მოხმარება!X7</f>
        <v>138387.20000000001</v>
      </c>
    </row>
    <row r="8" spans="1:12" x14ac:dyDescent="0.3">
      <c r="A8" s="21" t="str">
        <f>ობიექტები!B8</f>
        <v>TYH</v>
      </c>
      <c r="B8" s="21" t="str">
        <f>ობიექტები!C8</f>
        <v>სს „საქართველოს კლინიკები“ - ტყიბულის კლინიკა</v>
      </c>
      <c r="C8" s="22" t="str">
        <f>ობიექტები!L8</f>
        <v>კი</v>
      </c>
      <c r="D8" s="21" t="str">
        <f>ობიექტები!K8</f>
        <v>რეგიონები (ეპ ჯორჯია)</v>
      </c>
      <c r="E8" s="22">
        <f>IF(ობიექტები!I8="","დასაზ.",ობიექტები!I8)</f>
        <v>6</v>
      </c>
      <c r="F8" s="22">
        <f>IF(ობიექტები!J8="","დასაზ.",ობიექტები!J8)</f>
        <v>200</v>
      </c>
      <c r="G8" s="21">
        <f>მოხმარება!AA8</f>
        <v>95250.800000000017</v>
      </c>
      <c r="H8" s="23">
        <f t="shared" si="0"/>
        <v>1.0689843714170212E-2</v>
      </c>
      <c r="I8" s="21">
        <f>მოხმარება!M8+მოხმარება!N8+მოხმარება!O8+მოხმარება!P8+მოხმარება!Q8+მოხმარება!R8</f>
        <v>54695.500000000015</v>
      </c>
      <c r="J8" s="21">
        <f>მოხმარება!S8+მოხმარება!T8+მოხმარება!U8+მოხმარება!V8+მოხმარება!W8+მოხმარება!L8</f>
        <v>40555.299999999996</v>
      </c>
      <c r="K8" s="21">
        <f>მოხმარება!AB8</f>
        <v>10846.2</v>
      </c>
      <c r="L8" s="21">
        <f>მოხმარება!X8</f>
        <v>95633.1</v>
      </c>
    </row>
    <row r="9" spans="1:12" x14ac:dyDescent="0.3">
      <c r="A9" s="21" t="str">
        <f>ობიექტები!B9</f>
        <v>ABH</v>
      </c>
      <c r="B9" s="21" t="str">
        <f>ობიექტები!C9</f>
        <v>სს „საქართველოს კლინიკები“ - აბაშის კლინიკა</v>
      </c>
      <c r="C9" s="22" t="str">
        <f>ობიექტები!L9</f>
        <v>კი</v>
      </c>
      <c r="D9" s="21" t="str">
        <f>ობიექტები!K9</f>
        <v>რეგიონები (ეპ ჯორჯია)</v>
      </c>
      <c r="E9" s="22">
        <f>IF(ობიექტები!I9="","დასაზ.",ობიექტები!I9)</f>
        <v>10</v>
      </c>
      <c r="F9" s="22" t="str">
        <f>IF(ობიექტები!J9="","დასაზ.",ობიექტები!J9)</f>
        <v>დასაზ.</v>
      </c>
      <c r="G9" s="21">
        <f>მოხმარება!AA9</f>
        <v>75709.3</v>
      </c>
      <c r="H9" s="23">
        <f t="shared" si="0"/>
        <v>8.4967326753079934E-3</v>
      </c>
      <c r="I9" s="21">
        <f>მოხმარება!M9+მოხმარება!N9+მოხმარება!O9+მოხმარება!P9+მოხმარება!Q9+მოხმარება!R9</f>
        <v>39320</v>
      </c>
      <c r="J9" s="21">
        <f>მოხმარება!S9+მოხმარება!T9+მოხმარება!U9+მოხმარება!V9+მოხმარება!W9+მოხმარება!L9</f>
        <v>36389.300000000003</v>
      </c>
      <c r="K9" s="21">
        <f>მოხმარება!AB9</f>
        <v>8692</v>
      </c>
      <c r="L9" s="21">
        <f>მოხმარება!X9</f>
        <v>86720</v>
      </c>
    </row>
    <row r="10" spans="1:12" x14ac:dyDescent="0.3">
      <c r="A10" s="21" t="str">
        <f>ობიექტები!B10</f>
        <v>TRH</v>
      </c>
      <c r="B10" s="21" t="str">
        <f>ობიექტები!C10</f>
        <v>სს „საქართველოს კლინიკები“ - თერჯოლის კლინიკა</v>
      </c>
      <c r="C10" s="22" t="str">
        <f>ობიექტები!L10</f>
        <v>კი</v>
      </c>
      <c r="D10" s="21" t="str">
        <f>ობიექტები!K10</f>
        <v>რეგიონები (ეპ ჯორჯია)</v>
      </c>
      <c r="E10" s="22">
        <f>IF(ობიექტები!I10="","დასაზ.",ობიექტები!I10)</f>
        <v>10</v>
      </c>
      <c r="F10" s="22">
        <f>IF(ობიექტები!J10="","დასაზ.",ობიექტები!J10)</f>
        <v>200</v>
      </c>
      <c r="G10" s="21">
        <f>მოხმარება!AA10</f>
        <v>51808</v>
      </c>
      <c r="H10" s="23">
        <f t="shared" si="0"/>
        <v>5.8143283116123979E-3</v>
      </c>
      <c r="I10" s="21">
        <f>მოხმარება!M10+მოხმარება!N10+მოხმარება!O10+მოხმარება!P10+მოხმარება!Q10+მოხმარება!R10</f>
        <v>25360</v>
      </c>
      <c r="J10" s="21">
        <f>მოხმარება!S10+მოხმარება!T10+მოხმარება!U10+მოხმარება!V10+მოხმარება!W10+მოხმარება!L10</f>
        <v>26448</v>
      </c>
      <c r="K10" s="21">
        <f>მოხმარება!AB10</f>
        <v>6060</v>
      </c>
      <c r="L10" s="21">
        <f>მოხმარება!X10</f>
        <v>54232.7</v>
      </c>
    </row>
    <row r="11" spans="1:12" x14ac:dyDescent="0.3">
      <c r="A11" s="21" t="str">
        <f>ობიექტები!B11</f>
        <v>AXH</v>
      </c>
      <c r="B11" s="21" t="str">
        <f>ობიექტები!C11</f>
        <v>სს „საქართველოს კლინიკები“ - ახმეტის კლინიკა</v>
      </c>
      <c r="C11" s="22" t="str">
        <f>ობიექტები!L11</f>
        <v>კი</v>
      </c>
      <c r="D11" s="21" t="str">
        <f>ობიექტები!K11</f>
        <v>რეგიონები (ეპ ჯორჯია)</v>
      </c>
      <c r="E11" s="22">
        <f>IF(ობიექტები!I11="","დასაზ.",ობიექტები!I11)</f>
        <v>10</v>
      </c>
      <c r="F11" s="22">
        <f>IF(ობიექტები!J11="","დასაზ.",ობიექტები!J11)</f>
        <v>500</v>
      </c>
      <c r="G11" s="21">
        <f>მოხმარება!AA11</f>
        <v>161610</v>
      </c>
      <c r="H11" s="23">
        <f t="shared" si="0"/>
        <v>1.8137229741346503E-2</v>
      </c>
      <c r="I11" s="21">
        <f>მოხმარება!M11+მოხმარება!N11+მოხმარება!O11+მოხმარება!P11+მოხმარება!Q11+მოხმარება!R11</f>
        <v>90150</v>
      </c>
      <c r="J11" s="21">
        <f>მოხმარება!S11+მოხმარება!T11+მოხმარება!U11+მოხმარება!V11+მოხმარება!W11+მოხმარება!L11</f>
        <v>71460</v>
      </c>
      <c r="K11" s="21">
        <f>მოხმარება!AB11</f>
        <v>17415</v>
      </c>
      <c r="L11" s="21">
        <f>მოხმარება!X11</f>
        <v>160515</v>
      </c>
    </row>
    <row r="12" spans="1:12" x14ac:dyDescent="0.3">
      <c r="A12" s="21" t="str">
        <f>ობიექტები!B12</f>
        <v>YVH</v>
      </c>
      <c r="B12" s="21" t="str">
        <f>ობიექტები!C12</f>
        <v>სს „საქართველოს კლინიკები“ - ყვარლის კლინიკა</v>
      </c>
      <c r="C12" s="22" t="str">
        <f>ობიექტები!L12</f>
        <v>კი</v>
      </c>
      <c r="D12" s="21" t="str">
        <f>ობიექტები!K12</f>
        <v>რეგიონები (ეპ ჯორჯია)</v>
      </c>
      <c r="E12" s="22">
        <f>IF(ობიექტები!I12="","დასაზ.",ობიექტები!I12)</f>
        <v>10</v>
      </c>
      <c r="F12" s="22">
        <f>IF(ობიექტები!J12="","დასაზ.",ობიექტები!J12)</f>
        <v>500</v>
      </c>
      <c r="G12" s="21">
        <f>მოხმარება!AA12</f>
        <v>171315.39999999997</v>
      </c>
      <c r="H12" s="23">
        <f t="shared" si="0"/>
        <v>1.9226451135639332E-2</v>
      </c>
      <c r="I12" s="21">
        <f>მოხმარება!M12+მოხმარება!N12+მოხმარება!O12+მოხმარება!P12+მოხმარება!Q12+მოხმარება!R12</f>
        <v>77790.900000000009</v>
      </c>
      <c r="J12" s="21">
        <f>მოხმარება!S12+მოხმარება!T12+მოხმარება!U12+მოხმარება!V12+მოხმარება!W12+მოხმარება!L12</f>
        <v>93524.500000000015</v>
      </c>
      <c r="K12" s="21">
        <f>მოხმარება!AB12</f>
        <v>23504.3</v>
      </c>
      <c r="L12" s="21">
        <f>მოხმარება!X12</f>
        <v>162014.80000000002</v>
      </c>
    </row>
    <row r="13" spans="1:12" x14ac:dyDescent="0.3">
      <c r="A13" s="21" t="str">
        <f>ობიექტები!B13</f>
        <v>XBH</v>
      </c>
      <c r="B13" s="21" t="str">
        <f>ობიექტები!C13</f>
        <v>სს „საქართველოს კლინიკები“ - ხობის კლინიკა</v>
      </c>
      <c r="C13" s="22" t="str">
        <f>ობიექტები!L13</f>
        <v>კი</v>
      </c>
      <c r="D13" s="21" t="str">
        <f>ობიექტები!K13</f>
        <v>რეგიონები (ეპ ჯორჯია)</v>
      </c>
      <c r="E13" s="22">
        <f>IF(ობიექტები!I13="","დასაზ.",ობიექტები!I13)</f>
        <v>10</v>
      </c>
      <c r="F13" s="22">
        <f>IF(ობიექტები!J13="","დასაზ.",ობიექტები!J13)</f>
        <v>125</v>
      </c>
      <c r="G13" s="21">
        <f>მოხმარება!AA13</f>
        <v>67746</v>
      </c>
      <c r="H13" s="23">
        <f t="shared" si="0"/>
        <v>7.603024355282843E-3</v>
      </c>
      <c r="I13" s="21">
        <f>მოხმარება!M13+მოხმარება!N13+მოხმარება!O13+მოხმარება!P13+მოხმარება!Q13+მოხმარება!R13</f>
        <v>38855</v>
      </c>
      <c r="J13" s="21">
        <f>მოხმარება!S13+მოხმარება!T13+მოხმარება!U13+მოხმარება!V13+მოხმარება!W13+მოხმარება!L13</f>
        <v>28891</v>
      </c>
      <c r="K13" s="21">
        <f>მოხმარება!AB13</f>
        <v>9526</v>
      </c>
      <c r="L13" s="21">
        <f>მოხმარება!X13</f>
        <v>80023</v>
      </c>
    </row>
    <row r="14" spans="1:12" x14ac:dyDescent="0.3">
      <c r="A14" s="21" t="str">
        <f>ობიექტები!B14</f>
        <v>NCH</v>
      </c>
      <c r="B14" s="21" t="str">
        <f>ობიექტები!C14</f>
        <v>სს „საქართველოს კლინიკები“ - ნინოწმინდის კლინიკა</v>
      </c>
      <c r="C14" s="22" t="str">
        <f>ობიექტები!L14</f>
        <v>კი</v>
      </c>
      <c r="D14" s="21" t="str">
        <f>ობიექტები!K14</f>
        <v>რეგიონები (ეპ ჯორჯია)</v>
      </c>
      <c r="E14" s="22">
        <f>IF(ობიექტები!I14="","დასაზ.",ობიექტები!I14)</f>
        <v>10</v>
      </c>
      <c r="F14" s="22">
        <f>IF(ობიექტები!J14="","დასაზ.",ობიექტები!J14)</f>
        <v>80</v>
      </c>
      <c r="G14" s="21">
        <f>მოხმარება!AA14</f>
        <v>107516</v>
      </c>
      <c r="H14" s="23">
        <f t="shared" si="0"/>
        <v>1.2066347335379065E-2</v>
      </c>
      <c r="I14" s="21">
        <f>მოხმარება!M14+მოხმარება!N14+მოხმარება!O14+მოხმარება!P14+მოხმარება!Q14+მოხმარება!R14</f>
        <v>63695</v>
      </c>
      <c r="J14" s="21">
        <f>მოხმარება!S14+მოხმარება!T14+მოხმარება!U14+მოხმარება!V14+მოხმარება!W14+მოხმარება!L14</f>
        <v>43821</v>
      </c>
      <c r="K14" s="21">
        <f>მოხმარება!AB14</f>
        <v>12709</v>
      </c>
      <c r="L14" s="21">
        <f>მოხმარება!X14</f>
        <v>109025</v>
      </c>
    </row>
    <row r="15" spans="1:12" x14ac:dyDescent="0.3">
      <c r="A15" s="21" t="str">
        <f>ობიექტები!B15</f>
        <v>ZURH</v>
      </c>
      <c r="B15" s="21" t="str">
        <f>ობიექტები!C15</f>
        <v>სს "საქართველოს კლინიკები“ - ზუგდიდის რეფერალური ჰოსპიტალი</v>
      </c>
      <c r="C15" s="22" t="str">
        <f>ობიექტები!L15</f>
        <v>კი</v>
      </c>
      <c r="D15" s="21" t="str">
        <f>ობიექტები!K15</f>
        <v>რეგიონები (ეპ ჯორჯია)</v>
      </c>
      <c r="E15" s="22">
        <f>IF(ობიექტები!I15="","დასაზ.",ობიექტები!I15)</f>
        <v>6</v>
      </c>
      <c r="F15" s="22">
        <f>IF(ობიექტები!J15="","დასაზ.",ობიექტები!J15)</f>
        <v>500</v>
      </c>
      <c r="G15" s="21">
        <f>მოხმარება!AA15</f>
        <v>1382579.4000000001</v>
      </c>
      <c r="H15" s="23">
        <f t="shared" si="0"/>
        <v>0.15516465697328757</v>
      </c>
      <c r="I15" s="21">
        <f>მოხმარება!M15+მოხმარება!N15+მოხმარება!O15+მოხმარება!P15+მოხმარება!Q15+მოხმარება!R15</f>
        <v>717089.00000000012</v>
      </c>
      <c r="J15" s="21">
        <f>მოხმარება!S15+მოხმარება!T15+მოხმარება!U15+მოხმარება!V15+მოხმარება!W15+მოხმარება!L15</f>
        <v>665490.4</v>
      </c>
      <c r="K15" s="21">
        <f>მოხმარება!AB15</f>
        <v>136210.9</v>
      </c>
      <c r="L15" s="21">
        <f>მოხმარება!X15</f>
        <v>1277895.8999999999</v>
      </c>
    </row>
    <row r="16" spans="1:12" x14ac:dyDescent="0.3">
      <c r="A16" s="21" t="str">
        <f>ობიექტები!B16</f>
        <v>KRH</v>
      </c>
      <c r="B16" s="21" t="str">
        <f>ობიექტები!C16</f>
        <v>სს "საქართველოს კლინიკები" - ქუთაისის რეფერალური ჰოსპიტალი</v>
      </c>
      <c r="C16" s="22" t="str">
        <f>ობიექტები!L16</f>
        <v>კი</v>
      </c>
      <c r="D16" s="21" t="str">
        <f>ობიექტები!K16</f>
        <v>რეგიონები (ეპ ჯორჯია)</v>
      </c>
      <c r="E16" s="22">
        <f>IF(ობიექტები!I16="","დასაზ.",ობიექტები!I16)</f>
        <v>10</v>
      </c>
      <c r="F16" s="22">
        <f>IF(ობიექტები!J16="","დასაზ.",ობიექტები!J16)</f>
        <v>385</v>
      </c>
      <c r="G16" s="21">
        <f>მოხმარება!AA16</f>
        <v>1745382</v>
      </c>
      <c r="H16" s="23">
        <f t="shared" si="0"/>
        <v>0.19588140783621585</v>
      </c>
      <c r="I16" s="21">
        <f>მოხმარება!M16+მოხმარება!N16+მოხმარება!O16+მოხმარება!P16+მოხმარება!Q16+მოხმარება!R16</f>
        <v>765388.5</v>
      </c>
      <c r="J16" s="21">
        <f>მოხმარება!S16+მოხმარება!T16+მოხმარება!U16+მოხმარება!V16+მოხმარება!W16+მოხმარება!L16</f>
        <v>979993.5</v>
      </c>
      <c r="K16" s="21">
        <f>მოხმარება!AB16</f>
        <v>205537.5</v>
      </c>
      <c r="L16" s="21">
        <f>მოხმარება!X16</f>
        <v>1532341.7</v>
      </c>
    </row>
    <row r="17" spans="1:12" x14ac:dyDescent="0.3">
      <c r="A17" s="21" t="str">
        <f>ობიექტები!B17</f>
        <v>CAH</v>
      </c>
      <c r="B17" s="21" t="str">
        <f>ობიექტები!C17</f>
        <v>სს „საქართველოს კლინიკები“ - წალენჯიხის კლინიკა</v>
      </c>
      <c r="C17" s="22" t="str">
        <f>ობიექტები!L17</f>
        <v>კი</v>
      </c>
      <c r="D17" s="21" t="str">
        <f>ობიექტები!K17</f>
        <v>რეგიონები (ეპ ჯორჯია)</v>
      </c>
      <c r="E17" s="22">
        <f>IF(ობიექტები!I17="","დასაზ.",ობიექტები!I17)</f>
        <v>0.38</v>
      </c>
      <c r="F17" s="22">
        <f>IF(ობიექტები!J17="","დასაზ.",ობიექტები!J17)</f>
        <v>250</v>
      </c>
      <c r="G17" s="21">
        <f>მოხმარება!AA17</f>
        <v>85750.9</v>
      </c>
      <c r="H17" s="23">
        <f t="shared" si="0"/>
        <v>9.6236852535562765E-3</v>
      </c>
      <c r="I17" s="21">
        <f>მოხმარება!M17+მოხმარება!N17+მოხმარება!O17+მოხმარება!P17+მოხმარება!Q17+მოხმარება!R17</f>
        <v>51089</v>
      </c>
      <c r="J17" s="21">
        <f>მოხმარება!S17+მოხმარება!T17+მოხმარება!U17+მოხმარება!V17+მოხმარება!W17+მოხმარება!L17</f>
        <v>34661.9</v>
      </c>
      <c r="K17" s="21">
        <f>მოხმარება!AB17</f>
        <v>9669</v>
      </c>
      <c r="L17" s="21">
        <f>მოხმარება!X17</f>
        <v>90257</v>
      </c>
    </row>
    <row r="18" spans="1:12" x14ac:dyDescent="0.3">
      <c r="A18" s="21" t="str">
        <f>ობიექტები!B18</f>
        <v>CHH</v>
      </c>
      <c r="B18" s="21" t="str">
        <f>ობიექტები!C18</f>
        <v>სს „საქართველოს კლინიკები“ - ჩხოროწყუს კლინიკა</v>
      </c>
      <c r="C18" s="22" t="str">
        <f>ობიექტები!L18</f>
        <v>კი</v>
      </c>
      <c r="D18" s="21" t="str">
        <f>ობიექტები!K18</f>
        <v>რეგიონები (ეპ ჯორჯია)</v>
      </c>
      <c r="E18" s="22">
        <f>IF(ობიექტები!I18="","დასაზ.",ობიექტები!I18)</f>
        <v>0.38</v>
      </c>
      <c r="F18" s="22">
        <f>IF(ობიექტები!J18="","დასაზ.",ობიექტები!J18)</f>
        <v>60</v>
      </c>
      <c r="G18" s="21">
        <f>მოხმარება!AA18</f>
        <v>52410</v>
      </c>
      <c r="H18" s="23">
        <f t="shared" si="0"/>
        <v>5.8818898010269804E-3</v>
      </c>
      <c r="I18" s="21">
        <f>მოხმარება!M18+მოხმარება!N18+მოხმარება!O18+მოხმარება!P18+მოხმარება!Q18+მოხმარება!R18</f>
        <v>25788.2</v>
      </c>
      <c r="J18" s="21">
        <f>მოხმარება!S18+მოხმარება!T18+მოხმარება!U18+მოხმარება!V18+მოხმარება!W18+მოხმარება!L18</f>
        <v>26621.8</v>
      </c>
      <c r="K18" s="21">
        <f>მოხმარება!AB18</f>
        <v>6060</v>
      </c>
      <c r="L18" s="21">
        <f>მოხმარება!X18</f>
        <v>60236</v>
      </c>
    </row>
    <row r="19" spans="1:12" x14ac:dyDescent="0.3">
      <c r="A19" s="21" t="str">
        <f>ობიექტები!B19</f>
        <v>MRH</v>
      </c>
      <c r="B19" s="21" t="str">
        <f>ობიექტები!C19</f>
        <v>სს „საქართველოს კლინიკები“ - მარტვილის კლინიკა</v>
      </c>
      <c r="C19" s="22" t="str">
        <f>ობიექტები!L19</f>
        <v>კი</v>
      </c>
      <c r="D19" s="21" t="str">
        <f>ობიექტები!K19</f>
        <v>რეგიონები (ეპ ჯორჯია)</v>
      </c>
      <c r="E19" s="22">
        <f>IF(ობიექტები!I19="","დასაზ.",ობიექტები!I19)</f>
        <v>0.38</v>
      </c>
      <c r="F19" s="22" t="str">
        <f>IF(ობიექტები!J19="","დასაზ.",ობიექტები!J19)</f>
        <v>დასაზ.</v>
      </c>
      <c r="G19" s="21">
        <f>მოხმარება!AA19</f>
        <v>80520</v>
      </c>
      <c r="H19" s="23">
        <f t="shared" si="0"/>
        <v>9.0366297801696711E-3</v>
      </c>
      <c r="I19" s="21">
        <f>მოხმარება!M19+მოხმარება!N19+მოხმარება!O19+მოხმარება!P19+მოხმარება!Q19+მოხმარება!R19</f>
        <v>42072</v>
      </c>
      <c r="J19" s="21">
        <f>მოხმარება!S19+მოხმარება!T19+მოხმარება!U19+მოხმარება!V19+მოხმარება!W19+მოხმარება!L19</f>
        <v>38448</v>
      </c>
      <c r="K19" s="21">
        <f>მოხმარება!AB19</f>
        <v>7747</v>
      </c>
      <c r="L19" s="21">
        <f>მოხმარება!X19</f>
        <v>81432.899999999994</v>
      </c>
    </row>
    <row r="20" spans="1:12" x14ac:dyDescent="0.3">
      <c r="A20" s="21" t="str">
        <f>ობიექტები!B20</f>
        <v>ASH</v>
      </c>
      <c r="B20" s="21" t="str">
        <f>ობიექტები!C20</f>
        <v>სს „საქართველოს კლინიკები“ - ასპინძის კლინიკა</v>
      </c>
      <c r="C20" s="22" t="str">
        <f>ობიექტები!L20</f>
        <v>კი</v>
      </c>
      <c r="D20" s="21" t="str">
        <f>ობიექტები!K20</f>
        <v>რეგიონები (ეპ ჯორჯია)</v>
      </c>
      <c r="E20" s="22">
        <f>IF(ობიექტები!I20="","დასაზ.",ობიექტები!I20)</f>
        <v>0.38</v>
      </c>
      <c r="F20" s="22" t="str">
        <f>IF(ობიექტები!J20="","დასაზ.",ობიექტები!J20)</f>
        <v>დასაზ.</v>
      </c>
      <c r="G20" s="21">
        <f>მოხმარება!AA20</f>
        <v>33100</v>
      </c>
      <c r="H20" s="23">
        <f t="shared" si="0"/>
        <v>3.7147596339246907E-3</v>
      </c>
      <c r="I20" s="21">
        <f>მოხმარება!M20+მოხმარება!N20+მოხმარება!O20+მოხმარება!P20+მოხმარება!Q20+მოხმარება!R20</f>
        <v>19575</v>
      </c>
      <c r="J20" s="21">
        <f>მოხმარება!S20+მოხმარება!T20+მოხმარება!U20+მოხმარება!V20+მოხმარება!W20+მოხმარება!L20</f>
        <v>13525</v>
      </c>
      <c r="K20" s="21">
        <f>მოხმარება!AB20</f>
        <v>4210</v>
      </c>
      <c r="L20" s="21">
        <f>მოხმარება!X20</f>
        <v>33355</v>
      </c>
    </row>
    <row r="21" spans="1:12" x14ac:dyDescent="0.3">
      <c r="A21" s="21" t="str">
        <f>ობიექტები!B21</f>
        <v>POH</v>
      </c>
      <c r="B21" s="21" t="str">
        <f>ობიექტები!C21</f>
        <v>სს "საქართველოს კლინიკები“ - ფოთის ჰოსპიტალი</v>
      </c>
      <c r="C21" s="22" t="str">
        <f>ობიექტები!L21</f>
        <v>კი</v>
      </c>
      <c r="D21" s="21" t="str">
        <f>ობიექტები!K21</f>
        <v>რეგიონები (ეპ ჯორჯია)</v>
      </c>
      <c r="E21" s="22">
        <f>IF(ობიექტები!I21="","დასაზ.",ობიექტები!I21)</f>
        <v>0.38</v>
      </c>
      <c r="F21" s="22" t="str">
        <f>IF(ობიექტები!J21="","დასაზ.",ობიექტები!J21)</f>
        <v>დასაზ.</v>
      </c>
      <c r="G21" s="21">
        <f>მოხმარება!AA21</f>
        <v>536074.69999999995</v>
      </c>
      <c r="H21" s="23">
        <f t="shared" si="0"/>
        <v>6.0162799284842548E-2</v>
      </c>
      <c r="I21" s="21">
        <f>მოხმარება!M21+მოხმარება!N21+მოხმარება!O21+მოხმარება!P21+მოხმარება!Q21+მოხმარება!R21</f>
        <v>293563.09999999998</v>
      </c>
      <c r="J21" s="21">
        <f>მოხმარება!S21+მოხმარება!T21+მოხმარება!U21+მოხმარება!V21+მოხმარება!W21+მოხმარება!L21</f>
        <v>242511.6</v>
      </c>
      <c r="K21" s="21">
        <f>მოხმარება!AB21</f>
        <v>63573</v>
      </c>
      <c r="L21" s="21">
        <f>მოხმარება!X21</f>
        <v>363269.99999999994</v>
      </c>
    </row>
    <row r="22" spans="1:12" x14ac:dyDescent="0.3">
      <c r="A22" s="21" t="str">
        <f>ობიექტები!B22</f>
        <v>AKH</v>
      </c>
      <c r="B22" s="21" t="str">
        <f>ობიექტები!C22</f>
        <v>სს "საქართველოს კლინიკები" - ახალქალაქის ჰოსპიტალი</v>
      </c>
      <c r="C22" s="22" t="str">
        <f>ობიექტები!L22</f>
        <v>კი</v>
      </c>
      <c r="D22" s="21" t="str">
        <f>ობიექტები!K22</f>
        <v>რეგიონები (ეპ ჯორჯია)</v>
      </c>
      <c r="E22" s="22">
        <f>IF(ობიექტები!I22="","დასაზ.",ობიექტები!I22)</f>
        <v>0.38</v>
      </c>
      <c r="F22" s="22" t="str">
        <f>IF(ობიექტები!J22="","დასაზ.",ობიექტები!J22)</f>
        <v>დასაზ.</v>
      </c>
      <c r="G22" s="21">
        <f>მოხმარება!AA22</f>
        <v>331080</v>
      </c>
      <c r="H22" s="23">
        <f t="shared" si="0"/>
        <v>3.7156574610265454E-2</v>
      </c>
      <c r="I22" s="21">
        <f>მოხმარება!M22+მოხმარება!N22+მოხმარება!O22+მოხმარება!P22+მოხმარება!Q22+მოხმარება!R22</f>
        <v>176921.8</v>
      </c>
      <c r="J22" s="21">
        <f>მოხმარება!S22+მოხმარება!T22+მოხმარება!U22+მოხმარება!V22+მოხმარება!W22+მოხმარება!L22</f>
        <v>154158.20000000001</v>
      </c>
      <c r="K22" s="21">
        <f>მოხმარება!AB22</f>
        <v>36720</v>
      </c>
      <c r="L22" s="21">
        <f>მოხმარება!X22</f>
        <v>212960</v>
      </c>
    </row>
    <row r="23" spans="1:12" x14ac:dyDescent="0.3">
      <c r="A23" s="21" t="str">
        <f>ობიექტები!B23</f>
        <v>CYH</v>
      </c>
      <c r="B23" s="21" t="str">
        <f>ობიექტები!C23</f>
        <v>შპს წყალტუბოს რაიონული საავადმყოფო</v>
      </c>
      <c r="C23" s="22" t="str">
        <f>ობიექტები!L23</f>
        <v>კი</v>
      </c>
      <c r="D23" s="21" t="str">
        <f>ობიექტები!K23</f>
        <v>რეგიონები (ეპ ჯორჯია)</v>
      </c>
      <c r="E23" s="22">
        <f>IF(ობიექტები!I23="","დასაზ.",ობიექტები!I23)</f>
        <v>10</v>
      </c>
      <c r="F23" s="22" t="str">
        <f>IF(ობიექტები!J23="","დასაზ.",ობიექტები!J23)</f>
        <v>დასაზ.</v>
      </c>
      <c r="G23" s="21">
        <f>მოხმარება!AA23</f>
        <v>72139.3</v>
      </c>
      <c r="H23" s="23">
        <f t="shared" si="0"/>
        <v>8.0960773311052406E-3</v>
      </c>
      <c r="I23" s="21">
        <f>მოხმარება!M23+მოხმარება!N23+მოხმარება!O23+მოხმარება!P23+მოხმარება!Q23+მოხმარება!R23</f>
        <v>42600</v>
      </c>
      <c r="J23" s="21">
        <f>მოხმარება!S23+მოხმარება!T23+მოხმარება!U23+მოხმარება!V23+მოხმარება!W23+მოხმარება!L23</f>
        <v>29539.3</v>
      </c>
      <c r="K23" s="21">
        <f>მოხმარება!AB23</f>
        <v>9420</v>
      </c>
      <c r="L23" s="21">
        <f>მოხმარება!X23</f>
        <v>78095.3</v>
      </c>
    </row>
    <row r="24" spans="1:12" x14ac:dyDescent="0.3">
      <c r="A24" s="21" t="str">
        <f>ობიექტები!B24</f>
        <v>QBH</v>
      </c>
      <c r="B24" s="21" t="str">
        <f>ობიექტები!C24</f>
        <v>სს "საქართველოს კლინიკები"  - ქობულეთის ჰოსპიტალი</v>
      </c>
      <c r="C24" s="22" t="str">
        <f>ობიექტები!L24</f>
        <v>კი</v>
      </c>
      <c r="D24" s="21" t="str">
        <f>ობიექტები!K24</f>
        <v>რეგიონები (ეპ ჯორჯია)</v>
      </c>
      <c r="E24" s="22">
        <f>IF(ობიექტები!I24="","დასაზ.",ობიექტები!I24)</f>
        <v>6</v>
      </c>
      <c r="F24" s="22">
        <f>IF(ობიექტები!J24="","დასაზ.",ობიექტები!J24)</f>
        <v>750</v>
      </c>
      <c r="G24" s="21">
        <f>მოხმარება!AA24</f>
        <v>535592.4</v>
      </c>
      <c r="H24" s="23">
        <f t="shared" si="0"/>
        <v>6.0108671533439476E-2</v>
      </c>
      <c r="I24" s="21">
        <f>მოხმარება!M24+მოხმარება!N24+მოხმარება!O24+მოხმარება!P24+მოხმარება!Q24+მოხმარება!R24</f>
        <v>240457.69999999998</v>
      </c>
      <c r="J24" s="21">
        <f>მოხმარება!S24+მოხმარება!T24+მოხმარება!U24+მოხმარება!V24+მოხმარება!W24+მოხმარება!L24</f>
        <v>295134.7</v>
      </c>
      <c r="K24" s="21">
        <f>მოხმარება!AB24</f>
        <v>69369.399999999994</v>
      </c>
      <c r="L24" s="21">
        <f>მოხმარება!X24</f>
        <v>439461.69999999995</v>
      </c>
    </row>
    <row r="25" spans="1:12" x14ac:dyDescent="0.3">
      <c r="A25" s="21" t="str">
        <f>ობიექტები!B25</f>
        <v>TLH</v>
      </c>
      <c r="B25" s="21" t="str">
        <f>ობიექტები!C25</f>
        <v>სს "საქართველოს კლინიკები" - თელავის რეფერალური ჰოსპიტალი</v>
      </c>
      <c r="C25" s="22" t="str">
        <f>ობიექტები!L25</f>
        <v>კი</v>
      </c>
      <c r="D25" s="21" t="str">
        <f>ობიექტები!K25</f>
        <v>რეგიონები (ეპ ჯორჯია)</v>
      </c>
      <c r="E25" s="22">
        <f>IF(ობიექტები!I25="","დასაზ.",ობიექტები!I25)</f>
        <v>10</v>
      </c>
      <c r="F25" s="22">
        <f>IF(ობიექტები!J25="","დასაზ.",ობიექტები!J25)</f>
        <v>500</v>
      </c>
      <c r="G25" s="21">
        <f>მოხმარება!AA25</f>
        <v>497514</v>
      </c>
      <c r="H25" s="23">
        <f t="shared" si="0"/>
        <v>5.5835194094030469E-2</v>
      </c>
      <c r="I25" s="21">
        <f>მოხმარება!M25+მოხმარება!N25+მოხმარება!O25+მოხმარება!P25+მოხმარება!Q25+მოხმარება!R25</f>
        <v>242900</v>
      </c>
      <c r="J25" s="21">
        <f>მოხმარება!S25+მოხმარება!T25+მოხმარება!U25+მოხმარება!V25+მოხმარება!W25+მოხმარება!L25</f>
        <v>254614</v>
      </c>
      <c r="K25" s="21">
        <f>მოხმარება!AB25</f>
        <v>55014</v>
      </c>
      <c r="L25" s="21">
        <f>მოხმარება!X25</f>
        <v>505100</v>
      </c>
    </row>
    <row r="26" spans="1:12" x14ac:dyDescent="0.3">
      <c r="A26" s="21" t="str">
        <f>ობიექტები!B26</f>
        <v>XNH</v>
      </c>
      <c r="B26" s="21" t="str">
        <f>ობიექტები!C26</f>
        <v>სს „საქართველოს კლინიკები“ - ხონის კლინიკა</v>
      </c>
      <c r="C26" s="22" t="str">
        <f>ობიექტები!L26</f>
        <v>კი</v>
      </c>
      <c r="D26" s="21" t="str">
        <f>ობიექტები!K26</f>
        <v>რეგიონები (ეპ ჯორჯია)</v>
      </c>
      <c r="E26" s="22">
        <f>IF(ობიექტები!I26="","დასაზ.",ობიექტები!I26)</f>
        <v>10</v>
      </c>
      <c r="F26" s="22">
        <f>IF(ობიექტები!J26="","დასაზ.",ობიექტები!J26)</f>
        <v>186</v>
      </c>
      <c r="G26" s="21">
        <f>მოხმარება!AA26</f>
        <v>94358.599999999991</v>
      </c>
      <c r="H26" s="23">
        <f t="shared" si="0"/>
        <v>1.058971354663584E-2</v>
      </c>
      <c r="I26" s="21">
        <f>მოხმარება!M26+მოხმარება!N26+მოხმარება!O26+მოხმარება!P26+მოხმარება!Q26+მოხმარება!R26</f>
        <v>48354.8</v>
      </c>
      <c r="J26" s="21">
        <f>მოხმარება!S26+მოხმარება!T26+მოხმარება!U26+მოხმარება!V26+მოხმარება!W26+მოხმარება!L26</f>
        <v>46003.8</v>
      </c>
      <c r="K26" s="21">
        <f>მოხმარება!AB26</f>
        <v>9461.2000000000007</v>
      </c>
      <c r="L26" s="21">
        <f>მოხმარება!X26</f>
        <v>105308</v>
      </c>
    </row>
    <row r="27" spans="1:12" x14ac:dyDescent="0.3">
      <c r="A27" s="21" t="str">
        <f>ობიექტები!B27</f>
        <v>ACH</v>
      </c>
      <c r="B27" s="21" t="str">
        <f>ობიექტები!C27</f>
        <v>სს "საქართველოს კლინიკები" - ახალციხის რეფერალური ჰოსპიტალი</v>
      </c>
      <c r="C27" s="22" t="str">
        <f>ობიექტები!L27</f>
        <v>კი</v>
      </c>
      <c r="D27" s="21" t="str">
        <f>ობიექტები!K27</f>
        <v>რეგიონები (ეპ ჯორჯია)</v>
      </c>
      <c r="E27" s="22">
        <f>IF(ობიექტები!I27="","დასაზ.",ობიექტები!I27)</f>
        <v>10</v>
      </c>
      <c r="F27" s="22">
        <f>IF(ობიექტები!J27="","დასაზ.",ობიექტები!J27)</f>
        <v>400</v>
      </c>
      <c r="G27" s="21">
        <f>მოხმარება!AA27</f>
        <v>554420.19999999995</v>
      </c>
      <c r="H27" s="23">
        <f t="shared" si="0"/>
        <v>6.2221685171977452E-2</v>
      </c>
      <c r="I27" s="21">
        <f>მოხმარება!M27+მოხმარება!N27+მოხმარება!O27+მოხმარება!P27+მოხმარება!Q27+მოხმარება!R27</f>
        <v>294306.10000000003</v>
      </c>
      <c r="J27" s="21">
        <f>მოხმარება!S27+მოხმარება!T27+მოხმარება!U27+მოხმარება!V27+მოხმარება!W27+მოხმარება!L27</f>
        <v>260114.1</v>
      </c>
      <c r="K27" s="21">
        <f>მოხმარება!AB27</f>
        <v>61871.9</v>
      </c>
      <c r="L27" s="21">
        <f>მოხმარება!X27</f>
        <v>423683.69999999995</v>
      </c>
    </row>
    <row r="28" spans="1:12" x14ac:dyDescent="0.3">
      <c r="A28" s="21" t="str">
        <f>ობიექტები!B28</f>
        <v>ADH</v>
      </c>
      <c r="B28" s="21" t="str">
        <f>ობიექტები!C28</f>
        <v>სს „საქართველოს კლინიკები“ - ადიგენის კლინიკა</v>
      </c>
      <c r="C28" s="22" t="str">
        <f>ობიექტები!L28</f>
        <v>კი</v>
      </c>
      <c r="D28" s="21" t="str">
        <f>ობიექტები!K28</f>
        <v>რეგიონები (ეპ ჯორჯია)</v>
      </c>
      <c r="E28" s="22">
        <f>IF(ობიექტები!I28="","დასაზ.",ობიექტები!I28)</f>
        <v>10</v>
      </c>
      <c r="F28" s="22">
        <f>IF(ობიექტები!J28="","დასაზ.",ობიექტები!J28)</f>
        <v>500</v>
      </c>
      <c r="G28" s="21">
        <f>მოხმარება!AA28</f>
        <v>78208</v>
      </c>
      <c r="H28" s="23">
        <f t="shared" si="0"/>
        <v>8.7771577477336014E-3</v>
      </c>
      <c r="I28" s="21">
        <f>მოხმარება!M28+მოხმარება!N28+მოხმარება!O28+მოხმარება!P28+მოხმარება!Q28+მოხმარება!R28</f>
        <v>46097.599999999999</v>
      </c>
      <c r="J28" s="21">
        <f>მოხმარება!S28+მოხმარება!T28+მოხმარება!U28+მოხმარება!V28+მოხმარება!W28+მოხმარება!L28</f>
        <v>32110.400000000001</v>
      </c>
      <c r="K28" s="21">
        <f>მოხმარება!AB28</f>
        <v>9200.7999999999993</v>
      </c>
      <c r="L28" s="21">
        <f>მოხმარება!X28</f>
        <v>77614.100000000006</v>
      </c>
    </row>
    <row r="29" spans="1:12" x14ac:dyDescent="0.3">
      <c r="A29" s="21" t="str">
        <f>ობიექტები!B29</f>
        <v>TCH</v>
      </c>
      <c r="B29" s="21" t="str">
        <f>ობიექტები!C29</f>
        <v>სს "საქართველოს კლინიკები" - ი. ციციშვილის სახელობის ბავშვთა კლინიკა</v>
      </c>
      <c r="C29" s="22" t="str">
        <f>ობიექტები!L29</f>
        <v>კი</v>
      </c>
      <c r="D29" s="21" t="str">
        <f>ობიექტები!K29</f>
        <v>თბილისი</v>
      </c>
      <c r="E29" s="22">
        <f>IF(ობიექტები!I29="","დასაზ.",ობიექტები!I29)</f>
        <v>10</v>
      </c>
      <c r="F29" s="22">
        <f>IF(ობიექტები!J29="","დასაზ.",ობიექტები!J29)</f>
        <v>500</v>
      </c>
      <c r="G29" s="21">
        <f>მოხმარება!AA29</f>
        <v>852361.40000000014</v>
      </c>
      <c r="H29" s="23">
        <f t="shared" si="0"/>
        <v>9.5659145686874239E-2</v>
      </c>
      <c r="I29" s="21">
        <f>მოხმარება!M29+მოხმარება!N29+მოხმარება!O29+მოხმარება!P29+მოხმარება!Q29+მოხმარება!R29</f>
        <v>377106</v>
      </c>
      <c r="J29" s="21">
        <f>მოხმარება!S29+მოხმარება!T29+მოხმარება!U29+მოხმარება!V29+მოხმარება!W29+მოხმარება!L29</f>
        <v>475255.39999999997</v>
      </c>
      <c r="K29" s="21">
        <f>მოხმარება!AB29</f>
        <v>112236.8</v>
      </c>
      <c r="L29" s="21">
        <f>მოხმარება!X29</f>
        <v>726186.00000000012</v>
      </c>
    </row>
    <row r="30" spans="1:12" x14ac:dyDescent="0.3">
      <c r="A30" s="21" t="str">
        <f>ობიექტები!B30</f>
        <v>QRH</v>
      </c>
      <c r="B30" s="21" t="str">
        <f>ობიექტები!C30</f>
        <v>სს "საქართველოს კლინიკები" - ქარელის კლინიკა</v>
      </c>
      <c r="C30" s="22" t="str">
        <f>ობიექტები!L30</f>
        <v>კი</v>
      </c>
      <c r="D30" s="21" t="str">
        <f>ობიექტები!K30</f>
        <v>რეგიონები (ეპ ჯორჯია)</v>
      </c>
      <c r="E30" s="22">
        <f>IF(ობიექტები!I30="","დასაზ.",ობიექტები!I30)</f>
        <v>10</v>
      </c>
      <c r="F30" s="22" t="str">
        <f>IF(ობიექტები!J30="","დასაზ.",ობიექტები!J30)</f>
        <v>დასაზ.</v>
      </c>
      <c r="G30" s="21">
        <f>მოხმარება!AA30</f>
        <v>129333.1</v>
      </c>
      <c r="H30" s="23">
        <f t="shared" si="0"/>
        <v>1.4514845293363911E-2</v>
      </c>
      <c r="I30" s="21">
        <f>მოხმარება!M30+მოხმარება!N30+მოხმარება!O30+მოხმარება!P30+მოხმარება!Q30+მოხმარება!R30</f>
        <v>83607.3</v>
      </c>
      <c r="J30" s="21">
        <f>მოხმარება!S30+მოხმარება!T30+მოხმარება!U30+მოხმარება!V30+მოხმარება!W30+მოხმარება!L30</f>
        <v>45725.8</v>
      </c>
      <c r="K30" s="21">
        <f>მოხმარება!AB30</f>
        <v>19503.599999999999</v>
      </c>
      <c r="L30" s="21">
        <f>მოხმარება!X30</f>
        <v>97890.3</v>
      </c>
    </row>
    <row r="31" spans="1:12" x14ac:dyDescent="0.3">
      <c r="A31" s="21" t="str">
        <f>ობიექტები!B31</f>
        <v>GRH</v>
      </c>
      <c r="B31" s="21" t="str">
        <f>ობიექტები!C31</f>
        <v>სს "საქართველოს კლინიკები" - გორის რეფერალური ჰოსპიტალი</v>
      </c>
      <c r="C31" s="22" t="str">
        <f>ობიექტები!L31</f>
        <v>კი</v>
      </c>
      <c r="D31" s="21" t="str">
        <f>ობიექტები!K31</f>
        <v>რეგიონები (ეპ ჯორჯია)</v>
      </c>
      <c r="E31" s="22">
        <f>IF(ობიექტები!I31="","დასაზ.",ობიექტები!I31)</f>
        <v>10</v>
      </c>
      <c r="F31" s="22" t="str">
        <f>IF(ობიექტები!J31="","დასაზ.",ობიექტები!J31)</f>
        <v>დასაზ.</v>
      </c>
      <c r="G31" s="21">
        <f>მოხმარება!AA31</f>
        <v>515746.80000000005</v>
      </c>
      <c r="H31" s="23">
        <f t="shared" si="0"/>
        <v>5.7881431841868003E-2</v>
      </c>
      <c r="I31" s="21">
        <f>მოხმარება!M31+მოხმარება!N31+მოხმარება!O31+მოხმარება!P31+მოხმარება!Q31+მოხმარება!R31</f>
        <v>163557</v>
      </c>
      <c r="J31" s="21">
        <f>მოხმარება!S31+მოხმარება!T31+მოხმარება!U31+მოხმარება!V31+მოხმარება!W31+მოხმარება!L31</f>
        <v>180274.2</v>
      </c>
      <c r="K31" s="21">
        <f>მოხმარება!AB31</f>
        <v>67729.100000000006</v>
      </c>
      <c r="L31" s="21">
        <f>მოხმარება!X31</f>
        <v>0</v>
      </c>
    </row>
    <row r="32" spans="1:12" x14ac:dyDescent="0.3">
      <c r="A32" s="21" t="str">
        <f>ობიექტები!B32</f>
        <v>XRGH</v>
      </c>
      <c r="B32" s="21" t="str">
        <f>ობიექტები!C32</f>
        <v>სს "საქართველოს კლინიკები" - ხაშურის რეფერალური ჰოსპიტალი/ხაშურის ცენტრალური კლინიკური საავადმყოფო</v>
      </c>
      <c r="C32" s="22" t="str">
        <f>ობიექტები!L32</f>
        <v>კი</v>
      </c>
      <c r="D32" s="21" t="str">
        <f>ობიექტები!K32</f>
        <v>რეგიონები (ეპ ჯორჯია)</v>
      </c>
      <c r="E32" s="22">
        <f>IF(ობიექტები!I32="","დასაზ.",ობიექტები!I32)</f>
        <v>10</v>
      </c>
      <c r="F32" s="22" t="str">
        <f>IF(ობიექტები!J32="","დასაზ.",ობიექტები!J32)</f>
        <v>დასაზ.</v>
      </c>
      <c r="G32" s="21">
        <f>მოხმარება!AA32</f>
        <v>221200.65000000002</v>
      </c>
      <c r="H32" s="23">
        <f t="shared" si="0"/>
        <v>2.4824992314740293E-2</v>
      </c>
      <c r="I32" s="21">
        <f>მოხმარება!M32+მოხმარება!N32+მოხმარება!O32+მოხმარება!P32+მოხმარება!Q32+მოხმარება!R32</f>
        <v>61187.1</v>
      </c>
      <c r="J32" s="21">
        <f>მოხმარება!S32+მოხმარება!T32+მოხმარება!U32+მოხმარება!V32+მოხმარება!W32+მოხმარება!L32</f>
        <v>86280</v>
      </c>
      <c r="K32" s="21">
        <f>მოხმარება!AB32</f>
        <v>27120</v>
      </c>
      <c r="L32" s="21">
        <f>მოხმარება!X32</f>
        <v>0</v>
      </c>
    </row>
    <row r="33" spans="1:12" x14ac:dyDescent="0.3">
      <c r="A33" s="27" t="s">
        <v>221</v>
      </c>
      <c r="B33" s="27"/>
      <c r="C33" s="27"/>
      <c r="D33" s="1" t="str">
        <f>COUNTIF(C5:C32,"კი")&amp;" ობიექტი"</f>
        <v>28 ობიექტი</v>
      </c>
      <c r="E33" s="1"/>
      <c r="F33" s="1"/>
      <c r="G33" s="20">
        <f>SUMIF($C$5:$C$32,"კი",G5:G32)</f>
        <v>8910401.5500000007</v>
      </c>
      <c r="H33" s="24">
        <f>SUM(H5:H32)</f>
        <v>1</v>
      </c>
      <c r="I33" s="20">
        <f>SUMIF($C$5:$C$32,"კი",I5:I32)</f>
        <v>4298375.1999999993</v>
      </c>
      <c r="J33" s="20">
        <f>SUMIF($C$5:$C$32,"კი",J5:J32)</f>
        <v>4366377.1999999993</v>
      </c>
      <c r="K33" s="1"/>
      <c r="L33" s="20">
        <f>SUMIF($C$5:$C$32,"კი",L5:L32)</f>
        <v>7243051.5999999996</v>
      </c>
    </row>
    <row r="35" spans="1:12" x14ac:dyDescent="0.3">
      <c r="A35" s="10" t="s">
        <v>232</v>
      </c>
    </row>
    <row r="36" spans="1:12" x14ac:dyDescent="0.3">
      <c r="A36" s="11" t="s">
        <v>233</v>
      </c>
      <c r="G36" s="25">
        <f>G33/1000</f>
        <v>8910.4015500000005</v>
      </c>
    </row>
    <row r="37" spans="1:12" x14ac:dyDescent="0.3">
      <c r="A37" s="11" t="s">
        <v>234</v>
      </c>
      <c r="G37" s="25">
        <f>G33/12/1000</f>
        <v>742.53346250000004</v>
      </c>
    </row>
    <row r="38" spans="1:12" x14ac:dyDescent="0.3">
      <c r="A38" s="11" t="s">
        <v>235</v>
      </c>
      <c r="G38" s="26">
        <f>I33/(I33+J33)</f>
        <v>0.49607594095822055</v>
      </c>
    </row>
    <row r="39" spans="1:12" x14ac:dyDescent="0.3">
      <c r="A39" s="11" t="s">
        <v>236</v>
      </c>
      <c r="G39" s="25">
        <f>SUMIFS(G5:G32,C5:C32,"კი",D5:D32,"თბილისი")/1000</f>
        <v>852.36140000000012</v>
      </c>
    </row>
    <row r="40" spans="1:12" x14ac:dyDescent="0.3">
      <c r="A40" s="11" t="s">
        <v>237</v>
      </c>
      <c r="G40" s="25">
        <f>SUMIFS(G5:G32,C5:C32,"კი",D5:D32,"რეგიონები (ეპ ჯორჯია)")/1000</f>
        <v>8058.0401500000007</v>
      </c>
    </row>
    <row r="42" spans="1:12" x14ac:dyDescent="0.3">
      <c r="A42" s="10" t="s">
        <v>238</v>
      </c>
    </row>
    <row r="43" spans="1:12" x14ac:dyDescent="0.3">
      <c r="A43" s="11" t="s">
        <v>239</v>
      </c>
      <c r="G43" s="13"/>
    </row>
    <row r="44" spans="1:12" x14ac:dyDescent="0.3">
      <c r="A44" s="11" t="s">
        <v>240</v>
      </c>
      <c r="G44" s="13"/>
    </row>
    <row r="45" spans="1:12" x14ac:dyDescent="0.3">
      <c r="A45" s="11" t="s">
        <v>241</v>
      </c>
      <c r="G45" s="13"/>
    </row>
    <row r="46" spans="1:12" x14ac:dyDescent="0.3">
      <c r="A46" s="11" t="s">
        <v>242</v>
      </c>
      <c r="G46" s="13"/>
    </row>
    <row r="47" spans="1:12" x14ac:dyDescent="0.3">
      <c r="A47" s="11" t="s">
        <v>243</v>
      </c>
      <c r="G47" s="13" t="s">
        <v>244</v>
      </c>
    </row>
    <row r="48" spans="1:12" x14ac:dyDescent="0.3">
      <c r="A48" s="11" t="s">
        <v>245</v>
      </c>
      <c r="G48" s="12" t="s">
        <v>246</v>
      </c>
    </row>
  </sheetData>
  <mergeCells count="1">
    <mergeCell ref="A33:C3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ობიექტები</vt:lpstr>
      <vt:lpstr>მოხმარება</vt:lpstr>
      <vt:lpstr>შეჯამება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Tornike Tkeshelashvili</cp:lastModifiedBy>
  <cp:revision>0</cp:revision>
  <dcterms:created xsi:type="dcterms:W3CDTF">2026-10-13T08:33:00Z</dcterms:created>
  <dcterms:modified xsi:type="dcterms:W3CDTF">2026-10-13T10:42:52Z</dcterms:modified>
  <dc:language>en-US</dc:language>
</cp:coreProperties>
</file>