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zberoshvili\Desktop\desk\ტენდერები\KRH - ამბულატორიის სარემონტო სამუშაოები\"/>
    </mc:Choice>
  </mc:AlternateContent>
  <xr:revisionPtr revIDLastSave="0" documentId="13_ncr:1_{E5A4FD4F-B6A2-4DD6-BD08-1DBFDEF0E539}" xr6:coauthVersionLast="47" xr6:coauthVersionMax="47" xr10:uidLastSave="{00000000-0000-0000-0000-000000000000}"/>
  <bookViews>
    <workbookView xWindow="28680" yWindow="-120" windowWidth="29040" windowHeight="15720" tabRatio="760" xr2:uid="{00000000-000D-0000-FFFF-FFFF00000000}"/>
  </bookViews>
  <sheets>
    <sheet name="ნაკრები" sheetId="12" r:id="rId1"/>
    <sheet name="№2-2" sheetId="3" r:id="rId2"/>
    <sheet name="№2-3" sheetId="4" r:id="rId3"/>
    <sheet name="№2-4" sheetId="11" r:id="rId4"/>
    <sheet name="განმარტებითი ბარათი" sheetId="10" r:id="rId5"/>
  </sheets>
  <definedNames>
    <definedName name="_xlnm.Print_Area" localSheetId="1">'№2-2'!$A$1:$J$396</definedName>
    <definedName name="_xlnm.Print_Area" localSheetId="2">'№2-3'!$A$1:$J$112</definedName>
    <definedName name="_xlnm.Print_Area" localSheetId="3">'№2-4'!$A$1:$J$149</definedName>
    <definedName name="_xlnm.Print_Area" localSheetId="4">'განმარტებითი ბარათი'!$A$1:$B$29</definedName>
    <definedName name="_xlnm.Print_Titles" localSheetId="1">'№2-2'!$7:$9</definedName>
    <definedName name="_xlnm.Print_Titles" localSheetId="2">'№2-3'!$7:$9</definedName>
    <definedName name="_xlnm.Print_Titles" localSheetId="3">'№2-4'!$7:$9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21" i="3" l="1"/>
  <c r="J31" i="3"/>
  <c r="J32" i="3"/>
  <c r="J42" i="3"/>
  <c r="J51" i="3"/>
  <c r="J57" i="3"/>
  <c r="J74" i="3"/>
  <c r="J80" i="3"/>
  <c r="J88" i="3"/>
  <c r="J95" i="3"/>
  <c r="J101" i="3"/>
  <c r="J104" i="3"/>
  <c r="J106" i="3"/>
  <c r="J110" i="3"/>
  <c r="J113" i="3"/>
  <c r="J114" i="3"/>
  <c r="J124" i="3"/>
  <c r="J134" i="3"/>
  <c r="J140" i="3"/>
  <c r="J146" i="3"/>
  <c r="J152" i="3"/>
  <c r="J159" i="3"/>
  <c r="J164" i="3"/>
  <c r="J171" i="3"/>
  <c r="J172" i="3"/>
  <c r="J176" i="3"/>
  <c r="J182" i="3"/>
  <c r="J189" i="3"/>
  <c r="J199" i="3"/>
  <c r="E139" i="11"/>
  <c r="E138" i="11"/>
  <c r="I137" i="11"/>
  <c r="G137" i="11"/>
  <c r="E136" i="11"/>
  <c r="E135" i="11"/>
  <c r="E134" i="11"/>
  <c r="I133" i="11"/>
  <c r="G133" i="11"/>
  <c r="E132" i="11"/>
  <c r="E130" i="11"/>
  <c r="E129" i="11"/>
  <c r="I128" i="11"/>
  <c r="G128" i="11"/>
  <c r="I127" i="11"/>
  <c r="G127" i="11"/>
  <c r="I126" i="11"/>
  <c r="G126" i="11"/>
  <c r="I125" i="11"/>
  <c r="G125" i="11"/>
  <c r="E124" i="11"/>
  <c r="E123" i="11"/>
  <c r="E122" i="11"/>
  <c r="I121" i="11"/>
  <c r="G121" i="11"/>
  <c r="E120" i="11"/>
  <c r="E119" i="11"/>
  <c r="E118" i="11"/>
  <c r="E117" i="11"/>
  <c r="I116" i="11"/>
  <c r="G116" i="11"/>
  <c r="E115" i="11"/>
  <c r="E114" i="11"/>
  <c r="E113" i="11"/>
  <c r="E112" i="11"/>
  <c r="I111" i="11"/>
  <c r="G111" i="11"/>
  <c r="I110" i="11"/>
  <c r="G110" i="11"/>
  <c r="E109" i="11"/>
  <c r="E108" i="11"/>
  <c r="E107" i="11"/>
  <c r="I106" i="11"/>
  <c r="G106" i="11"/>
  <c r="I105" i="11"/>
  <c r="G105" i="11"/>
  <c r="I104" i="11"/>
  <c r="G104" i="11"/>
  <c r="E103" i="11"/>
  <c r="E102" i="11"/>
  <c r="I101" i="11"/>
  <c r="G101" i="11"/>
  <c r="I100" i="11"/>
  <c r="G100" i="11"/>
  <c r="I99" i="11"/>
  <c r="G99" i="11"/>
  <c r="I98" i="11"/>
  <c r="G98" i="11"/>
  <c r="I97" i="11"/>
  <c r="G97" i="11"/>
  <c r="I96" i="11"/>
  <c r="G96" i="11"/>
  <c r="I95" i="11"/>
  <c r="G95" i="11"/>
  <c r="I94" i="11"/>
  <c r="G94" i="11"/>
  <c r="E93" i="11"/>
  <c r="E92" i="11"/>
  <c r="E91" i="11"/>
  <c r="I90" i="11"/>
  <c r="G90" i="11"/>
  <c r="E89" i="11"/>
  <c r="I88" i="11"/>
  <c r="G88" i="11"/>
  <c r="E87" i="11"/>
  <c r="E86" i="11"/>
  <c r="I85" i="11"/>
  <c r="G85" i="11"/>
  <c r="E84" i="11"/>
  <c r="I83" i="11"/>
  <c r="G83" i="11"/>
  <c r="I82" i="11"/>
  <c r="G82" i="11"/>
  <c r="E81" i="11"/>
  <c r="E80" i="11"/>
  <c r="I79" i="11"/>
  <c r="G79" i="11"/>
  <c r="E78" i="11"/>
  <c r="I77" i="11"/>
  <c r="G77" i="11"/>
  <c r="I76" i="11"/>
  <c r="G76" i="11"/>
  <c r="E75" i="11"/>
  <c r="E74" i="11"/>
  <c r="I73" i="11"/>
  <c r="G73" i="11"/>
  <c r="I72" i="11"/>
  <c r="G72" i="11"/>
  <c r="E71" i="11"/>
  <c r="E70" i="11"/>
  <c r="E69" i="11"/>
  <c r="E68" i="11"/>
  <c r="I67" i="11"/>
  <c r="G67" i="11"/>
  <c r="E66" i="11"/>
  <c r="E65" i="11"/>
  <c r="E64" i="11"/>
  <c r="E63" i="11"/>
  <c r="I62" i="11"/>
  <c r="G62" i="11"/>
  <c r="E61" i="11"/>
  <c r="E60" i="11"/>
  <c r="E59" i="11"/>
  <c r="E58" i="11"/>
  <c r="E57" i="11"/>
  <c r="I56" i="11"/>
  <c r="G56" i="11"/>
  <c r="E55" i="11"/>
  <c r="E54" i="11"/>
  <c r="E53" i="11"/>
  <c r="E52" i="11"/>
  <c r="I51" i="11"/>
  <c r="G51" i="11"/>
  <c r="E50" i="11"/>
  <c r="E49" i="11"/>
  <c r="E48" i="11"/>
  <c r="E47" i="11"/>
  <c r="E46" i="11"/>
  <c r="I45" i="11"/>
  <c r="G45" i="11"/>
  <c r="I44" i="11"/>
  <c r="G44" i="11"/>
  <c r="I43" i="11"/>
  <c r="G43" i="11"/>
  <c r="I42" i="11"/>
  <c r="G42" i="11"/>
  <c r="I41" i="11"/>
  <c r="G41" i="11"/>
  <c r="I40" i="11"/>
  <c r="G40" i="11"/>
  <c r="I39" i="11"/>
  <c r="G39" i="11"/>
  <c r="I38" i="11"/>
  <c r="G38" i="11"/>
  <c r="I37" i="11"/>
  <c r="G37" i="11"/>
  <c r="I36" i="11"/>
  <c r="G36" i="11"/>
  <c r="E35" i="11"/>
  <c r="E34" i="11"/>
  <c r="E33" i="11"/>
  <c r="E32" i="11"/>
  <c r="I31" i="11"/>
  <c r="G31" i="11"/>
  <c r="E30" i="11"/>
  <c r="E29" i="11"/>
  <c r="E28" i="11"/>
  <c r="E27" i="11"/>
  <c r="I26" i="11"/>
  <c r="G26" i="11"/>
  <c r="E25" i="11"/>
  <c r="E24" i="11"/>
  <c r="E23" i="11"/>
  <c r="E22" i="11"/>
  <c r="I21" i="11"/>
  <c r="G21" i="11"/>
  <c r="E20" i="11"/>
  <c r="E19" i="11"/>
  <c r="E18" i="11"/>
  <c r="E17" i="11"/>
  <c r="I16" i="11"/>
  <c r="G16" i="11"/>
  <c r="E15" i="11"/>
  <c r="E14" i="11"/>
  <c r="E13" i="11"/>
  <c r="E12" i="11"/>
  <c r="E103" i="4"/>
  <c r="E102" i="4"/>
  <c r="E101" i="4"/>
  <c r="I100" i="4"/>
  <c r="G100" i="4"/>
  <c r="I99" i="4"/>
  <c r="G99" i="4"/>
  <c r="E98" i="4"/>
  <c r="E97" i="4"/>
  <c r="E96" i="4"/>
  <c r="I95" i="4"/>
  <c r="G95" i="4"/>
  <c r="I94" i="4"/>
  <c r="G94" i="4"/>
  <c r="E93" i="4"/>
  <c r="E92" i="4"/>
  <c r="E91" i="4"/>
  <c r="I90" i="4"/>
  <c r="G90" i="4"/>
  <c r="E89" i="4"/>
  <c r="I88" i="4"/>
  <c r="G88" i="4"/>
  <c r="E87" i="4"/>
  <c r="E86" i="4"/>
  <c r="E85" i="4"/>
  <c r="E84" i="4"/>
  <c r="I83" i="4"/>
  <c r="G83" i="4"/>
  <c r="I82" i="4"/>
  <c r="G82" i="4"/>
  <c r="E81" i="4"/>
  <c r="E80" i="4"/>
  <c r="I79" i="4"/>
  <c r="G79" i="4"/>
  <c r="I78" i="4"/>
  <c r="G78" i="4"/>
  <c r="E77" i="4"/>
  <c r="E76" i="4"/>
  <c r="E75" i="4"/>
  <c r="E74" i="4"/>
  <c r="I73" i="4"/>
  <c r="G73" i="4"/>
  <c r="I72" i="4"/>
  <c r="G72" i="4"/>
  <c r="I71" i="4"/>
  <c r="G71" i="4"/>
  <c r="E70" i="4"/>
  <c r="E69" i="4"/>
  <c r="E68" i="4"/>
  <c r="E67" i="4"/>
  <c r="I66" i="4"/>
  <c r="G66" i="4"/>
  <c r="E65" i="4"/>
  <c r="E64" i="4"/>
  <c r="E63" i="4"/>
  <c r="E62" i="4"/>
  <c r="I61" i="4"/>
  <c r="G61" i="4"/>
  <c r="E60" i="4"/>
  <c r="E59" i="4"/>
  <c r="E58" i="4"/>
  <c r="E57" i="4"/>
  <c r="I56" i="4"/>
  <c r="G56" i="4"/>
  <c r="I55" i="4"/>
  <c r="G55" i="4"/>
  <c r="I54" i="4"/>
  <c r="G54" i="4"/>
  <c r="E53" i="4"/>
  <c r="E52" i="4"/>
  <c r="E51" i="4"/>
  <c r="I50" i="4"/>
  <c r="G50" i="4"/>
  <c r="I49" i="4"/>
  <c r="G49" i="4"/>
  <c r="I48" i="4"/>
  <c r="G48" i="4"/>
  <c r="E47" i="4"/>
  <c r="E46" i="4"/>
  <c r="E45" i="4"/>
  <c r="I44" i="4"/>
  <c r="G44" i="4"/>
  <c r="E43" i="4"/>
  <c r="E42" i="4"/>
  <c r="E41" i="4"/>
  <c r="E40" i="4"/>
  <c r="I39" i="4"/>
  <c r="J39" i="4" s="1"/>
  <c r="G39" i="4"/>
  <c r="E38" i="4"/>
  <c r="I37" i="4"/>
  <c r="G37" i="4"/>
  <c r="I36" i="4"/>
  <c r="G36" i="4"/>
  <c r="E35" i="4"/>
  <c r="E34" i="4"/>
  <c r="E33" i="4"/>
  <c r="I32" i="4"/>
  <c r="G32" i="4"/>
  <c r="E31" i="4"/>
  <c r="I30" i="4"/>
  <c r="G30" i="4"/>
  <c r="I29" i="4"/>
  <c r="G29" i="4"/>
  <c r="E28" i="4"/>
  <c r="E27" i="4"/>
  <c r="E26" i="4"/>
  <c r="I25" i="4"/>
  <c r="G25" i="4"/>
  <c r="E24" i="4"/>
  <c r="I23" i="4"/>
  <c r="G23" i="4"/>
  <c r="I22" i="4"/>
  <c r="G22" i="4"/>
  <c r="E21" i="4"/>
  <c r="E20" i="4"/>
  <c r="E19" i="4"/>
  <c r="I18" i="4"/>
  <c r="G18" i="4"/>
  <c r="E17" i="4"/>
  <c r="I16" i="4"/>
  <c r="G16" i="4"/>
  <c r="I15" i="4"/>
  <c r="G15" i="4"/>
  <c r="E14" i="4"/>
  <c r="E13" i="4"/>
  <c r="E12" i="4"/>
  <c r="I387" i="3"/>
  <c r="J387" i="3" s="1"/>
  <c r="G387" i="3"/>
  <c r="E386" i="3"/>
  <c r="D385" i="3"/>
  <c r="E384" i="3"/>
  <c r="D383" i="3"/>
  <c r="E383" i="3" s="1"/>
  <c r="E382" i="3"/>
  <c r="E381" i="3"/>
  <c r="D380" i="3"/>
  <c r="E380" i="3" s="1"/>
  <c r="E379" i="3"/>
  <c r="I378" i="3"/>
  <c r="G378" i="3"/>
  <c r="J378" i="3" s="1"/>
  <c r="E377" i="3"/>
  <c r="E376" i="3"/>
  <c r="E375" i="3"/>
  <c r="E374" i="3"/>
  <c r="I373" i="3"/>
  <c r="G373" i="3"/>
  <c r="J373" i="3" s="1"/>
  <c r="E372" i="3"/>
  <c r="E371" i="3"/>
  <c r="I370" i="3"/>
  <c r="G370" i="3"/>
  <c r="J370" i="3" s="1"/>
  <c r="E369" i="3"/>
  <c r="E368" i="3"/>
  <c r="E367" i="3"/>
  <c r="E366" i="3"/>
  <c r="E365" i="3"/>
  <c r="E364" i="3"/>
  <c r="I363" i="3"/>
  <c r="G363" i="3"/>
  <c r="J363" i="3" s="1"/>
  <c r="E362" i="3"/>
  <c r="E361" i="3"/>
  <c r="E360" i="3"/>
  <c r="E359" i="3"/>
  <c r="E358" i="3"/>
  <c r="I357" i="3"/>
  <c r="G357" i="3"/>
  <c r="J357" i="3" s="1"/>
  <c r="I356" i="3"/>
  <c r="G356" i="3"/>
  <c r="J356" i="3" s="1"/>
  <c r="D355" i="3"/>
  <c r="E355" i="3" s="1"/>
  <c r="E354" i="3"/>
  <c r="E353" i="3"/>
  <c r="D352" i="3"/>
  <c r="E352" i="3" s="1"/>
  <c r="E351" i="3"/>
  <c r="I350" i="3"/>
  <c r="G350" i="3"/>
  <c r="J350" i="3" s="1"/>
  <c r="E349" i="3"/>
  <c r="E348" i="3"/>
  <c r="E347" i="3"/>
  <c r="E346" i="3"/>
  <c r="I345" i="3"/>
  <c r="G345" i="3"/>
  <c r="J345" i="3" s="1"/>
  <c r="E344" i="3"/>
  <c r="E343" i="3"/>
  <c r="I342" i="3"/>
  <c r="G342" i="3"/>
  <c r="J342" i="3" s="1"/>
  <c r="E341" i="3"/>
  <c r="E340" i="3"/>
  <c r="E339" i="3"/>
  <c r="E338" i="3"/>
  <c r="E337" i="3"/>
  <c r="E336" i="3"/>
  <c r="I335" i="3"/>
  <c r="G335" i="3"/>
  <c r="J335" i="3" s="1"/>
  <c r="E334" i="3"/>
  <c r="E333" i="3"/>
  <c r="E332" i="3"/>
  <c r="E331" i="3"/>
  <c r="E330" i="3"/>
  <c r="I329" i="3"/>
  <c r="G329" i="3"/>
  <c r="J329" i="3" s="1"/>
  <c r="I328" i="3"/>
  <c r="G328" i="3"/>
  <c r="J328" i="3" s="1"/>
  <c r="D327" i="3"/>
  <c r="E327" i="3" s="1"/>
  <c r="E326" i="3"/>
  <c r="E325" i="3"/>
  <c r="D324" i="3"/>
  <c r="E324" i="3" s="1"/>
  <c r="E323" i="3"/>
  <c r="I322" i="3"/>
  <c r="G322" i="3"/>
  <c r="J322" i="3" s="1"/>
  <c r="E321" i="3"/>
  <c r="I320" i="3"/>
  <c r="G320" i="3"/>
  <c r="J320" i="3" s="1"/>
  <c r="E319" i="3"/>
  <c r="E318" i="3"/>
  <c r="E317" i="3"/>
  <c r="E316" i="3"/>
  <c r="E315" i="3"/>
  <c r="I314" i="3"/>
  <c r="G314" i="3"/>
  <c r="J314" i="3" s="1"/>
  <c r="E313" i="3"/>
  <c r="E312" i="3"/>
  <c r="E311" i="3"/>
  <c r="E310" i="3"/>
  <c r="E309" i="3"/>
  <c r="I308" i="3"/>
  <c r="G308" i="3"/>
  <c r="J308" i="3" s="1"/>
  <c r="I307" i="3"/>
  <c r="G307" i="3"/>
  <c r="J307" i="3" s="1"/>
  <c r="I305" i="3"/>
  <c r="G305" i="3"/>
  <c r="J305" i="3" s="1"/>
  <c r="E304" i="3"/>
  <c r="E303" i="3"/>
  <c r="E300" i="3"/>
  <c r="I298" i="3"/>
  <c r="G298" i="3"/>
  <c r="J298" i="3" s="1"/>
  <c r="E297" i="3"/>
  <c r="E294" i="3"/>
  <c r="I292" i="3"/>
  <c r="G292" i="3"/>
  <c r="J292" i="3" s="1"/>
  <c r="E288" i="3"/>
  <c r="I287" i="3"/>
  <c r="G287" i="3"/>
  <c r="J287" i="3" s="1"/>
  <c r="I285" i="3"/>
  <c r="G285" i="3"/>
  <c r="J285" i="3" s="1"/>
  <c r="E284" i="3"/>
  <c r="E281" i="3"/>
  <c r="I279" i="3"/>
  <c r="G279" i="3"/>
  <c r="J279" i="3" s="1"/>
  <c r="E278" i="3"/>
  <c r="E277" i="3"/>
  <c r="E276" i="3"/>
  <c r="E275" i="3"/>
  <c r="E274" i="3"/>
  <c r="E273" i="3"/>
  <c r="E270" i="3"/>
  <c r="I269" i="3"/>
  <c r="G269" i="3"/>
  <c r="J269" i="3" s="1"/>
  <c r="I267" i="3"/>
  <c r="G267" i="3"/>
  <c r="J267" i="3" s="1"/>
  <c r="E266" i="3"/>
  <c r="E265" i="3"/>
  <c r="E264" i="3"/>
  <c r="E261" i="3"/>
  <c r="I260" i="3"/>
  <c r="G260" i="3"/>
  <c r="J260" i="3" s="1"/>
  <c r="E251" i="3"/>
  <c r="E250" i="3"/>
  <c r="E249" i="3"/>
  <c r="E248" i="3"/>
  <c r="E247" i="3"/>
  <c r="E246" i="3"/>
  <c r="I245" i="3"/>
  <c r="G245" i="3"/>
  <c r="J245" i="3" s="1"/>
  <c r="I244" i="3"/>
  <c r="G244" i="3"/>
  <c r="J244" i="3" s="1"/>
  <c r="E243" i="3"/>
  <c r="E242" i="3"/>
  <c r="E241" i="3"/>
  <c r="E240" i="3"/>
  <c r="E239" i="3"/>
  <c r="E238" i="3"/>
  <c r="E237" i="3"/>
  <c r="I236" i="3"/>
  <c r="G236" i="3"/>
  <c r="J236" i="3" s="1"/>
  <c r="I233" i="3"/>
  <c r="G233" i="3"/>
  <c r="J233" i="3" s="1"/>
  <c r="E219" i="3"/>
  <c r="I218" i="3"/>
  <c r="G218" i="3"/>
  <c r="J218" i="3" s="1"/>
  <c r="E217" i="3"/>
  <c r="E216" i="3"/>
  <c r="E215" i="3"/>
  <c r="E214" i="3"/>
  <c r="G213" i="3"/>
  <c r="E213" i="3"/>
  <c r="I212" i="3"/>
  <c r="G212" i="3"/>
  <c r="J212" i="3" s="1"/>
  <c r="E211" i="3"/>
  <c r="E210" i="3"/>
  <c r="E209" i="3"/>
  <c r="E208" i="3"/>
  <c r="E207" i="3"/>
  <c r="E206" i="3"/>
  <c r="E205" i="3"/>
  <c r="I204" i="3"/>
  <c r="G204" i="3"/>
  <c r="J204" i="3" s="1"/>
  <c r="E203" i="3"/>
  <c r="E202" i="3"/>
  <c r="E201" i="3"/>
  <c r="E200" i="3"/>
  <c r="I199" i="3"/>
  <c r="G199" i="3"/>
  <c r="E198" i="3"/>
  <c r="E197" i="3"/>
  <c r="E196" i="3"/>
  <c r="E195" i="3"/>
  <c r="E194" i="3"/>
  <c r="D193" i="3"/>
  <c r="E193" i="3" s="1"/>
  <c r="D192" i="3"/>
  <c r="E192" i="3" s="1"/>
  <c r="D191" i="3"/>
  <c r="E191" i="3" s="1"/>
  <c r="E190" i="3"/>
  <c r="I189" i="3"/>
  <c r="G189" i="3"/>
  <c r="E188" i="3"/>
  <c r="E187" i="3"/>
  <c r="E186" i="3"/>
  <c r="E185" i="3"/>
  <c r="E184" i="3"/>
  <c r="E183" i="3"/>
  <c r="I182" i="3"/>
  <c r="G182" i="3"/>
  <c r="E181" i="3"/>
  <c r="E180" i="3"/>
  <c r="D179" i="3"/>
  <c r="E179" i="3" s="1"/>
  <c r="E178" i="3"/>
  <c r="E177" i="3"/>
  <c r="I176" i="3"/>
  <c r="G176" i="3"/>
  <c r="E175" i="3"/>
  <c r="E174" i="3"/>
  <c r="E173" i="3"/>
  <c r="I172" i="3"/>
  <c r="G172" i="3"/>
  <c r="I171" i="3"/>
  <c r="G171" i="3"/>
  <c r="E170" i="3"/>
  <c r="E169" i="3"/>
  <c r="E168" i="3"/>
  <c r="E167" i="3"/>
  <c r="E166" i="3"/>
  <c r="E165" i="3"/>
  <c r="I164" i="3"/>
  <c r="G164" i="3"/>
  <c r="E163" i="3"/>
  <c r="E162" i="3"/>
  <c r="E161" i="3"/>
  <c r="E160" i="3"/>
  <c r="I159" i="3"/>
  <c r="G159" i="3"/>
  <c r="E153" i="3"/>
  <c r="E151" i="3"/>
  <c r="E150" i="3"/>
  <c r="E149" i="3"/>
  <c r="E148" i="3"/>
  <c r="E147" i="3"/>
  <c r="I146" i="3"/>
  <c r="G146" i="3"/>
  <c r="E145" i="3"/>
  <c r="E144" i="3"/>
  <c r="E143" i="3"/>
  <c r="E142" i="3"/>
  <c r="E141" i="3"/>
  <c r="I140" i="3"/>
  <c r="G140" i="3"/>
  <c r="E139" i="3"/>
  <c r="E138" i="3"/>
  <c r="E137" i="3"/>
  <c r="E136" i="3"/>
  <c r="E135" i="3"/>
  <c r="I134" i="3"/>
  <c r="G134" i="3"/>
  <c r="E133" i="3"/>
  <c r="E132" i="3"/>
  <c r="E131" i="3"/>
  <c r="E130" i="3"/>
  <c r="E129" i="3"/>
  <c r="E128" i="3"/>
  <c r="E127" i="3"/>
  <c r="E126" i="3"/>
  <c r="E125" i="3"/>
  <c r="I124" i="3"/>
  <c r="G124" i="3"/>
  <c r="E119" i="3"/>
  <c r="E118" i="3"/>
  <c r="E117" i="3"/>
  <c r="E116" i="3"/>
  <c r="E115" i="3"/>
  <c r="I114" i="3"/>
  <c r="G114" i="3"/>
  <c r="I113" i="3"/>
  <c r="G113" i="3"/>
  <c r="E112" i="3"/>
  <c r="E111" i="3"/>
  <c r="I110" i="3"/>
  <c r="G110" i="3"/>
  <c r="E109" i="3"/>
  <c r="E108" i="3"/>
  <c r="E107" i="3"/>
  <c r="I106" i="3"/>
  <c r="G106" i="3"/>
  <c r="E105" i="3"/>
  <c r="I104" i="3"/>
  <c r="G104" i="3"/>
  <c r="E103" i="3"/>
  <c r="E102" i="3"/>
  <c r="I101" i="3"/>
  <c r="G101" i="3"/>
  <c r="E100" i="3"/>
  <c r="E99" i="3"/>
  <c r="E98" i="3"/>
  <c r="E97" i="3"/>
  <c r="E96" i="3"/>
  <c r="I95" i="3"/>
  <c r="G95" i="3"/>
  <c r="E94" i="3"/>
  <c r="D93" i="3"/>
  <c r="E93" i="3" s="1"/>
  <c r="E92" i="3"/>
  <c r="E91" i="3"/>
  <c r="E90" i="3"/>
  <c r="E89" i="3"/>
  <c r="I88" i="3"/>
  <c r="G88" i="3"/>
  <c r="E87" i="3"/>
  <c r="E86" i="3"/>
  <c r="D85" i="3"/>
  <c r="E85" i="3" s="1"/>
  <c r="E84" i="3"/>
  <c r="E83" i="3"/>
  <c r="D82" i="3"/>
  <c r="E82" i="3" s="1"/>
  <c r="E81" i="3"/>
  <c r="I80" i="3"/>
  <c r="G80" i="3"/>
  <c r="E79" i="3"/>
  <c r="E78" i="3"/>
  <c r="D77" i="3"/>
  <c r="E77" i="3" s="1"/>
  <c r="D76" i="3"/>
  <c r="E76" i="3" s="1"/>
  <c r="E75" i="3"/>
  <c r="I74" i="3"/>
  <c r="G74" i="3"/>
  <c r="D67" i="3"/>
  <c r="E64" i="3"/>
  <c r="E63" i="3"/>
  <c r="E62" i="3"/>
  <c r="E61" i="3"/>
  <c r="E60" i="3"/>
  <c r="E59" i="3"/>
  <c r="E58" i="3"/>
  <c r="I57" i="3"/>
  <c r="G57" i="3"/>
  <c r="E56" i="3"/>
  <c r="E55" i="3"/>
  <c r="E54" i="3"/>
  <c r="E53" i="3"/>
  <c r="E52" i="3"/>
  <c r="I51" i="3"/>
  <c r="G51" i="3"/>
  <c r="E43" i="3"/>
  <c r="I42" i="3"/>
  <c r="G42" i="3"/>
  <c r="E41" i="3"/>
  <c r="E40" i="3"/>
  <c r="E39" i="3"/>
  <c r="E38" i="3"/>
  <c r="E37" i="3"/>
  <c r="E36" i="3"/>
  <c r="E35" i="3"/>
  <c r="E34" i="3"/>
  <c r="E33" i="3"/>
  <c r="I32" i="3"/>
  <c r="G32" i="3"/>
  <c r="I31" i="3"/>
  <c r="G31" i="3"/>
  <c r="E30" i="3"/>
  <c r="E29" i="3"/>
  <c r="E28" i="3"/>
  <c r="E27" i="3"/>
  <c r="E25" i="3"/>
  <c r="E24" i="3"/>
  <c r="E23" i="3"/>
  <c r="E22" i="3"/>
  <c r="I21" i="3"/>
  <c r="G21" i="3"/>
  <c r="E20" i="3"/>
  <c r="E19" i="3"/>
  <c r="E18" i="3"/>
  <c r="E17" i="3"/>
  <c r="E15" i="3"/>
  <c r="E14" i="3"/>
  <c r="E13" i="3"/>
  <c r="E12" i="3"/>
  <c r="I11" i="3"/>
  <c r="G11" i="3"/>
  <c r="J32" i="4" l="1"/>
  <c r="J23" i="4"/>
  <c r="J100" i="4"/>
  <c r="J99" i="4"/>
  <c r="J95" i="4"/>
  <c r="J94" i="4"/>
  <c r="J90" i="4"/>
  <c r="J88" i="4"/>
  <c r="J83" i="4"/>
  <c r="J82" i="4"/>
  <c r="J79" i="4"/>
  <c r="J78" i="4"/>
  <c r="J73" i="4"/>
  <c r="J72" i="4"/>
  <c r="J71" i="4"/>
  <c r="J66" i="4"/>
  <c r="J61" i="4"/>
  <c r="J56" i="4"/>
  <c r="J55" i="4"/>
  <c r="J54" i="4"/>
  <c r="J50" i="4"/>
  <c r="J49" i="4"/>
  <c r="J48" i="4"/>
  <c r="J44" i="4"/>
  <c r="J37" i="4"/>
  <c r="J36" i="4"/>
  <c r="J30" i="4"/>
  <c r="J29" i="4"/>
  <c r="J25" i="4"/>
  <c r="J22" i="4"/>
  <c r="J18" i="4"/>
  <c r="J16" i="4"/>
  <c r="J15" i="4"/>
  <c r="J137" i="11"/>
  <c r="J133" i="11"/>
  <c r="J128" i="11"/>
  <c r="J127" i="11"/>
  <c r="J126" i="11"/>
  <c r="J125" i="11"/>
  <c r="J121" i="11"/>
  <c r="J116" i="11"/>
  <c r="J111" i="11"/>
  <c r="J110" i="11"/>
  <c r="J106" i="11"/>
  <c r="J105" i="11"/>
  <c r="J104" i="11"/>
  <c r="J101" i="11"/>
  <c r="J100" i="11"/>
  <c r="J99" i="11"/>
  <c r="J98" i="11"/>
  <c r="J97" i="11"/>
  <c r="J96" i="11"/>
  <c r="J95" i="11"/>
  <c r="J94" i="11"/>
  <c r="J90" i="11"/>
  <c r="J88" i="11"/>
  <c r="J85" i="11"/>
  <c r="J83" i="11"/>
  <c r="J82" i="11"/>
  <c r="J79" i="11"/>
  <c r="J77" i="11"/>
  <c r="J76" i="11"/>
  <c r="J73" i="11"/>
  <c r="J72" i="11"/>
  <c r="J67" i="11"/>
  <c r="J62" i="11"/>
  <c r="J56" i="11"/>
  <c r="J51" i="11"/>
  <c r="J45" i="11"/>
  <c r="J44" i="11"/>
  <c r="J43" i="11"/>
  <c r="J42" i="11"/>
  <c r="J41" i="11"/>
  <c r="J40" i="11"/>
  <c r="J39" i="11"/>
  <c r="J38" i="11"/>
  <c r="J37" i="11"/>
  <c r="J36" i="11"/>
  <c r="J31" i="11"/>
  <c r="J26" i="11"/>
  <c r="J21" i="11"/>
  <c r="J16" i="11"/>
  <c r="G351" i="3"/>
  <c r="G343" i="3"/>
  <c r="G237" i="3"/>
  <c r="G205" i="3"/>
  <c r="J205" i="3" s="1"/>
  <c r="G190" i="3"/>
  <c r="J190" i="3" s="1"/>
  <c r="G177" i="3"/>
  <c r="J177" i="3" s="1"/>
  <c r="G173" i="3"/>
  <c r="J173" i="3" s="1"/>
  <c r="G135" i="3"/>
  <c r="J135" i="3" s="1"/>
  <c r="G125" i="3"/>
  <c r="J125" i="3" s="1"/>
  <c r="G75" i="3"/>
  <c r="J75" i="3" s="1"/>
  <c r="G52" i="3"/>
  <c r="J52" i="3" s="1"/>
  <c r="G33" i="3"/>
  <c r="J33" i="3" s="1"/>
  <c r="E385" i="3"/>
  <c r="G379" i="3"/>
  <c r="G371" i="3"/>
  <c r="G364" i="3"/>
  <c r="G358" i="3"/>
  <c r="G336" i="3"/>
  <c r="G330" i="3"/>
  <c r="G323" i="3"/>
  <c r="G315" i="3"/>
  <c r="G309" i="3"/>
  <c r="J309" i="3" s="1"/>
  <c r="G246" i="3"/>
  <c r="J246" i="3" s="1"/>
  <c r="G200" i="3"/>
  <c r="J200" i="3" s="1"/>
  <c r="G183" i="3"/>
  <c r="J183" i="3" s="1"/>
  <c r="G165" i="3"/>
  <c r="J165" i="3" s="1"/>
  <c r="G141" i="3"/>
  <c r="J141" i="3" s="1"/>
  <c r="G115" i="3"/>
  <c r="J115" i="3" s="1"/>
  <c r="G107" i="3"/>
  <c r="J107" i="3" s="1"/>
  <c r="G102" i="3"/>
  <c r="J102" i="3" s="1"/>
  <c r="G96" i="3"/>
  <c r="J96" i="3" s="1"/>
  <c r="G81" i="3"/>
  <c r="J81" i="3" s="1"/>
  <c r="E67" i="3"/>
  <c r="G22" i="3"/>
  <c r="J22" i="3" s="1"/>
  <c r="G12" i="3"/>
  <c r="J12" i="3" s="1"/>
  <c r="G58" i="3"/>
  <c r="J58" i="3" s="1"/>
  <c r="I237" i="3"/>
  <c r="G101" i="4"/>
  <c r="G96" i="4"/>
  <c r="G91" i="4"/>
  <c r="G84" i="4"/>
  <c r="G74" i="4"/>
  <c r="G67" i="4"/>
  <c r="G62" i="4"/>
  <c r="G57" i="4"/>
  <c r="G51" i="4"/>
  <c r="G45" i="4"/>
  <c r="G40" i="4"/>
  <c r="G33" i="4"/>
  <c r="G26" i="4"/>
  <c r="G19" i="4"/>
  <c r="G12" i="4"/>
  <c r="I91" i="4"/>
  <c r="J91" i="4" s="1"/>
  <c r="G138" i="11"/>
  <c r="G112" i="11"/>
  <c r="G74" i="11"/>
  <c r="G68" i="11"/>
  <c r="G57" i="11"/>
  <c r="G52" i="11"/>
  <c r="G17" i="11"/>
  <c r="G12" i="11"/>
  <c r="G122" i="11"/>
  <c r="G102" i="11"/>
  <c r="G91" i="11"/>
  <c r="G86" i="11"/>
  <c r="G80" i="11"/>
  <c r="G63" i="11"/>
  <c r="G46" i="11"/>
  <c r="G32" i="11"/>
  <c r="G27" i="11"/>
  <c r="G22" i="11"/>
  <c r="G134" i="11"/>
  <c r="G129" i="11"/>
  <c r="G117" i="11"/>
  <c r="E140" i="11"/>
  <c r="I139" i="11"/>
  <c r="G139" i="11"/>
  <c r="I138" i="11"/>
  <c r="J138" i="11" s="1"/>
  <c r="I136" i="11"/>
  <c r="G136" i="11"/>
  <c r="I135" i="11"/>
  <c r="G135" i="11"/>
  <c r="I134" i="11"/>
  <c r="J134" i="11" s="1"/>
  <c r="I132" i="11"/>
  <c r="G132" i="11"/>
  <c r="I130" i="11"/>
  <c r="G130" i="11"/>
  <c r="E131" i="11"/>
  <c r="I129" i="11"/>
  <c r="J129" i="11" s="1"/>
  <c r="I124" i="11"/>
  <c r="G124" i="11"/>
  <c r="I123" i="11"/>
  <c r="G123" i="11"/>
  <c r="I122" i="11"/>
  <c r="J122" i="11" s="1"/>
  <c r="I120" i="11"/>
  <c r="G120" i="11"/>
  <c r="I119" i="11"/>
  <c r="G119" i="11"/>
  <c r="I118" i="11"/>
  <c r="G118" i="11"/>
  <c r="I117" i="11"/>
  <c r="J117" i="11" s="1"/>
  <c r="I115" i="11"/>
  <c r="G115" i="11"/>
  <c r="I114" i="11"/>
  <c r="G114" i="11"/>
  <c r="I113" i="11"/>
  <c r="G113" i="11"/>
  <c r="I112" i="11"/>
  <c r="J112" i="11" s="1"/>
  <c r="I109" i="11"/>
  <c r="G109" i="11"/>
  <c r="I108" i="11"/>
  <c r="G108" i="11"/>
  <c r="I107" i="11"/>
  <c r="G107" i="11"/>
  <c r="I103" i="11"/>
  <c r="G103" i="11"/>
  <c r="I102" i="11"/>
  <c r="I93" i="11"/>
  <c r="G93" i="11"/>
  <c r="I92" i="11"/>
  <c r="G92" i="11"/>
  <c r="I91" i="11"/>
  <c r="I89" i="11"/>
  <c r="G89" i="11"/>
  <c r="I87" i="11"/>
  <c r="G87" i="11"/>
  <c r="I86" i="11"/>
  <c r="I84" i="11"/>
  <c r="G84" i="11"/>
  <c r="I81" i="11"/>
  <c r="G81" i="11"/>
  <c r="I80" i="11"/>
  <c r="I78" i="11"/>
  <c r="G78" i="11"/>
  <c r="I75" i="11"/>
  <c r="G75" i="11"/>
  <c r="I74" i="11"/>
  <c r="I71" i="11"/>
  <c r="G71" i="11"/>
  <c r="I70" i="11"/>
  <c r="G70" i="11"/>
  <c r="I69" i="11"/>
  <c r="G69" i="11"/>
  <c r="I68" i="11"/>
  <c r="I66" i="11"/>
  <c r="G66" i="11"/>
  <c r="I65" i="11"/>
  <c r="G65" i="11"/>
  <c r="I64" i="11"/>
  <c r="G64" i="11"/>
  <c r="I63" i="11"/>
  <c r="I61" i="11"/>
  <c r="G61" i="11"/>
  <c r="I60" i="11"/>
  <c r="G60" i="11"/>
  <c r="I59" i="11"/>
  <c r="G59" i="11"/>
  <c r="I58" i="11"/>
  <c r="G58" i="11"/>
  <c r="I57" i="11"/>
  <c r="I55" i="11"/>
  <c r="G55" i="11"/>
  <c r="I54" i="11"/>
  <c r="G54" i="11"/>
  <c r="G53" i="11"/>
  <c r="I53" i="11"/>
  <c r="J53" i="11" s="1"/>
  <c r="I52" i="11"/>
  <c r="I50" i="11"/>
  <c r="G50" i="11"/>
  <c r="I49" i="11"/>
  <c r="G49" i="11"/>
  <c r="I48" i="11"/>
  <c r="G48" i="11"/>
  <c r="I47" i="11"/>
  <c r="G47" i="11"/>
  <c r="I46" i="11"/>
  <c r="G35" i="11"/>
  <c r="I35" i="11"/>
  <c r="J35" i="11" s="1"/>
  <c r="G34" i="11"/>
  <c r="I34" i="11"/>
  <c r="J34" i="11" s="1"/>
  <c r="I33" i="11"/>
  <c r="G33" i="11"/>
  <c r="I32" i="11"/>
  <c r="G30" i="11"/>
  <c r="I30" i="11"/>
  <c r="J30" i="11" s="1"/>
  <c r="I29" i="11"/>
  <c r="G29" i="11"/>
  <c r="I28" i="11"/>
  <c r="G28" i="11"/>
  <c r="I27" i="11"/>
  <c r="I25" i="11"/>
  <c r="G25" i="11"/>
  <c r="G24" i="11"/>
  <c r="I24" i="11"/>
  <c r="J24" i="11" s="1"/>
  <c r="I23" i="11"/>
  <c r="G23" i="11"/>
  <c r="I22" i="11"/>
  <c r="I20" i="11"/>
  <c r="G20" i="11"/>
  <c r="I19" i="11"/>
  <c r="G19" i="11"/>
  <c r="G18" i="11"/>
  <c r="I18" i="11"/>
  <c r="J18" i="11" s="1"/>
  <c r="I17" i="11"/>
  <c r="I15" i="11"/>
  <c r="G15" i="11"/>
  <c r="I14" i="11"/>
  <c r="G14" i="11"/>
  <c r="I13" i="11"/>
  <c r="G13" i="11"/>
  <c r="I12" i="11"/>
  <c r="I103" i="4"/>
  <c r="G103" i="4"/>
  <c r="G102" i="4"/>
  <c r="I102" i="4"/>
  <c r="J102" i="4" s="1"/>
  <c r="I101" i="4"/>
  <c r="G98" i="4"/>
  <c r="I98" i="4"/>
  <c r="J98" i="4" s="1"/>
  <c r="G97" i="4"/>
  <c r="I97" i="4"/>
  <c r="J97" i="4" s="1"/>
  <c r="I96" i="4"/>
  <c r="I93" i="4"/>
  <c r="G93" i="4"/>
  <c r="G92" i="4"/>
  <c r="I92" i="4"/>
  <c r="J92" i="4" s="1"/>
  <c r="G89" i="4"/>
  <c r="I89" i="4"/>
  <c r="J89" i="4" s="1"/>
  <c r="G87" i="4"/>
  <c r="I87" i="4"/>
  <c r="J87" i="4" s="1"/>
  <c r="I86" i="4"/>
  <c r="G86" i="4"/>
  <c r="G85" i="4"/>
  <c r="I85" i="4"/>
  <c r="J85" i="4" s="1"/>
  <c r="I84" i="4"/>
  <c r="G81" i="4"/>
  <c r="I81" i="4"/>
  <c r="J81" i="4" s="1"/>
  <c r="I80" i="4"/>
  <c r="G80" i="4"/>
  <c r="I77" i="4"/>
  <c r="G77" i="4"/>
  <c r="I76" i="4"/>
  <c r="G76" i="4"/>
  <c r="G75" i="4"/>
  <c r="I75" i="4"/>
  <c r="J75" i="4" s="1"/>
  <c r="I74" i="4"/>
  <c r="I70" i="4"/>
  <c r="G70" i="4"/>
  <c r="I69" i="4"/>
  <c r="G69" i="4"/>
  <c r="I68" i="4"/>
  <c r="G68" i="4"/>
  <c r="I67" i="4"/>
  <c r="G65" i="4"/>
  <c r="I65" i="4"/>
  <c r="J65" i="4" s="1"/>
  <c r="I64" i="4"/>
  <c r="G64" i="4"/>
  <c r="I63" i="4"/>
  <c r="G63" i="4"/>
  <c r="I62" i="4"/>
  <c r="I60" i="4"/>
  <c r="G60" i="4"/>
  <c r="I59" i="4"/>
  <c r="G59" i="4"/>
  <c r="I58" i="4"/>
  <c r="J58" i="4" s="1"/>
  <c r="G58" i="4"/>
  <c r="I57" i="4"/>
  <c r="J57" i="4" s="1"/>
  <c r="G53" i="4"/>
  <c r="I53" i="4"/>
  <c r="J53" i="4" s="1"/>
  <c r="G52" i="4"/>
  <c r="I52" i="4"/>
  <c r="J52" i="4" s="1"/>
  <c r="I51" i="4"/>
  <c r="J51" i="4" s="1"/>
  <c r="G47" i="4"/>
  <c r="I47" i="4"/>
  <c r="J47" i="4" s="1"/>
  <c r="I46" i="4"/>
  <c r="G46" i="4"/>
  <c r="I45" i="4"/>
  <c r="J45" i="4" s="1"/>
  <c r="G43" i="4"/>
  <c r="I43" i="4"/>
  <c r="I42" i="4"/>
  <c r="J42" i="4" s="1"/>
  <c r="G42" i="4"/>
  <c r="I41" i="4"/>
  <c r="G41" i="4"/>
  <c r="I40" i="4"/>
  <c r="J40" i="4" s="1"/>
  <c r="I38" i="4"/>
  <c r="G38" i="4"/>
  <c r="I35" i="4"/>
  <c r="G35" i="4"/>
  <c r="I34" i="4"/>
  <c r="J34" i="4" s="1"/>
  <c r="G34" i="4"/>
  <c r="I33" i="4"/>
  <c r="J33" i="4" s="1"/>
  <c r="G31" i="4"/>
  <c r="I31" i="4"/>
  <c r="G28" i="4"/>
  <c r="I28" i="4"/>
  <c r="I27" i="4"/>
  <c r="G27" i="4"/>
  <c r="I26" i="4"/>
  <c r="J26" i="4" s="1"/>
  <c r="I24" i="4"/>
  <c r="G24" i="4"/>
  <c r="I21" i="4"/>
  <c r="G21" i="4"/>
  <c r="G20" i="4"/>
  <c r="I20" i="4"/>
  <c r="I19" i="4"/>
  <c r="J19" i="4" s="1"/>
  <c r="I17" i="4"/>
  <c r="J17" i="4" s="1"/>
  <c r="G17" i="4"/>
  <c r="G14" i="4"/>
  <c r="I14" i="4"/>
  <c r="G13" i="4"/>
  <c r="I13" i="4"/>
  <c r="I12" i="4"/>
  <c r="J12" i="4" s="1"/>
  <c r="I386" i="3"/>
  <c r="J386" i="3" s="1"/>
  <c r="G386" i="3"/>
  <c r="I385" i="3"/>
  <c r="I384" i="3"/>
  <c r="G384" i="3"/>
  <c r="J384" i="3" s="1"/>
  <c r="G383" i="3"/>
  <c r="I383" i="3"/>
  <c r="G382" i="3"/>
  <c r="I382" i="3"/>
  <c r="G381" i="3"/>
  <c r="J381" i="3" s="1"/>
  <c r="I381" i="3"/>
  <c r="G380" i="3"/>
  <c r="I380" i="3"/>
  <c r="I379" i="3"/>
  <c r="I377" i="3"/>
  <c r="G377" i="3"/>
  <c r="J377" i="3" s="1"/>
  <c r="I376" i="3"/>
  <c r="G376" i="3"/>
  <c r="J376" i="3" s="1"/>
  <c r="I375" i="3"/>
  <c r="G375" i="3"/>
  <c r="J375" i="3" s="1"/>
  <c r="G374" i="3"/>
  <c r="I374" i="3"/>
  <c r="G372" i="3"/>
  <c r="I372" i="3"/>
  <c r="I371" i="3"/>
  <c r="I369" i="3"/>
  <c r="G369" i="3"/>
  <c r="J369" i="3" s="1"/>
  <c r="G368" i="3"/>
  <c r="I368" i="3"/>
  <c r="G367" i="3"/>
  <c r="I367" i="3"/>
  <c r="G366" i="3"/>
  <c r="I366" i="3"/>
  <c r="I365" i="3"/>
  <c r="G365" i="3"/>
  <c r="I364" i="3"/>
  <c r="G362" i="3"/>
  <c r="I362" i="3"/>
  <c r="I361" i="3"/>
  <c r="G361" i="3"/>
  <c r="I360" i="3"/>
  <c r="G360" i="3"/>
  <c r="J360" i="3" s="1"/>
  <c r="I359" i="3"/>
  <c r="G359" i="3"/>
  <c r="J359" i="3" s="1"/>
  <c r="I358" i="3"/>
  <c r="G355" i="3"/>
  <c r="I355" i="3"/>
  <c r="I354" i="3"/>
  <c r="G354" i="3"/>
  <c r="I353" i="3"/>
  <c r="G353" i="3"/>
  <c r="J353" i="3" s="1"/>
  <c r="G352" i="3"/>
  <c r="I352" i="3"/>
  <c r="I351" i="3"/>
  <c r="I349" i="3"/>
  <c r="G349" i="3"/>
  <c r="J349" i="3" s="1"/>
  <c r="I348" i="3"/>
  <c r="G348" i="3"/>
  <c r="J348" i="3" s="1"/>
  <c r="G347" i="3"/>
  <c r="I347" i="3"/>
  <c r="G346" i="3"/>
  <c r="I346" i="3"/>
  <c r="G344" i="3"/>
  <c r="I344" i="3"/>
  <c r="I343" i="3"/>
  <c r="G341" i="3"/>
  <c r="I341" i="3"/>
  <c r="I340" i="3"/>
  <c r="G340" i="3"/>
  <c r="J340" i="3" s="1"/>
  <c r="G339" i="3"/>
  <c r="I339" i="3"/>
  <c r="G338" i="3"/>
  <c r="I338" i="3"/>
  <c r="I337" i="3"/>
  <c r="G337" i="3"/>
  <c r="I336" i="3"/>
  <c r="I334" i="3"/>
  <c r="G334" i="3"/>
  <c r="J334" i="3" s="1"/>
  <c r="I333" i="3"/>
  <c r="G333" i="3"/>
  <c r="J333" i="3" s="1"/>
  <c r="G332" i="3"/>
  <c r="I332" i="3"/>
  <c r="I331" i="3"/>
  <c r="G331" i="3"/>
  <c r="J331" i="3" s="1"/>
  <c r="I330" i="3"/>
  <c r="G327" i="3"/>
  <c r="I327" i="3"/>
  <c r="I326" i="3"/>
  <c r="G326" i="3"/>
  <c r="J326" i="3" s="1"/>
  <c r="I325" i="3"/>
  <c r="G325" i="3"/>
  <c r="J325" i="3" s="1"/>
  <c r="G324" i="3"/>
  <c r="I324" i="3"/>
  <c r="I323" i="3"/>
  <c r="G321" i="3"/>
  <c r="I321" i="3"/>
  <c r="I319" i="3"/>
  <c r="G319" i="3"/>
  <c r="J319" i="3" s="1"/>
  <c r="G318" i="3"/>
  <c r="I318" i="3"/>
  <c r="G317" i="3"/>
  <c r="I317" i="3"/>
  <c r="G316" i="3"/>
  <c r="I316" i="3"/>
  <c r="I315" i="3"/>
  <c r="G313" i="3"/>
  <c r="J313" i="3" s="1"/>
  <c r="I313" i="3"/>
  <c r="G312" i="3"/>
  <c r="I312" i="3"/>
  <c r="G311" i="3"/>
  <c r="I311" i="3"/>
  <c r="G310" i="3"/>
  <c r="I310" i="3"/>
  <c r="I309" i="3"/>
  <c r="I304" i="3"/>
  <c r="G304" i="3"/>
  <c r="J304" i="3" s="1"/>
  <c r="G303" i="3"/>
  <c r="I303" i="3"/>
  <c r="I300" i="3"/>
  <c r="E302" i="3"/>
  <c r="E301" i="3"/>
  <c r="E306" i="3"/>
  <c r="G300" i="3"/>
  <c r="J300" i="3" s="1"/>
  <c r="G297" i="3"/>
  <c r="I297" i="3"/>
  <c r="E296" i="3"/>
  <c r="E299" i="3"/>
  <c r="G294" i="3"/>
  <c r="E295" i="3"/>
  <c r="I294" i="3"/>
  <c r="E291" i="3"/>
  <c r="G288" i="3"/>
  <c r="E293" i="3"/>
  <c r="E289" i="3"/>
  <c r="E290" i="3"/>
  <c r="I288" i="3"/>
  <c r="G284" i="3"/>
  <c r="I284" i="3"/>
  <c r="E282" i="3"/>
  <c r="E286" i="3"/>
  <c r="G281" i="3"/>
  <c r="E283" i="3"/>
  <c r="I281" i="3"/>
  <c r="G278" i="3"/>
  <c r="I278" i="3"/>
  <c r="I277" i="3"/>
  <c r="G277" i="3"/>
  <c r="J277" i="3" s="1"/>
  <c r="I276" i="3"/>
  <c r="G276" i="3"/>
  <c r="J276" i="3" s="1"/>
  <c r="G275" i="3"/>
  <c r="I275" i="3"/>
  <c r="G274" i="3"/>
  <c r="I274" i="3"/>
  <c r="I273" i="3"/>
  <c r="G273" i="3"/>
  <c r="J273" i="3" s="1"/>
  <c r="E272" i="3"/>
  <c r="E271" i="3"/>
  <c r="G270" i="3"/>
  <c r="E280" i="3"/>
  <c r="I270" i="3"/>
  <c r="I266" i="3"/>
  <c r="G266" i="3"/>
  <c r="J266" i="3" s="1"/>
  <c r="I265" i="3"/>
  <c r="G265" i="3"/>
  <c r="J265" i="3" s="1"/>
  <c r="I264" i="3"/>
  <c r="G264" i="3"/>
  <c r="J264" i="3" s="1"/>
  <c r="E263" i="3"/>
  <c r="G261" i="3"/>
  <c r="E268" i="3"/>
  <c r="E262" i="3"/>
  <c r="I261" i="3"/>
  <c r="G251" i="3"/>
  <c r="I251" i="3"/>
  <c r="E252" i="3"/>
  <c r="E259" i="3"/>
  <c r="E253" i="3"/>
  <c r="E254" i="3"/>
  <c r="E255" i="3"/>
  <c r="E256" i="3"/>
  <c r="E257" i="3"/>
  <c r="E258" i="3"/>
  <c r="G250" i="3"/>
  <c r="I250" i="3"/>
  <c r="I249" i="3"/>
  <c r="G249" i="3"/>
  <c r="J249" i="3" s="1"/>
  <c r="G248" i="3"/>
  <c r="I248" i="3"/>
  <c r="I247" i="3"/>
  <c r="G247" i="3"/>
  <c r="J247" i="3" s="1"/>
  <c r="I246" i="3"/>
  <c r="G243" i="3"/>
  <c r="I243" i="3"/>
  <c r="I242" i="3"/>
  <c r="G242" i="3"/>
  <c r="J242" i="3" s="1"/>
  <c r="G241" i="3"/>
  <c r="I241" i="3"/>
  <c r="I240" i="3"/>
  <c r="G240" i="3"/>
  <c r="J240" i="3" s="1"/>
  <c r="G239" i="3"/>
  <c r="I239" i="3"/>
  <c r="G238" i="3"/>
  <c r="I238" i="3"/>
  <c r="E225" i="3"/>
  <c r="E224" i="3"/>
  <c r="E223" i="3"/>
  <c r="E222" i="3"/>
  <c r="E221" i="3"/>
  <c r="E220" i="3"/>
  <c r="I219" i="3"/>
  <c r="G219" i="3"/>
  <c r="J219" i="3" s="1"/>
  <c r="G217" i="3"/>
  <c r="I217" i="3"/>
  <c r="G216" i="3"/>
  <c r="I216" i="3"/>
  <c r="G215" i="3"/>
  <c r="I215" i="3"/>
  <c r="G214" i="3"/>
  <c r="I214" i="3"/>
  <c r="I213" i="3"/>
  <c r="J213" i="3" s="1"/>
  <c r="G211" i="3"/>
  <c r="I211" i="3"/>
  <c r="G210" i="3"/>
  <c r="I210" i="3"/>
  <c r="G209" i="3"/>
  <c r="I209" i="3"/>
  <c r="G208" i="3"/>
  <c r="I208" i="3"/>
  <c r="I207" i="3"/>
  <c r="G207" i="3"/>
  <c r="J207" i="3" s="1"/>
  <c r="G206" i="3"/>
  <c r="I206" i="3"/>
  <c r="I205" i="3"/>
  <c r="I203" i="3"/>
  <c r="G203" i="3"/>
  <c r="J203" i="3" s="1"/>
  <c r="G202" i="3"/>
  <c r="I202" i="3"/>
  <c r="I201" i="3"/>
  <c r="G201" i="3"/>
  <c r="J201" i="3" s="1"/>
  <c r="I200" i="3"/>
  <c r="I198" i="3"/>
  <c r="G198" i="3"/>
  <c r="J198" i="3" s="1"/>
  <c r="G197" i="3"/>
  <c r="I197" i="3"/>
  <c r="G196" i="3"/>
  <c r="I196" i="3"/>
  <c r="G195" i="3"/>
  <c r="I195" i="3"/>
  <c r="I194" i="3"/>
  <c r="G194" i="3"/>
  <c r="J194" i="3" s="1"/>
  <c r="G193" i="3"/>
  <c r="I193" i="3"/>
  <c r="G192" i="3"/>
  <c r="I192" i="3"/>
  <c r="G191" i="3"/>
  <c r="I191" i="3"/>
  <c r="I190" i="3"/>
  <c r="I188" i="3"/>
  <c r="G188" i="3"/>
  <c r="J188" i="3" s="1"/>
  <c r="I187" i="3"/>
  <c r="G187" i="3"/>
  <c r="J187" i="3" s="1"/>
  <c r="I186" i="3"/>
  <c r="G186" i="3"/>
  <c r="J186" i="3" s="1"/>
  <c r="I185" i="3"/>
  <c r="G185" i="3"/>
  <c r="J185" i="3" s="1"/>
  <c r="I184" i="3"/>
  <c r="G184" i="3"/>
  <c r="J184" i="3" s="1"/>
  <c r="I183" i="3"/>
  <c r="I181" i="3"/>
  <c r="G181" i="3"/>
  <c r="J181" i="3" s="1"/>
  <c r="G180" i="3"/>
  <c r="I180" i="3"/>
  <c r="G179" i="3"/>
  <c r="I179" i="3"/>
  <c r="I178" i="3"/>
  <c r="G178" i="3"/>
  <c r="J178" i="3" s="1"/>
  <c r="I177" i="3"/>
  <c r="I175" i="3"/>
  <c r="G175" i="3"/>
  <c r="J175" i="3" s="1"/>
  <c r="I174" i="3"/>
  <c r="G174" i="3"/>
  <c r="J174" i="3" s="1"/>
  <c r="I173" i="3"/>
  <c r="I170" i="3"/>
  <c r="G170" i="3"/>
  <c r="J170" i="3" s="1"/>
  <c r="I169" i="3"/>
  <c r="G169" i="3"/>
  <c r="J169" i="3" s="1"/>
  <c r="I168" i="3"/>
  <c r="G168" i="3"/>
  <c r="J168" i="3" s="1"/>
  <c r="I167" i="3"/>
  <c r="G167" i="3"/>
  <c r="J167" i="3" s="1"/>
  <c r="I166" i="3"/>
  <c r="G166" i="3"/>
  <c r="J166" i="3" s="1"/>
  <c r="I165" i="3"/>
  <c r="I163" i="3"/>
  <c r="G163" i="3"/>
  <c r="J163" i="3" s="1"/>
  <c r="I162" i="3"/>
  <c r="G162" i="3"/>
  <c r="J162" i="3" s="1"/>
  <c r="I161" i="3"/>
  <c r="G161" i="3"/>
  <c r="J161" i="3" s="1"/>
  <c r="I160" i="3"/>
  <c r="G160" i="3"/>
  <c r="J160" i="3" s="1"/>
  <c r="E157" i="3"/>
  <c r="E156" i="3"/>
  <c r="E155" i="3"/>
  <c r="E158" i="3"/>
  <c r="E154" i="3"/>
  <c r="I153" i="3"/>
  <c r="G153" i="3"/>
  <c r="J153" i="3" s="1"/>
  <c r="I151" i="3"/>
  <c r="G151" i="3"/>
  <c r="J151" i="3" s="1"/>
  <c r="I150" i="3"/>
  <c r="G150" i="3"/>
  <c r="J150" i="3" s="1"/>
  <c r="I149" i="3"/>
  <c r="G149" i="3"/>
  <c r="J149" i="3" s="1"/>
  <c r="I148" i="3"/>
  <c r="G148" i="3"/>
  <c r="J148" i="3" s="1"/>
  <c r="I147" i="3"/>
  <c r="G147" i="3"/>
  <c r="J147" i="3" s="1"/>
  <c r="G145" i="3"/>
  <c r="I145" i="3"/>
  <c r="I144" i="3"/>
  <c r="G144" i="3"/>
  <c r="J144" i="3" s="1"/>
  <c r="I143" i="3"/>
  <c r="G143" i="3"/>
  <c r="J143" i="3" s="1"/>
  <c r="I142" i="3"/>
  <c r="G142" i="3"/>
  <c r="J142" i="3" s="1"/>
  <c r="I141" i="3"/>
  <c r="I139" i="3"/>
  <c r="G139" i="3"/>
  <c r="J139" i="3" s="1"/>
  <c r="I138" i="3"/>
  <c r="G138" i="3"/>
  <c r="J138" i="3" s="1"/>
  <c r="G137" i="3"/>
  <c r="I137" i="3"/>
  <c r="G136" i="3"/>
  <c r="I136" i="3"/>
  <c r="I135" i="3"/>
  <c r="G133" i="3"/>
  <c r="I133" i="3"/>
  <c r="G132" i="3"/>
  <c r="I132" i="3"/>
  <c r="G131" i="3"/>
  <c r="I131" i="3"/>
  <c r="G130" i="3"/>
  <c r="I130" i="3"/>
  <c r="I129" i="3"/>
  <c r="G129" i="3"/>
  <c r="J129" i="3" s="1"/>
  <c r="I128" i="3"/>
  <c r="G128" i="3"/>
  <c r="J128" i="3" s="1"/>
  <c r="I127" i="3"/>
  <c r="G127" i="3"/>
  <c r="J127" i="3" s="1"/>
  <c r="G126" i="3"/>
  <c r="I126" i="3"/>
  <c r="I125" i="3"/>
  <c r="E121" i="3"/>
  <c r="E122" i="3"/>
  <c r="E120" i="3"/>
  <c r="I119" i="3"/>
  <c r="G119" i="3"/>
  <c r="J119" i="3" s="1"/>
  <c r="E123" i="3"/>
  <c r="I118" i="3"/>
  <c r="G118" i="3"/>
  <c r="J118" i="3" s="1"/>
  <c r="I117" i="3"/>
  <c r="G117" i="3"/>
  <c r="J117" i="3" s="1"/>
  <c r="I116" i="3"/>
  <c r="G116" i="3"/>
  <c r="J116" i="3" s="1"/>
  <c r="I115" i="3"/>
  <c r="G112" i="3"/>
  <c r="I112" i="3"/>
  <c r="I111" i="3"/>
  <c r="G111" i="3"/>
  <c r="J111" i="3" s="1"/>
  <c r="G109" i="3"/>
  <c r="I109" i="3"/>
  <c r="G108" i="3"/>
  <c r="I108" i="3"/>
  <c r="I107" i="3"/>
  <c r="G105" i="3"/>
  <c r="I105" i="3"/>
  <c r="G103" i="3"/>
  <c r="I103" i="3"/>
  <c r="I102" i="3"/>
  <c r="G100" i="3"/>
  <c r="I100" i="3"/>
  <c r="G99" i="3"/>
  <c r="I99" i="3"/>
  <c r="G98" i="3"/>
  <c r="I98" i="3"/>
  <c r="G97" i="3"/>
  <c r="I97" i="3"/>
  <c r="I96" i="3"/>
  <c r="G94" i="3"/>
  <c r="I94" i="3"/>
  <c r="G93" i="3"/>
  <c r="I93" i="3"/>
  <c r="I92" i="3"/>
  <c r="G92" i="3"/>
  <c r="J92" i="3" s="1"/>
  <c r="I91" i="3"/>
  <c r="G91" i="3"/>
  <c r="J91" i="3" s="1"/>
  <c r="G90" i="3"/>
  <c r="I90" i="3"/>
  <c r="G89" i="3"/>
  <c r="I89" i="3"/>
  <c r="I87" i="3"/>
  <c r="G87" i="3"/>
  <c r="J87" i="3" s="1"/>
  <c r="I86" i="3"/>
  <c r="G86" i="3"/>
  <c r="J86" i="3" s="1"/>
  <c r="I85" i="3"/>
  <c r="G85" i="3"/>
  <c r="J85" i="3" s="1"/>
  <c r="G84" i="3"/>
  <c r="I84" i="3"/>
  <c r="G83" i="3"/>
  <c r="I83" i="3"/>
  <c r="G82" i="3"/>
  <c r="I82" i="3"/>
  <c r="I81" i="3"/>
  <c r="G79" i="3"/>
  <c r="I79" i="3"/>
  <c r="G78" i="3"/>
  <c r="I78" i="3"/>
  <c r="G77" i="3"/>
  <c r="I77" i="3"/>
  <c r="G76" i="3"/>
  <c r="I76" i="3"/>
  <c r="I75" i="3"/>
  <c r="G67" i="3"/>
  <c r="I67" i="3"/>
  <c r="E66" i="3"/>
  <c r="E65" i="3"/>
  <c r="E69" i="3"/>
  <c r="E68" i="3"/>
  <c r="I64" i="3"/>
  <c r="G64" i="3"/>
  <c r="J64" i="3" s="1"/>
  <c r="E70" i="3"/>
  <c r="I63" i="3"/>
  <c r="G63" i="3"/>
  <c r="J63" i="3" s="1"/>
  <c r="G62" i="3"/>
  <c r="I62" i="3"/>
  <c r="G61" i="3"/>
  <c r="I61" i="3"/>
  <c r="G60" i="3"/>
  <c r="I60" i="3"/>
  <c r="I59" i="3"/>
  <c r="G59" i="3"/>
  <c r="J59" i="3" s="1"/>
  <c r="I58" i="3"/>
  <c r="G56" i="3"/>
  <c r="I56" i="3"/>
  <c r="I55" i="3"/>
  <c r="G55" i="3"/>
  <c r="J55" i="3" s="1"/>
  <c r="G54" i="3"/>
  <c r="I54" i="3"/>
  <c r="I53" i="3"/>
  <c r="G53" i="3"/>
  <c r="J53" i="3" s="1"/>
  <c r="I52" i="3"/>
  <c r="E47" i="3"/>
  <c r="E46" i="3"/>
  <c r="E45" i="3"/>
  <c r="E44" i="3"/>
  <c r="E50" i="3"/>
  <c r="E49" i="3"/>
  <c r="G43" i="3"/>
  <c r="I43" i="3"/>
  <c r="I41" i="3"/>
  <c r="G41" i="3"/>
  <c r="J41" i="3" s="1"/>
  <c r="I40" i="3"/>
  <c r="G40" i="3"/>
  <c r="J40" i="3" s="1"/>
  <c r="I39" i="3"/>
  <c r="G39" i="3"/>
  <c r="J39" i="3" s="1"/>
  <c r="G38" i="3"/>
  <c r="I38" i="3"/>
  <c r="G37" i="3"/>
  <c r="I37" i="3"/>
  <c r="G36" i="3"/>
  <c r="I36" i="3"/>
  <c r="G35" i="3"/>
  <c r="I35" i="3"/>
  <c r="I34" i="3"/>
  <c r="G34" i="3"/>
  <c r="J34" i="3" s="1"/>
  <c r="I33" i="3"/>
  <c r="I30" i="3"/>
  <c r="G30" i="3"/>
  <c r="J30" i="3" s="1"/>
  <c r="I29" i="3"/>
  <c r="G29" i="3"/>
  <c r="J29" i="3" s="1"/>
  <c r="G28" i="3"/>
  <c r="I28" i="3"/>
  <c r="I27" i="3"/>
  <c r="G27" i="3"/>
  <c r="J27" i="3" s="1"/>
  <c r="I25" i="3"/>
  <c r="G25" i="3"/>
  <c r="J25" i="3" s="1"/>
  <c r="I24" i="3"/>
  <c r="G24" i="3"/>
  <c r="J24" i="3" s="1"/>
  <c r="I23" i="3"/>
  <c r="G23" i="3"/>
  <c r="J23" i="3" s="1"/>
  <c r="E26" i="3"/>
  <c r="I22" i="3"/>
  <c r="G20" i="3"/>
  <c r="I20" i="3"/>
  <c r="I19" i="3"/>
  <c r="G19" i="3"/>
  <c r="J19" i="3" s="1"/>
  <c r="I18" i="3"/>
  <c r="G18" i="3"/>
  <c r="J18" i="3" s="1"/>
  <c r="I17" i="3"/>
  <c r="G17" i="3"/>
  <c r="J17" i="3" s="1"/>
  <c r="I15" i="3"/>
  <c r="G15" i="3"/>
  <c r="J15" i="3" s="1"/>
  <c r="G14" i="3"/>
  <c r="I14" i="3"/>
  <c r="I13" i="3"/>
  <c r="G13" i="3"/>
  <c r="J13" i="3" s="1"/>
  <c r="E16" i="3"/>
  <c r="I12" i="3"/>
  <c r="G385" i="3"/>
  <c r="J383" i="3" l="1"/>
  <c r="J382" i="3"/>
  <c r="J374" i="3"/>
  <c r="J347" i="3"/>
  <c r="J327" i="3"/>
  <c r="J312" i="3"/>
  <c r="J311" i="3"/>
  <c r="J310" i="3"/>
  <c r="J303" i="3"/>
  <c r="J297" i="3"/>
  <c r="J294" i="3"/>
  <c r="J288" i="3"/>
  <c r="J284" i="3"/>
  <c r="J281" i="3"/>
  <c r="J278" i="3"/>
  <c r="J275" i="3"/>
  <c r="J274" i="3"/>
  <c r="J270" i="3"/>
  <c r="J261" i="3"/>
  <c r="J251" i="3"/>
  <c r="J250" i="3"/>
  <c r="J248" i="3"/>
  <c r="J243" i="3"/>
  <c r="J241" i="3"/>
  <c r="J239" i="3"/>
  <c r="J238" i="3"/>
  <c r="J217" i="3"/>
  <c r="J216" i="3"/>
  <c r="J215" i="3"/>
  <c r="J214" i="3"/>
  <c r="J211" i="3"/>
  <c r="J210" i="3"/>
  <c r="J209" i="3"/>
  <c r="J208" i="3"/>
  <c r="J206" i="3"/>
  <c r="J202" i="3"/>
  <c r="J197" i="3"/>
  <c r="J196" i="3"/>
  <c r="J195" i="3"/>
  <c r="J193" i="3"/>
  <c r="J192" i="3"/>
  <c r="J191" i="3"/>
  <c r="J180" i="3"/>
  <c r="J179" i="3"/>
  <c r="J145" i="3"/>
  <c r="J137" i="3"/>
  <c r="J136" i="3"/>
  <c r="J133" i="3"/>
  <c r="J132" i="3"/>
  <c r="J131" i="3"/>
  <c r="J130" i="3"/>
  <c r="J126" i="3"/>
  <c r="J112" i="3"/>
  <c r="J109" i="3"/>
  <c r="J108" i="3"/>
  <c r="J105" i="3"/>
  <c r="J103" i="3"/>
  <c r="J100" i="3"/>
  <c r="J99" i="3"/>
  <c r="J98" i="3"/>
  <c r="J97" i="3"/>
  <c r="J94" i="3"/>
  <c r="J93" i="3"/>
  <c r="J90" i="3"/>
  <c r="J89" i="3"/>
  <c r="J84" i="3"/>
  <c r="J83" i="3"/>
  <c r="J82" i="3"/>
  <c r="J79" i="3"/>
  <c r="J78" i="3"/>
  <c r="J77" i="3"/>
  <c r="J76" i="3"/>
  <c r="J67" i="3"/>
  <c r="J62" i="3"/>
  <c r="J61" i="3"/>
  <c r="J60" i="3"/>
  <c r="J56" i="3"/>
  <c r="J54" i="3"/>
  <c r="J43" i="3"/>
  <c r="J38" i="3"/>
  <c r="J37" i="3"/>
  <c r="J36" i="3"/>
  <c r="J35" i="3"/>
  <c r="J28" i="3"/>
  <c r="J20" i="3"/>
  <c r="J14" i="3"/>
  <c r="J385" i="3"/>
  <c r="J351" i="3"/>
  <c r="J343" i="3"/>
  <c r="J237" i="3"/>
  <c r="J379" i="3"/>
  <c r="J371" i="3"/>
  <c r="J364" i="3"/>
  <c r="J358" i="3"/>
  <c r="J336" i="3"/>
  <c r="J330" i="3"/>
  <c r="J323" i="3"/>
  <c r="J315" i="3"/>
  <c r="J380" i="3"/>
  <c r="J372" i="3"/>
  <c r="J368" i="3"/>
  <c r="J367" i="3"/>
  <c r="J366" i="3"/>
  <c r="J365" i="3"/>
  <c r="J362" i="3"/>
  <c r="J361" i="3"/>
  <c r="J355" i="3"/>
  <c r="J354" i="3"/>
  <c r="J352" i="3"/>
  <c r="J346" i="3"/>
  <c r="J344" i="3"/>
  <c r="J341" i="3"/>
  <c r="J339" i="3"/>
  <c r="J338" i="3"/>
  <c r="J337" i="3"/>
  <c r="J332" i="3"/>
  <c r="J324" i="3"/>
  <c r="J321" i="3"/>
  <c r="J318" i="3"/>
  <c r="J317" i="3"/>
  <c r="J316" i="3"/>
  <c r="J103" i="4"/>
  <c r="J101" i="4"/>
  <c r="J96" i="4"/>
  <c r="J93" i="4"/>
  <c r="J86" i="4"/>
  <c r="J84" i="4"/>
  <c r="J80" i="4"/>
  <c r="J77" i="4"/>
  <c r="J76" i="4"/>
  <c r="J74" i="4"/>
  <c r="J70" i="4"/>
  <c r="J69" i="4"/>
  <c r="J68" i="4"/>
  <c r="J67" i="4"/>
  <c r="J64" i="4"/>
  <c r="J63" i="4"/>
  <c r="J62" i="4"/>
  <c r="J60" i="4"/>
  <c r="J59" i="4"/>
  <c r="J46" i="4"/>
  <c r="J43" i="4"/>
  <c r="J41" i="4"/>
  <c r="J35" i="4"/>
  <c r="J20" i="4"/>
  <c r="J28" i="4"/>
  <c r="J13" i="4"/>
  <c r="J31" i="4"/>
  <c r="J24" i="4"/>
  <c r="J27" i="4"/>
  <c r="J38" i="4"/>
  <c r="J21" i="4"/>
  <c r="J14" i="4"/>
  <c r="J118" i="11"/>
  <c r="J102" i="11"/>
  <c r="J93" i="11"/>
  <c r="J92" i="11"/>
  <c r="J91" i="11"/>
  <c r="J89" i="11"/>
  <c r="J87" i="11"/>
  <c r="J86" i="11"/>
  <c r="J84" i="11"/>
  <c r="J81" i="11"/>
  <c r="J80" i="11"/>
  <c r="J78" i="11"/>
  <c r="J75" i="11"/>
  <c r="J74" i="11"/>
  <c r="J71" i="11"/>
  <c r="J70" i="11"/>
  <c r="J69" i="11"/>
  <c r="J68" i="11"/>
  <c r="J66" i="11"/>
  <c r="J65" i="11"/>
  <c r="J64" i="11"/>
  <c r="J63" i="11"/>
  <c r="J61" i="11"/>
  <c r="J60" i="11"/>
  <c r="J59" i="11"/>
  <c r="J58" i="11"/>
  <c r="J57" i="11"/>
  <c r="J55" i="11"/>
  <c r="J54" i="11"/>
  <c r="J52" i="11"/>
  <c r="J50" i="11"/>
  <c r="J49" i="11"/>
  <c r="J48" i="11"/>
  <c r="J47" i="11"/>
  <c r="J46" i="11"/>
  <c r="J33" i="11"/>
  <c r="J32" i="11"/>
  <c r="J29" i="11"/>
  <c r="J28" i="11"/>
  <c r="J27" i="11"/>
  <c r="J25" i="11"/>
  <c r="J23" i="11"/>
  <c r="J22" i="11"/>
  <c r="J20" i="11"/>
  <c r="J19" i="11"/>
  <c r="J17" i="11"/>
  <c r="J15" i="11"/>
  <c r="J14" i="11"/>
  <c r="J13" i="11"/>
  <c r="J12" i="11"/>
  <c r="J139" i="11"/>
  <c r="J136" i="11"/>
  <c r="J135" i="11"/>
  <c r="J132" i="11"/>
  <c r="J130" i="11"/>
  <c r="J124" i="11"/>
  <c r="J123" i="11"/>
  <c r="J120" i="11"/>
  <c r="J119" i="11"/>
  <c r="J115" i="11"/>
  <c r="J114" i="11"/>
  <c r="J113" i="11"/>
  <c r="J109" i="11"/>
  <c r="J108" i="11"/>
  <c r="J107" i="11"/>
  <c r="J103" i="11"/>
  <c r="G104" i="4"/>
  <c r="J105" i="4" s="1"/>
  <c r="G140" i="11"/>
  <c r="I140" i="11"/>
  <c r="J140" i="11" s="1"/>
  <c r="G131" i="11"/>
  <c r="G141" i="11" s="1"/>
  <c r="I131" i="11"/>
  <c r="J131" i="11" s="1"/>
  <c r="I104" i="4"/>
  <c r="G302" i="3"/>
  <c r="I302" i="3"/>
  <c r="G301" i="3"/>
  <c r="I301" i="3"/>
  <c r="G306" i="3"/>
  <c r="I306" i="3"/>
  <c r="G296" i="3"/>
  <c r="I296" i="3"/>
  <c r="G299" i="3"/>
  <c r="I299" i="3"/>
  <c r="G295" i="3"/>
  <c r="I295" i="3"/>
  <c r="G291" i="3"/>
  <c r="I291" i="3"/>
  <c r="G293" i="3"/>
  <c r="I293" i="3"/>
  <c r="G289" i="3"/>
  <c r="I289" i="3"/>
  <c r="G290" i="3"/>
  <c r="I290" i="3"/>
  <c r="G282" i="3"/>
  <c r="I282" i="3"/>
  <c r="G286" i="3"/>
  <c r="I286" i="3"/>
  <c r="G283" i="3"/>
  <c r="I283" i="3"/>
  <c r="G272" i="3"/>
  <c r="I272" i="3"/>
  <c r="G271" i="3"/>
  <c r="I271" i="3"/>
  <c r="G280" i="3"/>
  <c r="I280" i="3"/>
  <c r="G263" i="3"/>
  <c r="I263" i="3"/>
  <c r="G268" i="3"/>
  <c r="I268" i="3"/>
  <c r="G262" i="3"/>
  <c r="I262" i="3"/>
  <c r="G252" i="3"/>
  <c r="I252" i="3"/>
  <c r="G259" i="3"/>
  <c r="I259" i="3"/>
  <c r="G253" i="3"/>
  <c r="I253" i="3"/>
  <c r="G254" i="3"/>
  <c r="I254" i="3"/>
  <c r="G255" i="3"/>
  <c r="I255" i="3"/>
  <c r="G256" i="3"/>
  <c r="I256" i="3"/>
  <c r="G257" i="3"/>
  <c r="I257" i="3"/>
  <c r="G258" i="3"/>
  <c r="I258" i="3"/>
  <c r="G225" i="3"/>
  <c r="I225" i="3"/>
  <c r="E226" i="3"/>
  <c r="E227" i="3"/>
  <c r="E228" i="3"/>
  <c r="E229" i="3"/>
  <c r="E230" i="3"/>
  <c r="E231" i="3"/>
  <c r="E232" i="3"/>
  <c r="E234" i="3"/>
  <c r="E235" i="3"/>
  <c r="G224" i="3"/>
  <c r="I224" i="3"/>
  <c r="G223" i="3"/>
  <c r="I223" i="3"/>
  <c r="G222" i="3"/>
  <c r="I222" i="3"/>
  <c r="G221" i="3"/>
  <c r="I221" i="3"/>
  <c r="G220" i="3"/>
  <c r="I220" i="3"/>
  <c r="G157" i="3"/>
  <c r="I157" i="3"/>
  <c r="G156" i="3"/>
  <c r="I156" i="3"/>
  <c r="G155" i="3"/>
  <c r="I155" i="3"/>
  <c r="G158" i="3"/>
  <c r="I158" i="3"/>
  <c r="G154" i="3"/>
  <c r="I154" i="3"/>
  <c r="G121" i="3"/>
  <c r="I121" i="3"/>
  <c r="G122" i="3"/>
  <c r="I122" i="3"/>
  <c r="G120" i="3"/>
  <c r="I120" i="3"/>
  <c r="G123" i="3"/>
  <c r="I123" i="3"/>
  <c r="G66" i="3"/>
  <c r="I66" i="3"/>
  <c r="G65" i="3"/>
  <c r="I65" i="3"/>
  <c r="G69" i="3"/>
  <c r="I69" i="3"/>
  <c r="G68" i="3"/>
  <c r="J68" i="3" s="1"/>
  <c r="I68" i="3"/>
  <c r="G70" i="3"/>
  <c r="E72" i="3"/>
  <c r="I70" i="3"/>
  <c r="E71" i="3"/>
  <c r="E73" i="3"/>
  <c r="G47" i="3"/>
  <c r="I47" i="3"/>
  <c r="G46" i="3"/>
  <c r="I46" i="3"/>
  <c r="G45" i="3"/>
  <c r="J45" i="3" s="1"/>
  <c r="I45" i="3"/>
  <c r="G44" i="3"/>
  <c r="I44" i="3"/>
  <c r="E48" i="3"/>
  <c r="G50" i="3"/>
  <c r="I50" i="3"/>
  <c r="G49" i="3"/>
  <c r="I49" i="3"/>
  <c r="G26" i="3"/>
  <c r="I26" i="3"/>
  <c r="G16" i="3"/>
  <c r="J16" i="3" s="1"/>
  <c r="I16" i="3"/>
  <c r="J302" i="3" l="1"/>
  <c r="J301" i="3"/>
  <c r="J306" i="3"/>
  <c r="J296" i="3"/>
  <c r="J299" i="3"/>
  <c r="J295" i="3"/>
  <c r="J291" i="3"/>
  <c r="J293" i="3"/>
  <c r="J289" i="3"/>
  <c r="J290" i="3"/>
  <c r="J282" i="3"/>
  <c r="J286" i="3"/>
  <c r="J283" i="3"/>
  <c r="J272" i="3"/>
  <c r="J271" i="3"/>
  <c r="J280" i="3"/>
  <c r="J263" i="3"/>
  <c r="J268" i="3"/>
  <c r="J262" i="3"/>
  <c r="J252" i="3"/>
  <c r="J259" i="3"/>
  <c r="J253" i="3"/>
  <c r="J254" i="3"/>
  <c r="J255" i="3"/>
  <c r="J256" i="3"/>
  <c r="J257" i="3"/>
  <c r="J258" i="3"/>
  <c r="J225" i="3"/>
  <c r="J224" i="3"/>
  <c r="J223" i="3"/>
  <c r="J222" i="3"/>
  <c r="J221" i="3"/>
  <c r="J220" i="3"/>
  <c r="J157" i="3"/>
  <c r="J156" i="3"/>
  <c r="J155" i="3"/>
  <c r="J158" i="3"/>
  <c r="J154" i="3"/>
  <c r="J121" i="3"/>
  <c r="J122" i="3"/>
  <c r="J120" i="3"/>
  <c r="J123" i="3"/>
  <c r="J66" i="3"/>
  <c r="J65" i="3"/>
  <c r="J69" i="3"/>
  <c r="J70" i="3"/>
  <c r="J47" i="3"/>
  <c r="J46" i="3"/>
  <c r="J44" i="3"/>
  <c r="J50" i="3"/>
  <c r="J49" i="3"/>
  <c r="J26" i="3"/>
  <c r="I141" i="11"/>
  <c r="J141" i="11" s="1"/>
  <c r="G226" i="3"/>
  <c r="I226" i="3"/>
  <c r="G227" i="3"/>
  <c r="I227" i="3"/>
  <c r="G228" i="3"/>
  <c r="I228" i="3"/>
  <c r="G229" i="3"/>
  <c r="I229" i="3"/>
  <c r="G230" i="3"/>
  <c r="I230" i="3"/>
  <c r="G231" i="3"/>
  <c r="I231" i="3"/>
  <c r="G232" i="3"/>
  <c r="I232" i="3"/>
  <c r="G234" i="3"/>
  <c r="I234" i="3"/>
  <c r="G235" i="3"/>
  <c r="I235" i="3"/>
  <c r="G72" i="3"/>
  <c r="I72" i="3"/>
  <c r="G71" i="3"/>
  <c r="J71" i="3" s="1"/>
  <c r="I71" i="3"/>
  <c r="G73" i="3"/>
  <c r="I73" i="3"/>
  <c r="G48" i="3"/>
  <c r="I48" i="3"/>
  <c r="J104" i="4"/>
  <c r="J106" i="4" s="1"/>
  <c r="J107" i="4" s="1"/>
  <c r="J226" i="3" l="1"/>
  <c r="J227" i="3"/>
  <c r="J229" i="3"/>
  <c r="J228" i="3"/>
  <c r="J230" i="3"/>
  <c r="J231" i="3"/>
  <c r="J232" i="3"/>
  <c r="J234" i="3"/>
  <c r="J235" i="3"/>
  <c r="J72" i="3"/>
  <c r="J73" i="3"/>
  <c r="J48" i="3"/>
  <c r="J142" i="11"/>
  <c r="J143" i="11"/>
  <c r="I388" i="3"/>
  <c r="J388" i="3"/>
  <c r="J108" i="4"/>
  <c r="G388" i="3"/>
  <c r="J389" i="3" l="1"/>
  <c r="J390" i="3" s="1"/>
  <c r="J144" i="11"/>
  <c r="J145" i="11" s="1"/>
  <c r="J109" i="4"/>
  <c r="J110" i="4"/>
  <c r="D10" i="12" s="1"/>
  <c r="E10" i="12" l="1"/>
  <c r="F10" i="12" s="1"/>
  <c r="J146" i="11"/>
  <c r="J147" i="11"/>
  <c r="D11" i="12" s="1"/>
  <c r="J111" i="4"/>
  <c r="J391" i="3"/>
  <c r="J392" i="3" s="1"/>
  <c r="E11" i="12" l="1"/>
  <c r="J148" i="11"/>
  <c r="J149" i="11"/>
  <c r="H6" i="11" s="1"/>
  <c r="J393" i="3"/>
  <c r="J394" i="3" s="1"/>
  <c r="D9" i="12" s="1"/>
  <c r="XFB111" i="4"/>
  <c r="J112" i="4"/>
  <c r="H6" i="4" s="1"/>
  <c r="D12" i="12" l="1"/>
  <c r="E9" i="12"/>
  <c r="F11" i="12"/>
  <c r="J395" i="3"/>
  <c r="J396" i="3"/>
  <c r="H6" i="3" s="1"/>
  <c r="E12" i="12" l="1"/>
  <c r="F9" i="12"/>
  <c r="F12" i="12" s="1"/>
</calcChain>
</file>

<file path=xl/sharedStrings.xml><?xml version="1.0" encoding="utf-8"?>
<sst xmlns="http://schemas.openxmlformats.org/spreadsheetml/2006/main" count="1361" uniqueCount="394">
  <si>
    <t xml:space="preserve">ობიექტი: ქ. ქუთაისი, იოსებ ოცხელის ქ. №2-ში ამბულატორიული კლინიკა                                                      </t>
  </si>
  <si>
    <t xml:space="preserve">ქ. ქუთაისში იოსებ ოცხელის ქ. №2-ში ამბულატორიული კლინიკის   </t>
  </si>
  <si>
    <t xml:space="preserve">მშენებლობის სახარჯთაღრიცხვო ანგარიში     </t>
  </si>
  <si>
    <t>№</t>
  </si>
  <si>
    <t>სამუშაოების დასახელება</t>
  </si>
  <si>
    <t>ხარჯ-ის №</t>
  </si>
  <si>
    <t>ღირებულება დღგ-ს გარეშე</t>
  </si>
  <si>
    <t>დღგ</t>
  </si>
  <si>
    <t>ღირებულება დღგ-ს ჩათვლით</t>
  </si>
  <si>
    <t>სამშენებლო სამუშაოები (არქიტექტურული ნაწილი)</t>
  </si>
  <si>
    <t>№2-2</t>
  </si>
  <si>
    <t>ელ. სამონტაჟო სამუშაოები</t>
  </si>
  <si>
    <t>№2-3</t>
  </si>
  <si>
    <t>სულ ჯამი</t>
  </si>
  <si>
    <t>ობიექტი: ქ. ქუთაისი იოსებ ოცხელის ქ. №2. (ს/კ. 03.05.26.023)</t>
  </si>
  <si>
    <t xml:space="preserve"> ქ. ქუთაისი, იოსებ ოცხელის ქ. №2, ამბულატორიული კლინიკის მშენებლობის </t>
  </si>
  <si>
    <t>შდგენილია СНиП IV-2-82 სამშენებლო ნორმებისა და სამშენებლო რესურსების  საბაზრო ფასების საფუძველზე</t>
  </si>
  <si>
    <t>ლარი</t>
  </si>
  <si>
    <t>N</t>
  </si>
  <si>
    <t>განზ</t>
  </si>
  <si>
    <t>ნორმატიული რესურსი</t>
  </si>
  <si>
    <t>რაოდენობა</t>
  </si>
  <si>
    <t>მასალები</t>
  </si>
  <si>
    <t>ხელფასი</t>
  </si>
  <si>
    <t xml:space="preserve">მანქანა-მექანიზმები </t>
  </si>
  <si>
    <t>ჯამი</t>
  </si>
  <si>
    <t xml:space="preserve">ერთ ფასი </t>
  </si>
  <si>
    <t>მ³</t>
  </si>
  <si>
    <t>შრომითი დანახარჯები</t>
  </si>
  <si>
    <t>ტნ</t>
  </si>
  <si>
    <t>მანქანები</t>
  </si>
  <si>
    <t>სხვა მასალები</t>
  </si>
  <si>
    <t>მანქ/სთ</t>
  </si>
  <si>
    <t>გრძ.მ.</t>
  </si>
  <si>
    <t>გრძ.მ</t>
  </si>
  <si>
    <t>მ²</t>
  </si>
  <si>
    <t>კგ</t>
  </si>
  <si>
    <t>ცალი</t>
  </si>
  <si>
    <t>კომპლ</t>
  </si>
  <si>
    <t>შრომის დანახარჯები</t>
  </si>
  <si>
    <t xml:space="preserve">მანქანები      </t>
  </si>
  <si>
    <t xml:space="preserve">სხვა მასალები    </t>
  </si>
  <si>
    <t>პროექტ</t>
  </si>
  <si>
    <t xml:space="preserve">სხვა მასალები   </t>
  </si>
  <si>
    <t>გარე კიბეები</t>
  </si>
  <si>
    <t>პანდუსი</t>
  </si>
  <si>
    <t>კუბ.მ.</t>
  </si>
  <si>
    <t>ქვიშა</t>
  </si>
  <si>
    <t>ბიტუმი</t>
  </si>
  <si>
    <t>დღე</t>
  </si>
  <si>
    <t>შრომის დანახარჯები (1დღე-2კაცი)</t>
  </si>
  <si>
    <t>კაც/სთ</t>
  </si>
  <si>
    <t>ზედნადები ხარჯი</t>
  </si>
  <si>
    <t>გეგმიური დაგროვება</t>
  </si>
  <si>
    <t>გაუთვალისწინებელი ხარჯები</t>
  </si>
  <si>
    <t xml:space="preserve">ლოკალური ხარჯთაღრიცხვა №2-2   </t>
  </si>
  <si>
    <t xml:space="preserve">სამშენებლო სამუშაოები  (არქიტექტურული ნაწილი)                              </t>
  </si>
  <si>
    <t xml:space="preserve"> კედლები </t>
  </si>
  <si>
    <t xml:space="preserve">40.0 სმ სისქის კედლის წყობა წვრილი ბეტონის ბლოკით </t>
  </si>
  <si>
    <t xml:space="preserve">მანქანები        </t>
  </si>
  <si>
    <t xml:space="preserve">ბლოკი ბეტონის  39X19X19       </t>
  </si>
  <si>
    <t xml:space="preserve">ქვიშა  ყვითელი, ხსნარის  </t>
  </si>
  <si>
    <t xml:space="preserve">ცემენტი  M400       </t>
  </si>
  <si>
    <t>არმატურა  Ф6  А240c</t>
  </si>
  <si>
    <t>კუთხოვანა 100x100x8</t>
  </si>
  <si>
    <t>ანკერი დუბელი M12  L=125მმ</t>
  </si>
  <si>
    <t xml:space="preserve">სხვა მასალები         </t>
  </si>
  <si>
    <t xml:space="preserve">20.0 სმ სისქის კედლის წყობა წვრილი ბეტონის ბლოკით </t>
  </si>
  <si>
    <t xml:space="preserve">ქვიშა  ყვითელი, ხსნარის   </t>
  </si>
  <si>
    <t xml:space="preserve">არმატურა  Ф6  А240  </t>
  </si>
  <si>
    <t xml:space="preserve">ანკერი დუბელი  M8   L=60 მმ    </t>
  </si>
  <si>
    <t xml:space="preserve">სხვა მასალები       </t>
  </si>
  <si>
    <t>ტიხარი</t>
  </si>
  <si>
    <t>თაბაშირ-მუყაოს ტიხრის მოწყობა ლითონის კარკასზე (CW/UW 75), ფილით 12.5 მმ ერთ ფენად ორივე მხრიდან, მინერალური ბამბით 50 მმ (სველ წერტილებში ტენგამძლე ფილით)</t>
  </si>
  <si>
    <t>თაბაშირ-მუყაოს ფილა 12.5 მმ</t>
  </si>
  <si>
    <t>ლითონის პროფილი CW-75</t>
  </si>
  <si>
    <t>ლითონის პროფილი UW-75</t>
  </si>
  <si>
    <t>მინერალური ბამბა 50 მმ</t>
  </si>
  <si>
    <t>გამაგრების პროფილი UA და ჩასადები ძელი</t>
  </si>
  <si>
    <t>ხრახნები, დუბელები, დემპფერის ლენტი</t>
  </si>
  <si>
    <t xml:space="preserve">სახურავი, პარაპეტი </t>
  </si>
  <si>
    <t>პარაპეტის კედლის ამოშენება წვრილი ბეტონის ბლოკის წყობის კედლით სისწით 20 სმ, სიმაღლით 30სმ  (53.2 მ²)</t>
  </si>
  <si>
    <t xml:space="preserve">პარაპეტის კედლების შელესვა სალესი ბათქაშით </t>
  </si>
  <si>
    <t xml:space="preserve">სხვა მასალები     </t>
  </si>
  <si>
    <t xml:space="preserve">ორთქლსაიზოლაზიო ფენის  მოწყობა პრაიმერზე </t>
  </si>
  <si>
    <t xml:space="preserve">შრომის დანახარჯი </t>
  </si>
  <si>
    <t xml:space="preserve">სხვა მანქანები </t>
  </si>
  <si>
    <t>ტოლი</t>
  </si>
  <si>
    <t>კვ.მ.</t>
  </si>
  <si>
    <t>ბუნებრივი აირი</t>
  </si>
  <si>
    <t>ბიტუმის გრუნტი</t>
  </si>
  <si>
    <t>სხვა მასალა</t>
  </si>
  <si>
    <t>დათბუნების მოწყობა შენობის სახურავზე ექსტრუდირებული პოლისტირონის (XPS) 100 მმ სისქის ფილით</t>
  </si>
  <si>
    <t xml:space="preserve">მანქანები   </t>
  </si>
  <si>
    <t xml:space="preserve">ექსტრუდირებული პოლისტირონის ფილა (XPS) 50 მმ  </t>
  </si>
  <si>
    <t xml:space="preserve">წებოცემენტი ყინვაგამძლე    </t>
  </si>
  <si>
    <t xml:space="preserve">პემზის ფენის მოწყობა საშ სისქით 15 სმ, ქანობების მისაცემად </t>
  </si>
  <si>
    <t>სხვა მანქანა</t>
  </si>
  <si>
    <t>პემზა</t>
  </si>
  <si>
    <t>მ3</t>
  </si>
  <si>
    <t>5 სმ სისქის ქვიშა-ცემენტის არმირებული მჭიმის მოწყობა</t>
  </si>
  <si>
    <t>ქვიშა-ცემენტის  ხსნარი მ100</t>
  </si>
  <si>
    <t xml:space="preserve">არმატურა    6x150x150მმ </t>
  </si>
  <si>
    <t xml:space="preserve">2ფენა ბიტუმინი ლენტი გადასახურავი ხალიჩით  საფარის (სისქე 0.8სმ) მოწყობა სპეციალურ პრაიმერზე (კედლებზე 0.25მ-ზე ასვლით </t>
  </si>
  <si>
    <t>შრომის დანახარჯი</t>
  </si>
  <si>
    <t>ბიტუმინი ლენტი გადასახურავი ხალიჩით</t>
  </si>
  <si>
    <t>გაზი ბაონებით პროპანი</t>
  </si>
  <si>
    <t xml:space="preserve">1ფენა ბიტუმინი ლენტი გადასახურავი ხალიჩით  ფენის გადაფენა პარაპეტზე </t>
  </si>
  <si>
    <t xml:space="preserve">მანქანები  </t>
  </si>
  <si>
    <t xml:space="preserve">ბიტუმინი ლენტი გადასახურავი ხალიჩით       </t>
  </si>
  <si>
    <t xml:space="preserve">პრაიმერი    </t>
  </si>
  <si>
    <t xml:space="preserve">გაზი   </t>
  </si>
  <si>
    <t xml:space="preserve">სხვა მასალები  </t>
  </si>
  <si>
    <t>გალვანიზირებული ფერადი თუნუქის   ფურცლის გადაფენა  პარაპეტებზე</t>
  </si>
  <si>
    <t xml:space="preserve">გალვანიზირებული ფერადი თუნუქის ფურცელი სისქე 0.5მმ </t>
  </si>
  <si>
    <t>სჭვალი  პროფილირებული თუნუქის, ლითონის სამაგრი</t>
  </si>
  <si>
    <t xml:space="preserve">სხვა მასალები </t>
  </si>
  <si>
    <t>წყალმიმღები ძაბრის  მოწყობა გალვანიზირებული ფერადი თუნუქით, სისქე 0.5მმ</t>
  </si>
  <si>
    <t xml:space="preserve">შრომის დანახარჯები </t>
  </si>
  <si>
    <t>წყალმიმღები ძაბრები</t>
  </si>
  <si>
    <t>პროექტით</t>
  </si>
  <si>
    <t xml:space="preserve">სხვა მასალა </t>
  </si>
  <si>
    <t>გალვანიზირებული ფერადი თუნუქის  წყალჩამომშვები მილის მონტაჟი  3 ცალი, სისქე 0.5მმ</t>
  </si>
  <si>
    <t xml:space="preserve">სხვა მანქანები      </t>
  </si>
  <si>
    <t>გალვანიზირებული ფერადი თუნუქის  წყალჩამომშვები მილი</t>
  </si>
  <si>
    <t xml:space="preserve">გალვანიზირებული ფერადი თუნუქის   წყალამრიდი დგარების ფასონური დეტალები- მუხლები </t>
  </si>
  <si>
    <t>წყალამრიდი დგარების სამაგრები</t>
  </si>
  <si>
    <t>ფასადი</t>
  </si>
  <si>
    <t>ფასადის მაღალხარისხოვანი შელესვა ქვიშა-ცემენტის ხსნარით</t>
  </si>
  <si>
    <t>შრომის დანახარჯი  კაც/სთ</t>
  </si>
  <si>
    <t>ქვიშა-ცემენტის ხსნარი 1/3</t>
  </si>
  <si>
    <t>ფასადის დათბუნების მოწყობა  ექსტრუდირებული პოლისტირონის (XPS) 50 მმ სისქის ფილით</t>
  </si>
  <si>
    <t xml:space="preserve">ექსტრუდირებული პოლისტირონის (XPS)ფილა  სისქე 5 სმ </t>
  </si>
  <si>
    <t>პლასტმასის დუბელი</t>
  </si>
  <si>
    <t xml:space="preserve">ფასადის  მაღალხარისხოვანი დეკორატიული ლესვა  სალეს ბადეზე და შეღებვა ფასადის საღებავით (კარ-ფანჯრების ფერდილების ჩათვლით) </t>
  </si>
  <si>
    <t>ფასადის სპეციალური სალესი ფითხი  CT Leichtgrundputz 170</t>
  </si>
  <si>
    <t>კუთხოვანა ბადით</t>
  </si>
  <si>
    <t>მინაბოჭკოვანი ბადე ბათქაშის</t>
  </si>
  <si>
    <t>დეკორატიული ბათქაშის გრუნტი  Putzgrund 610</t>
  </si>
  <si>
    <t>დეკორატიული ბათქაში  Mineralleichtputz R20</t>
  </si>
  <si>
    <t>ფასადის საღებავი  Silikol Finish 130</t>
  </si>
  <si>
    <t xml:space="preserve">ფასადზე ალუმინის პანელების (ალუკობონდი) გაკვრა </t>
  </si>
  <si>
    <t xml:space="preserve">ალუმინის პანელი (ალუკობონდი)  ფილა     </t>
  </si>
  <si>
    <t>ქვეკონსტრუქცა სწრაფმონტირებადი ხრახნები, დუბელები და სხვა მასალები 1მ² ფართზე</t>
  </si>
  <si>
    <t>ფასადზე ფუნდერმაქსის დეკორატიული პანელების  მოწყობა</t>
  </si>
  <si>
    <t xml:space="preserve">ფუნდერმაქსის დეკორატიული პანელები   </t>
  </si>
  <si>
    <t>ქვეკონსტრუქცა სწრაფმონტირებადი ხრახნები, დუბელები და სხვა სამაგრი დეტალები 1მ² ფართზე</t>
  </si>
  <si>
    <t>შენობაზე  მოცულობითი ასოებით  წარწერის ,,საქართველოს კლინიკები'' მოწყობა (ასოების რაოდენობა-20ცალი</t>
  </si>
  <si>
    <t>დეკორატიული  მოცულობითი ასოები დამზადებით</t>
  </si>
  <si>
    <t>ლითონის სამაგრი დეტალები (ბეტონის ანკერები, ჭანჭიკები, კუთხოვანა და სხვა)</t>
  </si>
  <si>
    <t>21</t>
  </si>
  <si>
    <t>ინვენტარული ხარაჩოების მოწყობა და დაშლა</t>
  </si>
  <si>
    <t>ხარაჩოს ლითონის დეტალები</t>
  </si>
  <si>
    <t>ხის დეტალები</t>
  </si>
  <si>
    <t>ფარი ფენილის 40მმ</t>
  </si>
  <si>
    <t>22</t>
  </si>
  <si>
    <t>ფერადი ფურცლოვანი თუნუქის საცრემლეების მოწყობა ფანჯრებზე სისქით 0,45 მმ</t>
  </si>
  <si>
    <t>ფერადი ფურცლოვანი თუნუქი 0,45 მმ</t>
  </si>
  <si>
    <t>მ2</t>
  </si>
  <si>
    <t xml:space="preserve">ზეძირკველზე ბუნებრივი გრანიტის ქვის გაკვრა  </t>
  </si>
  <si>
    <t>ბუნებრივი ქვა გრანიტის სისქე 3 სმ</t>
  </si>
  <si>
    <t>ცემენტის ხსნარი</t>
  </si>
  <si>
    <t>ლითონის სამაგრი დეტალები</t>
  </si>
  <si>
    <t>იატაკები</t>
  </si>
  <si>
    <t>დამათბუნებელი წიდის ფენის მოწყობა სისქით 40მმ   II და III სართულებზე</t>
  </si>
  <si>
    <t>ექსტრუდირებული პოლისტირონის (XPS) 50 მმ სისქის ქაფის მოწყობა  I სართულზე</t>
  </si>
  <si>
    <t xml:space="preserve">ექსტრუდირებული პოლისტირონის ქაფი (XPS) 50 მმ  </t>
  </si>
  <si>
    <t xml:space="preserve">1ფენა ბიტუმიანი ლენტის მოწყობა  </t>
  </si>
  <si>
    <t xml:space="preserve">ბიტუმინი ლენტი       </t>
  </si>
  <si>
    <t>ქვიშა-ცემენტის არმირებული მჭიმის მოწყობა იატაკებზე სისქით 50 მმ, მარკა M200, ბადით Ø4 150×150 და ფიბრით, დემპფერის ლენტითა და ნაკერებით</t>
  </si>
  <si>
    <t>ქვიშა-ცემენტის ხსნარი M200</t>
  </si>
  <si>
    <t>პოლიპროპილენის ფიბრა</t>
  </si>
  <si>
    <t>შედუღებული ბადე Ø4 Bp-I 150×150</t>
  </si>
  <si>
    <t>ბადის პლასტმასის საყრდენი</t>
  </si>
  <si>
    <t>დემპფერის ლენტი</t>
  </si>
  <si>
    <t>ნაკერის ელასტიური შემავსებელი</t>
  </si>
  <si>
    <t>ცემენტის ბაზაზე თვითგასწორებადი ნარევის მოწყობა საშუალო სისქით 4 მმ, დაგრუნტვით (პოლიმერული საფარის ფუძე, არანაკლებ C25)</t>
  </si>
  <si>
    <t>თვითგასწორებადი ნარევი</t>
  </si>
  <si>
    <t>გრუნტი</t>
  </si>
  <si>
    <t>იატაკზე თვითგასწორებადი ეპოქსიდური საფარის მოწყობა სისქით 2 მმ, მქრქალი პოლიურეთანის ზედა ფენით (სველ წერტილებში ცურვის საწინააღმდეგო ფაქტურით)</t>
  </si>
  <si>
    <t>მოზაიკურ-სახეხი მანქანა მტვერსასრუტით</t>
  </si>
  <si>
    <t>ეპოქსიდური გრუნტი</t>
  </si>
  <si>
    <t>კვარცის ქვიშა</t>
  </si>
  <si>
    <t>თვითგასწორებადი ეპოქსიდური კომპოზიცია</t>
  </si>
  <si>
    <t>პოლიურეთანის მქრქალი ზედა ფენა</t>
  </si>
  <si>
    <t>ეპოქსიდური ჰიგიენური ამოყვანის მოწყობა იატაკიდან კედელზე, სიმაღლით 10 სმ, მომრგვალებული კუთხით</t>
  </si>
  <si>
    <t>ამოყვანის პვქ პროფილი</t>
  </si>
  <si>
    <t>ეპოქსიდური ხსნარი კვარცის შემავსებლით</t>
  </si>
  <si>
    <t>ტიხრები და შიდა კედლები</t>
  </si>
  <si>
    <t xml:space="preserve">კედლების  ლესვა ქვიშა-ცემენტის ხსნარით </t>
  </si>
  <si>
    <t xml:space="preserve">ცემენტი  M400      </t>
  </si>
  <si>
    <t>კედლების და ტიხრების დამუშავება და შეღებვა  წყალემულსიური  ორი  ფენა საღებავით</t>
  </si>
  <si>
    <t xml:space="preserve">ფითხი   </t>
  </si>
  <si>
    <t xml:space="preserve">ზუმფარა     </t>
  </si>
  <si>
    <t xml:space="preserve">სილიკონური რეცხვადი წყალემულსიური  საღებავი </t>
  </si>
  <si>
    <t xml:space="preserve">საღებავის გრუნტი, </t>
  </si>
  <si>
    <t xml:space="preserve">სამღებრო ბადე ლენტა  </t>
  </si>
  <si>
    <t>სამღებრო  წებვადი ლენტი (ქაღალდის სკოჩი)  50.0მ</t>
  </si>
  <si>
    <t xml:space="preserve">სამღებრო კუთხოვანა  </t>
  </si>
  <si>
    <t xml:space="preserve">მოჭიქული კერამიკული ფილების მოწყობა კედლებზე </t>
  </si>
  <si>
    <t>მოჭიქული კერამიკული ფილა</t>
  </si>
  <si>
    <t xml:space="preserve">წებოცემენტი   </t>
  </si>
  <si>
    <t xml:space="preserve">ფუგა     </t>
  </si>
  <si>
    <t>ფილების სამონტაჟო დეტალები პლასტიკატის</t>
  </si>
  <si>
    <t>კომპ</t>
  </si>
  <si>
    <t>ჭერები</t>
  </si>
  <si>
    <t>რკ/ბეტონის გადახურვის ფილის ქვედა ზედაპირის მომზადება შესაღებად: ნაკერებისა და ხარვეზების ადგილობრივი გასწორება, ბეტონკონტაქტით დაგრუნტვა</t>
  </si>
  <si>
    <t>ბეტონკონტაქტი</t>
  </si>
  <si>
    <t>თაბაშირის სალესი ნარევი</t>
  </si>
  <si>
    <t xml:space="preserve"> ჭერის დამუშავება და შეღებვა წყალემულსიური ორი ფენა  საღებავით</t>
  </si>
  <si>
    <t>ფანჯრები</t>
  </si>
  <si>
    <t>მინაპაკეტით შემინული  ფანჯარა ალუმინის მაღახარისხოვან კარკასზე ზომით (1.10x1.65)მ -37 ცალი;  (0.6x1.65)მ-9ცალი;  (0.8x1.65)მ-8ცალი</t>
  </si>
  <si>
    <t>მინაპაკეტით შემინული  ფანჯარა ალუმინის მაღახარისხოვან კარკასზე ზომით (1.10x1.65)მ -37 ცალი; საკეტ-სახელურებით</t>
  </si>
  <si>
    <t>მინაპაკეტით შემინული  ფანჯარა ალუმინის მაღახარისხოვან კარკასზე ზომით   (0.6x1.65)მ-9ცალი; საკეტ-სახელურებით</t>
  </si>
  <si>
    <t>მინაპაკეტით შემინული  ფანჯარა ალუმინის მაღახარისხოვან კარკასზე ზომით   (0.8x1.65)მ-8ცალი საკეტ-სახელურებით</t>
  </si>
  <si>
    <t>სამონტაჟო ქაფი 800-1000გრ</t>
  </si>
  <si>
    <t>ვიტრაჟები</t>
  </si>
  <si>
    <t>მინაპაკეტით შემინული  ვიტრაჟი ალუმინის მაღახარისხოვან კარკასზე ზომით (1.40x2.70)მ -3 ცალი;  (1.44x2.70)მ-4ცალი;  (1.74x2.77)მ-1ცალი; (2.625x2.77)მ-1ცალი; (1.19x2.50)მ-2ცალი;  (0.94x2.77)მ-4ცალი</t>
  </si>
  <si>
    <t xml:space="preserve">მინაპაკეტით შემინული  ვიტრაჟი ალუმინის მაღახარისხოვან კარკასზე ზომით (1.40x2.70)მ -3 ცალი; </t>
  </si>
  <si>
    <t xml:space="preserve">მინაპაკეტით შემინული  ვიტრაჟი ალუმინის მაღახარისხოვან კარკასზე ზომით   (1.44x2.70)მ-4ცალი; </t>
  </si>
  <si>
    <t xml:space="preserve">მინაპაკეტით შემინული  ვიტრაჟი ალუმინის მაღახარისხოვან კარკასზე ზომით (1.74x2.77)მ-1ცალი; </t>
  </si>
  <si>
    <t>მინაპაკეტით შემინული  ვიტრაჟი ალუმინის მაღახარისხოვან კარკასზე ზომით  (2.625x2.77)მ-1ცალი;</t>
  </si>
  <si>
    <t xml:space="preserve">მინაპაკეტით შემინული  ვიტრაჟი ალუმინის მაღახარისხოვან კარკასზე ზომით (1.19x2.50)მ-2ცალი; </t>
  </si>
  <si>
    <t>მინაპაკეტით შემინული  ვიტრაჟი ალუმინის მაღახარისხოვან კარკასზე ზომით   (0.94x2.77)მ-4ცალი</t>
  </si>
  <si>
    <t xml:space="preserve">მინაპაკეტით შემინული  ვიტრაჟი ალუმინის მაღახარისხოვან კარკასზე ორფრთიანი შემინული კარით ზომით (4.30x2.77)მ -1ცალი;  </t>
  </si>
  <si>
    <t>მინაპაკეტით შემინული  ვიტრაჟი ალუმინის მაღახარისხოვან კარკასზე ორფრთიანი შემინული კარით ზომით (4.30x2.77)მ -1ცალი  საკეტ-სახელურებით</t>
  </si>
  <si>
    <t>კარები</t>
  </si>
  <si>
    <t xml:space="preserve">ლითონის ცალფრთიანი შემინული კარის ბლოკების  მონტაჟი ზომით  (0.90X 2.10)მ-9ც;  </t>
  </si>
  <si>
    <t>ლითონის ცალფრთიანი შემინული კარის ბლოკების  მონტაჟი ზომით  (0.90X 2.10)მ-9ც; საკეტ-სახელურებით კომპლექტში</t>
  </si>
  <si>
    <t>მდფ-ის ცალფრთიანი კარის ბლოკის მონტაჟი:    (0.90 X 2.10)მ -48ც.</t>
  </si>
  <si>
    <t>მდფ-ის  კარის ბლოკი  (0.90X 2.10)მ-48ც;სალირეებით,  საკეტ-სახელურებით კომპლექტში</t>
  </si>
  <si>
    <t>მეტალოპლასტმასის ყრუ ცალფრთიანი კარის ბლოკის მონტაჟი:    (0.90 X 2.10)მ -1ც;  (0.80 X 2.10)მ -29ც</t>
  </si>
  <si>
    <t>მეტალოპლასტმასის ყრუ ცალფრთიანი კარის ბლოკის მონტაჟი:    (0.90 X 2.10)მ -1ც.</t>
  </si>
  <si>
    <t>მეტალოპლასტმასის ყრუ ცალფრთიანი კარის ბლოკის მონტაჟი: (0.80 X 2.10)მ -29ც</t>
  </si>
  <si>
    <t>შიდა კიბეები</t>
  </si>
  <si>
    <t xml:space="preserve">კიბის ბაქნების საფეხურების  და შუბლების მოპირკეთება ბუნებრივი გრანიტის ქვით  </t>
  </si>
  <si>
    <t xml:space="preserve"> ბუნებრივი ქვა გრანიტი სისქე 3 სმ</t>
  </si>
  <si>
    <t xml:space="preserve">ქვიშა-ცემენტის ხსნარი </t>
  </si>
  <si>
    <t>კიბის მოაჯირების დამზადება ლითონის მილებისაგან დ40მმ და მონტაჟი, H=1.0მ</t>
  </si>
  <si>
    <t>ლითონის მილი დ=40მმ</t>
  </si>
  <si>
    <t>ანკერები, სამაგრები, ჭანჭიკები და სხვა 1 გრძ.მ.-ზე</t>
  </si>
  <si>
    <t>ელექტროდი</t>
  </si>
  <si>
    <t>ლითონის საჭრელი დისკი დ230მმ</t>
  </si>
  <si>
    <t>კიბის  მოაჯირების დაგრუნტვა და შეღებვა 2 ფენა ზეთოვანი საღებავით</t>
  </si>
  <si>
    <t>ზეთოვანი საღებავი</t>
  </si>
  <si>
    <t>გამხსნელი</t>
  </si>
  <si>
    <t xml:space="preserve">გარე კიბის ბაქნების საფეხურების  და შუბლების მოპირკეთება ბუნებრივი გრანიტის ქვით  </t>
  </si>
  <si>
    <t xml:space="preserve">კიბის კედლების მოპირკეთება ბუნებრივი გრანიტის ქვით </t>
  </si>
  <si>
    <t>კიბის მოაჯირების დამზადება და მოწყობა მილკვადრატებით (40 x 40x3)მმ - 23.0 გრძ.მ.</t>
  </si>
  <si>
    <t>მილკვადრატი 40x40x3</t>
  </si>
  <si>
    <t>ლითონის დამხმარე სამონტაჟო დეტალები</t>
  </si>
  <si>
    <t xml:space="preserve">ჭანჭიკი, ქანჩი </t>
  </si>
  <si>
    <t>კიბის მოაჯირების დაგრუნტვა და შეღებვა 2 ფენა ზეთოვანი საღებავით</t>
  </si>
  <si>
    <t>პანდუსის სავალ ზედაპირზე და ბაქანზე  ბუნებრივი გრანიტის ქვის დაგება</t>
  </si>
  <si>
    <t xml:space="preserve">პანდუსის  კედლების მოპირკეთება ბუნებრივი გრანიტის ქვით </t>
  </si>
  <si>
    <t>პანდუსის მოაჯირების დამზადება და მოწყობა მილკვადრატებით (40 x 40x3)მმ - 23.0 გრძ.მ.</t>
  </si>
  <si>
    <t>პანდუსის მოაჯირების დაგრუნტვა და შეღებვა 2 ფენა ზეთოვანი საღებავით</t>
  </si>
  <si>
    <t>არაკვალიფიციური მუშახელი (სამშენებლო მასალების გადმოცლა-ატანა სამუშაო ადგილზე, სამშენებლო ნარჩენების შეგროვება-ჩამოტანა-დატვირთვა ა/მანქანაზე და სხვა) (34 კვირა x 6 დღე)</t>
  </si>
  <si>
    <t>ამწის მომსახურება - მასალების მიწოდება სამუშაო ადგილზე,  ავტოამწე  25ტნ</t>
  </si>
  <si>
    <t>სამშენებლო ნარჩენების გატანა ა/მანქანით 20კმ-მდე</t>
  </si>
  <si>
    <t xml:space="preserve">ლოკალური ხარჯთაღრიცხვა №2-3   </t>
  </si>
  <si>
    <t xml:space="preserve">სამშენებლო სამუშაოები  (ელ სამონტაჟო სამუშაოები)                              </t>
  </si>
  <si>
    <t>ელექტრომომარაგება სარეზერვო წყაროს ჩათვლით</t>
  </si>
  <si>
    <t xml:space="preserve">შემყვან გამანაწილებელი ფარი ფოლადის ყუთით, საკეტით, შემყვანი 3 ფაზა 92 კვტ-ზე, ჩამრთველით, განაწილებით: 8კვტ ლიფტი, 380ვ;  გარე განათება 3კვტ  220ვ, 3ფაზა განაწილებით 3x30 კვტ.;    </t>
  </si>
  <si>
    <t>შემყვან გამანაწილებელი ფარი ფოლადის ყუთით, საკეტით,</t>
  </si>
  <si>
    <t xml:space="preserve">3 ფაზა 92 კვტ-ზე, ჩამრთველი,  </t>
  </si>
  <si>
    <t>გამანაწილებელი სალტე</t>
  </si>
  <si>
    <t xml:space="preserve">ელგამანაწილებელი ფარი DB-1 ფოლადის ყუთით 24 ადგილზე, საკეტით, შემყვანი 3 ფაზა 30 კვტ-ზე, ჩამრთველით, ფაზური განაწილებით განათებასა და როზეტებზე, ერთპოლუსა  ავტომატებით 10 ამპ.   განათებისათვის 9 ცალი; 25ამპ 1პ,  როზეტებისათვის 8 ცალი,  უზოს გამოყენებით </t>
  </si>
  <si>
    <t xml:space="preserve">ელგამანაწილებელი ფარი DB-1 ფოლადის ყუთით 24 ადგილზე, საკეტით, </t>
  </si>
  <si>
    <t>ავტომატური ამომრთველი 10ამპ 1პ</t>
  </si>
  <si>
    <t>ავტომატური ამომრთველი 25ამპ 1პ</t>
  </si>
  <si>
    <t xml:space="preserve">ელგამანაწილებელი ფარი DB-2 ფოლადის ყუთით 24 ადგილზე, საკეტით, შემყვანი 3 ფაზა 30 კვტ-ზე, ჩამრთველით, ფაზური განაწილებით განათებასა და როზეტებზე, ერთპოლუსა  ავტომატებით 10 ამპ.  - განათებისათვის11 ცალი; 25 ამპ, 1პ,  როზეტებისათვის 10 ცალი,  უზოს გამოყენებით </t>
  </si>
  <si>
    <t xml:space="preserve">შგამანაწილებელი ფარი DB-3 ფოლადის ყუთით 24 ადგილზე, საკეტით, შემყვანი 3 ფაზა 30 კვტ-ზე, ჩამრთველით, ფაზური განაწილებით განათებასა და როზეტებზე, ერთპოლუსა  ავტომატებით 10 ამპ.   განათებისათვის10 ცალი 25ამპ,  როზეტებისათვის 9 ცალი,  უზოს გამოყენებით </t>
  </si>
  <si>
    <t>7.5 კვტ სიმძლავრის ლიფტის მონტაჟი თავისი ავტომატიკის ყუთით</t>
  </si>
  <si>
    <t>კაბელების მონტაჟი</t>
  </si>
  <si>
    <t>ხანძარმედეგი კაბელი   LST 5x16  მმ²</t>
  </si>
  <si>
    <t>ხანძარმედეგი კაბელი   LST 5x10  მმ²</t>
  </si>
  <si>
    <t>ხანძარმედეგი კაბელი   LST 3x2.5  მმ²</t>
  </si>
  <si>
    <t>ხანძარმედეგი კაბელი   LST 3x1.5  მმ²</t>
  </si>
  <si>
    <t>24 ვტ ჭერის ლედ ელ სანათი   220ვ</t>
  </si>
  <si>
    <t>ერთ კლავიშიანი კედლის ჩამალული ჩამრთველი    220ვ</t>
  </si>
  <si>
    <t>კედლის ჩამალული როზეტი    220ვ</t>
  </si>
  <si>
    <t>როზეტების სამ ადგილიანი ჩარჩო</t>
  </si>
  <si>
    <t>გამანაწილებელი ყუთები</t>
  </si>
  <si>
    <t>საკაბელო არხი</t>
  </si>
  <si>
    <t>სადენების სამაგრები, საკიდები და დამხმარე მასალები (გაყვანილობის 20%)</t>
  </si>
  <si>
    <t>დამიწების მოწყობა</t>
  </si>
  <si>
    <t xml:space="preserve"> გენერატორის მონტაჟი   50კვტ</t>
  </si>
  <si>
    <t>გენერატორი   50კვტ რეზერვის ავტომატური ჩართვის სისტემით</t>
  </si>
  <si>
    <t>რეზერვის ავტომატური ჩართვის სისიტემის მოწყობა</t>
  </si>
  <si>
    <t>კაბელების მონტაჟი (გენერატორიდან და ტრანსფორმატორიდან АВР-მდე და გამანაწილებელ ფარამდე)</t>
  </si>
  <si>
    <t>კაბელი   FPLS   4x50  მმ²</t>
  </si>
  <si>
    <t xml:space="preserve">სახანძრო უსაფრთხოების ავარიული კაბელის მონტაჟი </t>
  </si>
  <si>
    <t>კაბელი   FPLS   5x95  მმ²</t>
  </si>
  <si>
    <t>პვქ გოფრირებული მილის მოწყობა დ=20 მმ სანათების გაყვანილობისთვის (შეკიდული ჭერის გაუქმების გამო)</t>
  </si>
  <si>
    <t>პვქ გოფრირებული მილი დ=20 მმ</t>
  </si>
  <si>
    <t>სამაგრი დუბელით</t>
  </si>
  <si>
    <t>ზედნადები ხარჯი  (ხელფასიდან)</t>
  </si>
  <si>
    <t>ქ. ქუთაისი, იოსებ ოცხელის ქ. №2, ამბულატორიული კლინიკის მშენებლობა</t>
  </si>
  <si>
    <t>განმარტებითი ბარათი — კორექტირება (10.10.2026)</t>
  </si>
  <si>
    <t>ობიექტი სამედიცინოა (ამბულატორია). იატაკისა და ჭერის მოპირკეთება შეიცვალა თანამედროვე ჰიგიენური ტექნოლოგიით: ზედაპირები უნაკეროა, მდგრადია სველი წმენდისა და სადეზინფექციო ხსნარების მიმართ.</t>
  </si>
  <si>
    <t>1. №2-2, პოზ. 27 — მჭიმი 50 მმ, M200, არმირებული შედუღებული ბადით Ø4 150×150 და პოლიპროპილენის ფიბრით, დემპფერის ლენტით პერიმეტრზე; ნაკერები კარის ზღურბლებზე და დერეფნებში ყოველ ~6 მ-ზე. საფუძველი: СНиП 2.03.13-88 — შეკუმშვად თბოიზოლაციაზე მჭიმი არანაკლებ 40 მმ, პოლიმერული საფარის ქვეშ სიმტკიცე არანაკლებ 20 მპა.</t>
  </si>
  <si>
    <t>2. №2-2, პოზ. 28 (ახალი) — ცემენტის ბაზაზე თვითგასწორებადი ნარევი 4 მმ: იატაკის სისწორე 2 მმ 2-მეტრიან ლარტყაზე (СНиП 3.04.01-87, ცხრ. 25), ფორების დახურვა და ეპოქსიდის თანაბარი ხარჯი.</t>
  </si>
  <si>
    <t>3. №2-2, პოზ. 29 — კერამიკული ფილის ნაცვლად თვითგასწორებადი ეპოქსიდური საფარი 2 მმ (შლიფოვკა, ეპოქსიდური გრუნტი კვარცის ქვიშით, საფარი, მქრქალი პოლიურეთანის ზედა ფენა). სველ წერტილებში — ცურვის საწინააღმდეგო ფაქტურა.</t>
  </si>
  <si>
    <t>4. №2-2, პოზ. 30 — კერამოგრანიტის პლინტუსის ნაცვლად ეპოქსიდური ჰიგიენური ამოყვანა 10 სმ, მომრგვალებული კუთხით.</t>
  </si>
  <si>
    <t>5. №2-2, პოზ. 34 — თაბაშირ-მუყაოს შეკიდული ჭერი გაუქმდა; მის ნაცვლად რკ/ბეტონის ფილის ქვედა ზედაპირის მომზადება შესაღებად (ნაკერების ადგილობრივი გასწორება, ბეტონკონტაქტი). პოზ. 35 (შეღებვა) უცვლელია.</t>
  </si>
  <si>
    <t>6. №2-3, პოზ. 15 (ახალი) — შეკიდული ჭერის გაუქმების გამო სანათების გაყვანილობა გოფრირებულ მილში, 700 გრძ.მ. სახანძრო სიგნალიზაციის კაბელები №2-7-ში უკვე ზედაპირულ არხებშია.</t>
  </si>
  <si>
    <t>7. №2-2-ში პოზ. 28-ის ჩამატების გამო მომდევნო პოზიციების ნომრები ერთით გაიზარდა.</t>
  </si>
  <si>
    <t>8. №2-2, პოზ. 3 — 10 სმ სატიხრე ბლოკის ტიხრის ნაცვლად თაბაშირ-მუყაოს ტიხარი ლითონის კარკასზე (CW/UW 75), ფილა 12.5 მმ ერთ ფენად ორივე მხრიდან, მინერალური ბამბა 50 მმ; სველ წერტილებში — ტენგამძლე ფილა. კარის ღიობებთან და კედელზე დასაკიდი მოწყობილობის (ხელსაბანი, ფანკოილი) ადგილებში — UA პროფილი და ჩასადები ძელი. პოზ. 31 (კედლების ლესვა) შემცირდა ტიხრების ორივე მხარის ფართობით: 2399 − 2 × 322.8 = 1753.4 მ²; შეღებვა და კედლის ფილა უცვლელია.</t>
  </si>
  <si>
    <t>ტექნოლოგიური პირობები:</t>
  </si>
  <si>
    <t>• მჭიმის მოვლა პირველი 7 დღე ტენიან რეჟიმში. ეპოქსიდის დაგება მხოლოდ ფუძის ტენიანობით ≤4 % — 50 მმ მჭიმისთვის ორიენტაციულად 5–7 კვირა, თვითგასწორებადისთვის დამატებით 7–10 დღე; გათვალისწინებულ უნდა იქნეს სამუშაოთა გრაფიკში.</t>
  </si>
  <si>
    <t>• იატაკის აწევა +20 მმ-ით (მჭიმი 30 → 50 მმ) შესათანხმებელია კიბის საფეხურების, ლიფტის ზღურბლისა და კარის ჩარჩოების ნიშნულებთან.</t>
  </si>
  <si>
    <t>ღია საკითხები:</t>
  </si>
  <si>
    <t>• პოზ. 34 გულისხმობს, რომ ფილის ქვედა ზედაპირი ყალიბიდან სწორი გამოვა. უსწორმასწორო ზედაპირის შემთხვევაში საჭირო იქნება სრული თაბაშირის ლესვა (დაახლოებით +17 000 ლარი პირდაპირ ხარჯებში).</t>
  </si>
  <si>
    <t>• ანტისტატიკური (გამტარი) საფარი დიაგნოსტიკის აპარატურიან კაბინეტებში ამ ვერსიაში არ არის გათვალისწინებული — დაზუსტდება აღჭურვილობის ჩამონათვალის მიხედვით.</t>
  </si>
  <si>
    <t>• ეპოქსიდური და თვითგასწორებადი მასალების ფასები აღებულია თბილისის ბაზრის საორიენტაციო დონით, დღგ-ს გარეშე; დაზუსტდება მომწოდებლის შეთავაზებით.</t>
  </si>
  <si>
    <t>• ჭერის ფართობი (996 მ²) და იატაკის ფართობი (964.4 მ²) აღებულია წინა ვერსიიდან; იატაკის ფართობი ემთხვევა ნახაზის საანგარიშო კროკებს (318.21 + 323.11 + 323.11 მ²).</t>
  </si>
  <si>
    <t>• ტიხრების ფართობი (322.8 მ²) აღებულია წინა ვერსიიდან; ნახაზზე უხეში შეფასებით კაბინეტებს შორის ტიხრები მეტი ჩანს — საჭიროა ოთახობრივი აზომვა, რომელი კედელია 10 სმ და რომელი 20 სმ. ჩასადები დეტალების ნორმა (0.3 გრძ.მ/მ²) დაშვებაა და დაზუსტდება სანტექნიკისა და ფანკოილების განლაგებით.</t>
  </si>
  <si>
    <t>• მოცულობები წინასწარია ნახაზის მიხედვით; ანგარიშსწორება — ერთობლივი აზომვით.</t>
  </si>
  <si>
    <t>შეადგინა</t>
  </si>
  <si>
    <t>გია ხელოიშვილი</t>
  </si>
  <si>
    <t>598590777</t>
  </si>
  <si>
    <t xml:space="preserve">ლოკალური ხარჯთაღრიცხვა №2-4   </t>
  </si>
  <si>
    <t xml:space="preserve">სამშენებლო სამუშაოები  (სამეურნეო და სახანძრო შიგა და გარე წყალმომარაგება)                              </t>
  </si>
  <si>
    <t>წყალმომარაგება</t>
  </si>
  <si>
    <t>წყლის პლასტიკური მილი მაღალწნევიანი PN16  დ=40მმ</t>
  </si>
  <si>
    <t>წყლის პლასტიკური მილი მაღალწნევიანი PN20  დ=40მმ</t>
  </si>
  <si>
    <t>წყლის პლასტიკური მილი მაღალწნევიანი PPR  დ=32მმ</t>
  </si>
  <si>
    <t>წყლის პლასტიკური მილი მაღალწნევიანი PPR  დ=20მმ</t>
  </si>
  <si>
    <t>ლითონის მილი კოლექტორისათვის  ST3    დ=300x6მმ</t>
  </si>
  <si>
    <t>ფასონური ნაწილები</t>
  </si>
  <si>
    <t>გადამყვანი  PPR    32-25მმ</t>
  </si>
  <si>
    <t>გადამყვანი  PPR    25-20მმ</t>
  </si>
  <si>
    <t>მუხლი დ=40მმ  90⁰</t>
  </si>
  <si>
    <t>მუხლი დ=25მმ  90⁰</t>
  </si>
  <si>
    <t>მუხლი დ=20მმ  90⁰</t>
  </si>
  <si>
    <t>სამკაპი  დ=40/32/40</t>
  </si>
  <si>
    <t>სამკაპი  დ=40/25/40</t>
  </si>
  <si>
    <t>ბურთულა სარქველი   დ=20მმ</t>
  </si>
  <si>
    <t>უნიტაზის მონტაჟი გოფრით</t>
  </si>
  <si>
    <t>უნიტაზი  (გოფრით, არკოს კრანით)</t>
  </si>
  <si>
    <t>დრეკადი მილი</t>
  </si>
  <si>
    <t>უკუსარქველი დ=75მმ</t>
  </si>
  <si>
    <t>ფეხიანი ხელსაბანის მონტაჟი</t>
  </si>
  <si>
    <t>ფეხიანი ხელსაბანი  (სიფონით)</t>
  </si>
  <si>
    <t>წყლის შემრევის მონტაჟი</t>
  </si>
  <si>
    <t>წყლის შემრევი</t>
  </si>
  <si>
    <t>დ=20მმ სარქველების  მონტაჟი</t>
  </si>
  <si>
    <t>დ=20მმ სარქველი</t>
  </si>
  <si>
    <t>კანალიზაცია</t>
  </si>
  <si>
    <t>საკანალიზაციო პლასტიკური მილი  დ=50მმ</t>
  </si>
  <si>
    <t>საკანალიზაციო პლასტიკური მილი  დ=50მმ    L=1000მმ</t>
  </si>
  <si>
    <t>საკანალიზაციო პლასტიკური მილი  დ=50მმ    L=2000მმ</t>
  </si>
  <si>
    <t>საკანალიზაციო პლასტიკური მილი  დ=100მმ</t>
  </si>
  <si>
    <t>საკანალიზაციო პლასტიკური მილი  დ=110მმ    L=1000მმ</t>
  </si>
  <si>
    <t>საკანალიზაციო პლასტიკური მილი  დ=110მმ    L=2000მმ</t>
  </si>
  <si>
    <t>საკანალიზაციო გოფრირებული  მილი  დ=160მმ</t>
  </si>
  <si>
    <t xml:space="preserve">საკანალიზაციო გოფრირებული მილი  დ=160მმ   </t>
  </si>
  <si>
    <t>ფასონური დეტალების მონტაჟი</t>
  </si>
  <si>
    <t>მუხლი დ=50მმ  90⁰</t>
  </si>
  <si>
    <t>მუხლი დ=100მმ  90⁰</t>
  </si>
  <si>
    <t>სამკაპი  დ=110/110/110</t>
  </si>
  <si>
    <t>სამკაპი  დ=110/50/110</t>
  </si>
  <si>
    <t>გადამყვანი  დ=110/50</t>
  </si>
  <si>
    <t>საკანალიზაციო თავი დ=50მმ</t>
  </si>
  <si>
    <t>საკანალიზაციო თავი დ=110მმ</t>
  </si>
  <si>
    <t>საკანალიზაციო ჭის მოწყობა დ=800მმ</t>
  </si>
  <si>
    <t>საკანალიზაციო ჭის რკ/ბეტონის რგოლი  დ=800მმ  H=1000მმ</t>
  </si>
  <si>
    <t xml:space="preserve">საკანალიზაციო ჭის პლასტიკატის სახურავი  დ=900მმ  </t>
  </si>
  <si>
    <t xml:space="preserve">საკანალიზაციო ჭის რკ/ბეტონის ძირი დ=900მმ  </t>
  </si>
  <si>
    <t xml:space="preserve">არმატურა </t>
  </si>
  <si>
    <t>ბეტონი მ100</t>
  </si>
  <si>
    <t>სახანძრო წყალმომარაგება</t>
  </si>
  <si>
    <t>სახანძრო ლითონის დ=50მმ მილის მონტაჟი</t>
  </si>
  <si>
    <t>დ=50მმ ლითონის მილი</t>
  </si>
  <si>
    <t>სახანძრო კარადის 30მ-იანი დახვეული სახელოთი და ლულით მონტაჟი</t>
  </si>
  <si>
    <t>სახანძრო კარადის 30მ-იანი დახვეული სახელოთი და ლულით</t>
  </si>
  <si>
    <t>სახანძრო ჰიდრანტის მოწყობა 77მმ თავაკით მიწის ზემოთ 1.5მ</t>
  </si>
  <si>
    <t>სახანძრო ჰიდრანტის მოწყობა 77მმ თავაკით მიწის ზედა (ურდულებით და ფასონური ნაწილებით)</t>
  </si>
  <si>
    <t>ჯოკეი ტუმბო, შესაბამისი ჩამკეტ მარეგულირებელი არმატურით  პრიექტის მიხედვით</t>
  </si>
  <si>
    <t>წყლის 60 მ³ ტევადობის რეზერვუარების მონტაჟი წყალგაყვანილობის,  სარქველების და სხვა მარეგულირებელი სამონტაჟო   სისტემით</t>
  </si>
  <si>
    <t>მიწის სამუშაოები</t>
  </si>
  <si>
    <t xml:space="preserve">III კატ გრუნტის დამუშავება ტრანშეაში </t>
  </si>
  <si>
    <t>ექსკავატორი 0.25მ³ კოვშით</t>
  </si>
  <si>
    <t xml:space="preserve"> გრუნტის გატანა ა/თვითმცლელით 15 კმ მანძილზე  </t>
  </si>
  <si>
    <t>ქვიშის საფარის მოწყობა 10სმ მილის ქვეშ და 20სმ მილის ზემოდან, დატკეპნით</t>
  </si>
  <si>
    <t xml:space="preserve">ქვიშა </t>
  </si>
  <si>
    <t>პნევმოსატკეპნი</t>
  </si>
  <si>
    <t>ბალასტის ჩაყრა ტრანშეაში</t>
  </si>
  <si>
    <t>ქვიშა-ხრეშოვანი ნარევი (მდინარელი ბალასტი)</t>
  </si>
  <si>
    <t>ბალასტის ტრანსპორტირება 20 კმ-დან</t>
  </si>
  <si>
    <t>მასალას შეიძენს დამკვეთი:</t>
  </si>
  <si>
    <t>სამეურნეო და სახანძრო შიგა და გარე წყალმომარაგება</t>
  </si>
  <si>
    <t>№2-4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</si>
</sst>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\-??_);_(@_)"/>
    <numFmt numFmtId="165" formatCode="0.0000"/>
    <numFmt numFmtId="166" formatCode="0.000"/>
    <numFmt numFmtId="167" formatCode="#,##0.000"/>
    <numFmt numFmtId="168" formatCode="#,##0.0000_ ;[Red]\-#,##0.0000\ "/>
    <numFmt numFmtId="169" formatCode="#,##0.00_ ;[Red]\-#,##0.00\ "/>
    <numFmt numFmtId="170" formatCode="#,##0.0000"/>
    <numFmt numFmtId="171" formatCode="#,##0.0000;[Red]#,##0.0000"/>
    <numFmt numFmtId="172" formatCode="#,##0.00;[Red]#,##0.00"/>
  </numFmts>
  <fonts count="40" x14ac:knownFonts="1">
    <font>
      <sz val="11"/>
      <color theme="1"/>
      <name val="Calibri"/>
      <family val="2"/>
      <charset val="1"/>
    </font>
    <font>
      <sz val="11"/>
      <color theme="1"/>
      <name val="Calibri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9"/>
      <name val="Tahoma"/>
      <family val="2"/>
      <charset val="162"/>
    </font>
    <font>
      <sz val="10"/>
      <name val="Arial Tur"/>
      <charset val="162"/>
    </font>
    <font>
      <sz val="10"/>
      <name val="Arial Cyr"/>
      <family val="2"/>
      <charset val="204"/>
    </font>
    <font>
      <sz val="12"/>
      <name val="Sylfaen"/>
      <family val="1"/>
      <charset val="204"/>
    </font>
    <font>
      <sz val="10"/>
      <name val="Arial Cyr"/>
      <charset val="204"/>
    </font>
    <font>
      <sz val="11"/>
      <color theme="1"/>
      <name val="Sylfaen"/>
      <family val="1"/>
      <charset val="204"/>
    </font>
    <font>
      <sz val="10"/>
      <color theme="1"/>
      <name val="Sylfaen"/>
      <family val="1"/>
      <charset val="204"/>
    </font>
    <font>
      <b/>
      <i/>
      <sz val="11"/>
      <color theme="1"/>
      <name val="Sylfaen"/>
      <family val="1"/>
      <charset val="1"/>
    </font>
    <font>
      <b/>
      <sz val="11"/>
      <color theme="1"/>
      <name val="Sylfaen"/>
      <family val="1"/>
      <charset val="204"/>
    </font>
    <font>
      <b/>
      <sz val="11"/>
      <color theme="1"/>
      <name val="AcadNusx"/>
      <charset val="1"/>
    </font>
    <font>
      <sz val="9"/>
      <color theme="1"/>
      <name val="Sylfaen"/>
      <family val="1"/>
      <charset val="204"/>
    </font>
    <font>
      <b/>
      <sz val="9"/>
      <color theme="1"/>
      <name val="Sylfaen"/>
      <family val="1"/>
      <charset val="204"/>
    </font>
    <font>
      <b/>
      <sz val="10"/>
      <color theme="1"/>
      <name val="Sylfaen"/>
      <family val="1"/>
      <charset val="204"/>
    </font>
    <font>
      <b/>
      <sz val="10"/>
      <color theme="1"/>
      <name val="Sylfaen"/>
      <family val="1"/>
      <charset val="1"/>
    </font>
    <font>
      <sz val="10"/>
      <name val="Sylfaen"/>
      <family val="1"/>
      <charset val="204"/>
    </font>
    <font>
      <sz val="10"/>
      <color theme="1"/>
      <name val="Sylfaen"/>
      <family val="1"/>
      <charset val="1"/>
    </font>
    <font>
      <b/>
      <sz val="10"/>
      <name val="Sylfaen"/>
      <family val="1"/>
      <charset val="1"/>
    </font>
    <font>
      <sz val="10"/>
      <name val="Sylfaen"/>
      <family val="1"/>
      <charset val="1"/>
    </font>
    <font>
      <sz val="11"/>
      <color theme="1"/>
      <name val="Sylfaen"/>
      <family val="1"/>
      <charset val="1"/>
    </font>
    <font>
      <sz val="12"/>
      <color theme="1"/>
      <name val="Sylfaen"/>
      <family val="1"/>
      <charset val="1"/>
    </font>
    <font>
      <b/>
      <sz val="12"/>
      <color theme="1"/>
      <name val="Sylfaen"/>
      <family val="1"/>
      <charset val="1"/>
    </font>
    <font>
      <b/>
      <sz val="9"/>
      <color theme="1"/>
      <name val="Sylfaen"/>
      <family val="1"/>
      <charset val="1"/>
    </font>
    <font>
      <b/>
      <sz val="11"/>
      <color theme="1"/>
      <name val="Sylfaen"/>
      <family val="1"/>
      <charset val="1"/>
    </font>
    <font>
      <sz val="9"/>
      <name val="Sylfaen"/>
      <family val="1"/>
      <charset val="204"/>
    </font>
    <font>
      <sz val="8"/>
      <name val="Sylfaen"/>
      <family val="1"/>
      <charset val="1"/>
    </font>
    <font>
      <b/>
      <sz val="9"/>
      <name val="Sylfaen"/>
      <family val="1"/>
      <charset val="204"/>
    </font>
    <font>
      <sz val="9"/>
      <color theme="1"/>
      <name val="Sylfaen"/>
      <family val="1"/>
      <charset val="1"/>
    </font>
    <font>
      <sz val="9"/>
      <name val="Sylfaen"/>
      <family val="1"/>
      <charset val="1"/>
    </font>
    <font>
      <b/>
      <sz val="9"/>
      <name val="Sylfaen"/>
      <family val="1"/>
      <charset val="1"/>
    </font>
    <font>
      <b/>
      <sz val="12"/>
      <name val="Sylfaen"/>
      <charset val="1"/>
    </font>
    <font>
      <sz val="11"/>
      <name val="Sylfaen"/>
      <charset val="1"/>
    </font>
    <font>
      <b/>
      <sz val="11"/>
      <name val="Sylfaen"/>
      <charset val="1"/>
    </font>
    <font>
      <sz val="11"/>
      <color theme="1"/>
      <name val="Calibri"/>
      <family val="2"/>
      <charset val="1"/>
    </font>
    <font>
      <b/>
      <sz val="10"/>
      <color rgb="FFFF0000"/>
      <name val="Sylfae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rgb="FFF2F2F2"/>
      </patternFill>
    </fill>
    <fill>
      <patternFill patternType="solid">
        <fgColor theme="3" tint="0.79989013336588644"/>
        <bgColor rgb="FFB9CDE5"/>
      </patternFill>
    </fill>
    <fill>
      <patternFill patternType="solid">
        <fgColor theme="0" tint="-4.9989318521683403E-2"/>
        <bgColor rgb="FFFDEADA"/>
      </patternFill>
    </fill>
    <fill>
      <patternFill patternType="solid">
        <fgColor theme="4" tint="0.59987182226020086"/>
        <bgColor rgb="FFC6D9F1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8">
    <xf numFmtId="0" fontId="0" fillId="0" borderId="0"/>
    <xf numFmtId="164" fontId="38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3" fillId="0" borderId="0"/>
    <xf numFmtId="0" fontId="5" fillId="0" borderId="0"/>
    <xf numFmtId="0" fontId="6" fillId="0" borderId="0"/>
    <xf numFmtId="0" fontId="2" fillId="0" borderId="0"/>
    <xf numFmtId="0" fontId="3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38" fillId="0" borderId="0"/>
  </cellStyleXfs>
  <cellXfs count="321">
    <xf numFmtId="0" fontId="0" fillId="0" borderId="0" xfId="0"/>
    <xf numFmtId="0" fontId="12" fillId="0" borderId="0" xfId="0" applyFont="1" applyAlignment="1">
      <alignment horizontal="left"/>
    </xf>
    <xf numFmtId="0" fontId="12" fillId="2" borderId="4" xfId="0" applyFont="1" applyFill="1" applyBorder="1" applyAlignment="1">
      <alignment horizontal="left" vertical="center"/>
    </xf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4" fontId="12" fillId="2" borderId="2" xfId="0" applyNumberFormat="1" applyFont="1" applyFill="1" applyBorder="1" applyAlignment="1">
      <alignment horizontal="center" vertical="center" wrapText="1"/>
    </xf>
    <xf numFmtId="4" fontId="12" fillId="2" borderId="3" xfId="0" applyNumberFormat="1" applyFont="1" applyFill="1" applyBorder="1" applyAlignment="1">
      <alignment horizontal="center" vertical="center"/>
    </xf>
    <xf numFmtId="2" fontId="12" fillId="0" borderId="3" xfId="0" applyNumberFormat="1" applyFont="1" applyBorder="1" applyAlignment="1">
      <alignment horizontal="center" vertical="center"/>
    </xf>
    <xf numFmtId="4" fontId="12" fillId="2" borderId="2" xfId="0" applyNumberFormat="1" applyFont="1" applyFill="1" applyBorder="1" applyAlignment="1">
      <alignment horizontal="center" vertical="center"/>
    </xf>
    <xf numFmtId="4" fontId="12" fillId="0" borderId="2" xfId="0" applyNumberFormat="1" applyFont="1" applyBorder="1" applyAlignment="1">
      <alignment horizontal="center" vertical="center"/>
    </xf>
    <xf numFmtId="0" fontId="11" fillId="3" borderId="3" xfId="0" applyFont="1" applyFill="1" applyBorder="1" applyAlignment="1">
      <alignment vertical="center"/>
    </xf>
    <xf numFmtId="0" fontId="14" fillId="3" borderId="3" xfId="0" applyFont="1" applyFill="1" applyBorder="1" applyAlignment="1">
      <alignment horizontal="center" vertical="center"/>
    </xf>
    <xf numFmtId="4" fontId="14" fillId="3" borderId="3" xfId="0" applyNumberFormat="1" applyFont="1" applyFill="1" applyBorder="1" applyAlignment="1">
      <alignment horizontal="center" vertical="center"/>
    </xf>
    <xf numFmtId="4" fontId="11" fillId="0" borderId="0" xfId="0" applyNumberFormat="1" applyFont="1"/>
    <xf numFmtId="0" fontId="17" fillId="2" borderId="0" xfId="0" applyFont="1" applyFill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19" fillId="4" borderId="3" xfId="0" applyFont="1" applyFill="1" applyBorder="1" applyAlignment="1">
      <alignment horizontal="left" vertical="center" wrapText="1"/>
    </xf>
    <xf numFmtId="0" fontId="18" fillId="4" borderId="3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/>
    </xf>
    <xf numFmtId="0" fontId="20" fillId="2" borderId="3" xfId="0" applyFont="1" applyFill="1" applyBorder="1" applyAlignment="1">
      <alignment horizontal="left" vertical="center" wrapText="1"/>
    </xf>
    <xf numFmtId="0" fontId="20" fillId="2" borderId="3" xfId="0" applyFont="1" applyFill="1" applyBorder="1" applyAlignment="1">
      <alignment horizontal="center" vertical="center"/>
    </xf>
    <xf numFmtId="2" fontId="12" fillId="2" borderId="3" xfId="0" applyNumberFormat="1" applyFont="1" applyFill="1" applyBorder="1" applyAlignment="1">
      <alignment horizontal="center" vertical="center" wrapText="1"/>
    </xf>
    <xf numFmtId="164" fontId="12" fillId="2" borderId="3" xfId="0" applyNumberFormat="1" applyFont="1" applyFill="1" applyBorder="1" applyAlignment="1">
      <alignment horizontal="center" vertical="center" wrapText="1"/>
    </xf>
    <xf numFmtId="164" fontId="12" fillId="2" borderId="3" xfId="0" applyNumberFormat="1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left" vertical="center"/>
    </xf>
    <xf numFmtId="0" fontId="21" fillId="2" borderId="3" xfId="0" applyFont="1" applyFill="1" applyBorder="1" applyAlignment="1">
      <alignment horizontal="center" vertical="center"/>
    </xf>
    <xf numFmtId="2" fontId="21" fillId="2" borderId="3" xfId="0" applyNumberFormat="1" applyFont="1" applyFill="1" applyBorder="1" applyAlignment="1">
      <alignment horizontal="center" vertical="center"/>
    </xf>
    <xf numFmtId="2" fontId="19" fillId="4" borderId="3" xfId="0" applyNumberFormat="1" applyFont="1" applyFill="1" applyBorder="1" applyAlignment="1">
      <alignment horizontal="center" vertical="center"/>
    </xf>
    <xf numFmtId="2" fontId="12" fillId="2" borderId="3" xfId="0" applyNumberFormat="1" applyFont="1" applyFill="1" applyBorder="1" applyAlignment="1">
      <alignment horizontal="center" vertical="center"/>
    </xf>
    <xf numFmtId="0" fontId="19" fillId="4" borderId="3" xfId="0" applyFont="1" applyFill="1" applyBorder="1" applyAlignment="1">
      <alignment horizontal="left" vertical="center"/>
    </xf>
    <xf numFmtId="0" fontId="19" fillId="4" borderId="3" xfId="0" applyFont="1" applyFill="1" applyBorder="1" applyAlignment="1">
      <alignment horizontal="center"/>
    </xf>
    <xf numFmtId="165" fontId="21" fillId="2" borderId="3" xfId="0" applyNumberFormat="1" applyFont="1" applyFill="1" applyBorder="1" applyAlignment="1">
      <alignment horizontal="center" vertical="center"/>
    </xf>
    <xf numFmtId="0" fontId="19" fillId="4" borderId="3" xfId="0" applyFont="1" applyFill="1" applyBorder="1" applyAlignment="1">
      <alignment horizontal="center" vertical="center"/>
    </xf>
    <xf numFmtId="0" fontId="20" fillId="0" borderId="3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/>
    </xf>
    <xf numFmtId="0" fontId="18" fillId="4" borderId="3" xfId="0" applyFont="1" applyFill="1" applyBorder="1" applyAlignment="1">
      <alignment horizontal="left" vertical="center" wrapText="1"/>
    </xf>
    <xf numFmtId="2" fontId="18" fillId="4" borderId="3" xfId="0" applyNumberFormat="1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top"/>
    </xf>
    <xf numFmtId="0" fontId="12" fillId="2" borderId="3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horizontal="left" vertical="center"/>
    </xf>
    <xf numFmtId="0" fontId="17" fillId="4" borderId="3" xfId="0" applyFont="1" applyFill="1" applyBorder="1" applyAlignment="1">
      <alignment horizontal="center" vertical="center"/>
    </xf>
    <xf numFmtId="166" fontId="12" fillId="2" borderId="3" xfId="0" applyNumberFormat="1" applyFont="1" applyFill="1" applyBorder="1" applyAlignment="1">
      <alignment horizontal="center" vertical="center"/>
    </xf>
    <xf numFmtId="166" fontId="18" fillId="4" borderId="3" xfId="0" applyNumberFormat="1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left" vertical="center" wrapText="1"/>
    </xf>
    <xf numFmtId="166" fontId="21" fillId="2" borderId="3" xfId="0" applyNumberFormat="1" applyFont="1" applyFill="1" applyBorder="1" applyAlignment="1">
      <alignment horizontal="center" vertical="center"/>
    </xf>
    <xf numFmtId="0" fontId="22" fillId="4" borderId="3" xfId="0" applyFont="1" applyFill="1" applyBorder="1" applyAlignment="1">
      <alignment horizontal="center" vertical="center" wrapText="1"/>
    </xf>
    <xf numFmtId="0" fontId="23" fillId="2" borderId="3" xfId="0" applyFont="1" applyFill="1" applyBorder="1" applyAlignment="1">
      <alignment horizontal="center" vertical="center"/>
    </xf>
    <xf numFmtId="2" fontId="21" fillId="2" borderId="3" xfId="0" applyNumberFormat="1" applyFont="1" applyFill="1" applyBorder="1" applyAlignment="1">
      <alignment horizontal="center" vertical="center" wrapText="1"/>
    </xf>
    <xf numFmtId="0" fontId="19" fillId="4" borderId="6" xfId="0" applyFont="1" applyFill="1" applyBorder="1" applyAlignment="1">
      <alignment horizontal="left" vertical="center" wrapText="1"/>
    </xf>
    <xf numFmtId="0" fontId="19" fillId="4" borderId="6" xfId="0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left" vertical="center" wrapText="1"/>
    </xf>
    <xf numFmtId="0" fontId="19" fillId="4" borderId="3" xfId="0" applyFont="1" applyFill="1" applyBorder="1" applyAlignment="1">
      <alignment horizontal="center" vertical="center" wrapText="1"/>
    </xf>
    <xf numFmtId="2" fontId="19" fillId="4" borderId="3" xfId="0" applyNumberFormat="1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vertical="center"/>
    </xf>
    <xf numFmtId="0" fontId="19" fillId="5" borderId="3" xfId="0" applyFont="1" applyFill="1" applyBorder="1" applyAlignment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/>
    </xf>
    <xf numFmtId="0" fontId="25" fillId="2" borderId="0" xfId="0" applyFont="1" applyFill="1" applyAlignment="1">
      <alignment vertical="center" wrapText="1"/>
    </xf>
    <xf numFmtId="0" fontId="21" fillId="2" borderId="0" xfId="0" applyFont="1" applyFill="1" applyAlignment="1">
      <alignment vertical="center" wrapText="1"/>
    </xf>
    <xf numFmtId="0" fontId="26" fillId="2" borderId="0" xfId="0" applyFont="1" applyFill="1" applyAlignment="1">
      <alignment horizontal="center" vertical="center" wrapText="1"/>
    </xf>
    <xf numFmtId="4" fontId="21" fillId="2" borderId="0" xfId="0" applyNumberFormat="1" applyFont="1" applyFill="1" applyAlignment="1">
      <alignment horizontal="left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0" fontId="19" fillId="3" borderId="3" xfId="0" applyFont="1" applyFill="1" applyBorder="1" applyAlignment="1">
      <alignment horizontal="center" vertical="center" wrapText="1"/>
    </xf>
    <xf numFmtId="0" fontId="27" fillId="4" borderId="3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vertical="top"/>
    </xf>
    <xf numFmtId="0" fontId="24" fillId="4" borderId="3" xfId="0" applyFont="1" applyFill="1" applyBorder="1" applyAlignment="1">
      <alignment horizontal="center"/>
    </xf>
    <xf numFmtId="2" fontId="12" fillId="0" borderId="3" xfId="0" applyNumberFormat="1" applyFont="1" applyBorder="1" applyAlignment="1">
      <alignment horizontal="center"/>
    </xf>
    <xf numFmtId="165" fontId="12" fillId="2" borderId="3" xfId="0" applyNumberFormat="1" applyFont="1" applyFill="1" applyBorder="1" applyAlignment="1">
      <alignment horizontal="center" vertical="center"/>
    </xf>
    <xf numFmtId="0" fontId="28" fillId="3" borderId="4" xfId="0" applyFont="1" applyFill="1" applyBorder="1" applyAlignment="1">
      <alignment horizontal="center" vertical="center"/>
    </xf>
    <xf numFmtId="2" fontId="21" fillId="0" borderId="3" xfId="0" applyNumberFormat="1" applyFont="1" applyBorder="1" applyAlignment="1">
      <alignment horizontal="center"/>
    </xf>
    <xf numFmtId="166" fontId="12" fillId="2" borderId="3" xfId="0" applyNumberFormat="1" applyFont="1" applyFill="1" applyBorder="1" applyAlignment="1">
      <alignment horizontal="center"/>
    </xf>
    <xf numFmtId="0" fontId="19" fillId="2" borderId="3" xfId="0" applyFont="1" applyFill="1" applyBorder="1" applyAlignment="1">
      <alignment horizontal="center" vertical="center" wrapText="1"/>
    </xf>
    <xf numFmtId="0" fontId="19" fillId="4" borderId="4" xfId="0" applyFont="1" applyFill="1" applyBorder="1" applyAlignment="1">
      <alignment horizontal="left" vertical="center" wrapText="1"/>
    </xf>
    <xf numFmtId="0" fontId="22" fillId="2" borderId="3" xfId="0" applyFont="1" applyFill="1" applyBorder="1" applyAlignment="1">
      <alignment horizontal="center" vertical="center" wrapText="1"/>
    </xf>
    <xf numFmtId="49" fontId="19" fillId="4" borderId="4" xfId="0" applyNumberFormat="1" applyFont="1" applyFill="1" applyBorder="1" applyAlignment="1">
      <alignment horizontal="left" vertical="center" wrapText="1"/>
    </xf>
    <xf numFmtId="0" fontId="19" fillId="4" borderId="2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/>
    </xf>
    <xf numFmtId="2" fontId="19" fillId="4" borderId="2" xfId="0" applyNumberFormat="1" applyFont="1" applyFill="1" applyBorder="1" applyAlignment="1">
      <alignment horizontal="center" vertical="center" wrapText="1"/>
    </xf>
    <xf numFmtId="2" fontId="21" fillId="2" borderId="2" xfId="0" applyNumberFormat="1" applyFont="1" applyFill="1" applyBorder="1" applyAlignment="1">
      <alignment horizontal="center" vertical="center" wrapText="1"/>
    </xf>
    <xf numFmtId="0" fontId="29" fillId="2" borderId="7" xfId="0" applyFont="1" applyFill="1" applyBorder="1"/>
    <xf numFmtId="0" fontId="29" fillId="2" borderId="3" xfId="0" applyFont="1" applyFill="1" applyBorder="1" applyAlignment="1">
      <alignment horizontal="center" vertical="center" wrapText="1"/>
    </xf>
    <xf numFmtId="169" fontId="29" fillId="2" borderId="5" xfId="0" applyNumberFormat="1" applyFont="1" applyFill="1" applyBorder="1" applyAlignment="1">
      <alignment horizontal="center" vertical="center"/>
    </xf>
    <xf numFmtId="4" fontId="29" fillId="2" borderId="3" xfId="0" applyNumberFormat="1" applyFont="1" applyFill="1" applyBorder="1" applyAlignment="1">
      <alignment horizontal="center" vertical="center"/>
    </xf>
    <xf numFmtId="4" fontId="16" fillId="0" borderId="3" xfId="0" applyNumberFormat="1" applyFont="1" applyBorder="1" applyAlignment="1">
      <alignment horizontal="center" vertical="center"/>
    </xf>
    <xf numFmtId="49" fontId="22" fillId="2" borderId="3" xfId="0" applyNumberFormat="1" applyFont="1" applyFill="1" applyBorder="1" applyAlignment="1">
      <alignment horizontal="center" vertical="center" wrapText="1"/>
    </xf>
    <xf numFmtId="166" fontId="23" fillId="2" borderId="3" xfId="0" applyNumberFormat="1" applyFont="1" applyFill="1" applyBorder="1" applyAlignment="1">
      <alignment horizontal="center" vertical="center"/>
    </xf>
    <xf numFmtId="0" fontId="29" fillId="2" borderId="3" xfId="0" applyFont="1" applyFill="1" applyBorder="1" applyAlignment="1">
      <alignment horizontal="center" vertical="center"/>
    </xf>
    <xf numFmtId="168" fontId="29" fillId="2" borderId="5" xfId="0" applyNumberFormat="1" applyFont="1" applyFill="1" applyBorder="1" applyAlignment="1">
      <alignment horizontal="center" vertical="center"/>
    </xf>
    <xf numFmtId="49" fontId="19" fillId="4" borderId="3" xfId="0" applyNumberFormat="1" applyFont="1" applyFill="1" applyBorder="1" applyAlignment="1">
      <alignment horizontal="left" vertical="center" wrapText="1"/>
    </xf>
    <xf numFmtId="2" fontId="19" fillId="4" borderId="2" xfId="0" applyNumberFormat="1" applyFont="1" applyFill="1" applyBorder="1" applyAlignment="1">
      <alignment horizontal="center" vertical="center"/>
    </xf>
    <xf numFmtId="2" fontId="21" fillId="2" borderId="2" xfId="0" applyNumberFormat="1" applyFont="1" applyFill="1" applyBorder="1" applyAlignment="1">
      <alignment horizontal="center" vertical="center"/>
    </xf>
    <xf numFmtId="0" fontId="23" fillId="0" borderId="3" xfId="0" applyFont="1" applyBorder="1" applyAlignment="1">
      <alignment horizontal="left" vertical="center" wrapText="1"/>
    </xf>
    <xf numFmtId="0" fontId="23" fillId="0" borderId="3" xfId="0" applyFont="1" applyBorder="1" applyAlignment="1">
      <alignment horizontal="center" vertical="center"/>
    </xf>
    <xf numFmtId="49" fontId="21" fillId="2" borderId="4" xfId="0" applyNumberFormat="1" applyFont="1" applyFill="1" applyBorder="1" applyAlignment="1">
      <alignment horizontal="left" vertical="center" wrapText="1"/>
    </xf>
    <xf numFmtId="0" fontId="21" fillId="2" borderId="2" xfId="0" applyFont="1" applyFill="1" applyBorder="1" applyAlignment="1">
      <alignment horizontal="center" vertical="center"/>
    </xf>
    <xf numFmtId="0" fontId="21" fillId="2" borderId="2" xfId="0" applyFont="1" applyFill="1" applyBorder="1" applyAlignment="1">
      <alignment horizontal="center" vertical="center" wrapText="1"/>
    </xf>
    <xf numFmtId="49" fontId="21" fillId="2" borderId="3" xfId="0" applyNumberFormat="1" applyFont="1" applyFill="1" applyBorder="1" applyAlignment="1">
      <alignment horizontal="left" vertical="center" wrapText="1"/>
    </xf>
    <xf numFmtId="0" fontId="19" fillId="4" borderId="4" xfId="0" applyFont="1" applyFill="1" applyBorder="1" applyAlignment="1">
      <alignment horizontal="left" vertical="center"/>
    </xf>
    <xf numFmtId="0" fontId="19" fillId="4" borderId="2" xfId="0" applyFont="1" applyFill="1" applyBorder="1" applyAlignment="1">
      <alignment horizontal="center" vertical="center"/>
    </xf>
    <xf numFmtId="0" fontId="23" fillId="0" borderId="3" xfId="0" applyFont="1" applyBorder="1" applyAlignment="1">
      <alignment horizontal="center" vertical="center" wrapText="1"/>
    </xf>
    <xf numFmtId="167" fontId="23" fillId="0" borderId="3" xfId="0" applyNumberFormat="1" applyFont="1" applyBorder="1" applyAlignment="1">
      <alignment horizontal="center" vertical="center" wrapText="1"/>
    </xf>
    <xf numFmtId="4" fontId="23" fillId="0" borderId="3" xfId="0" applyNumberFormat="1" applyFont="1" applyBorder="1" applyAlignment="1">
      <alignment horizontal="center" vertical="center" wrapText="1"/>
    </xf>
    <xf numFmtId="0" fontId="29" fillId="2" borderId="7" xfId="0" applyFont="1" applyFill="1" applyBorder="1" applyAlignment="1">
      <alignment wrapText="1"/>
    </xf>
    <xf numFmtId="166" fontId="29" fillId="2" borderId="5" xfId="0" applyNumberFormat="1" applyFont="1" applyFill="1" applyBorder="1" applyAlignment="1">
      <alignment horizontal="center" vertical="center"/>
    </xf>
    <xf numFmtId="0" fontId="29" fillId="2" borderId="7" xfId="0" applyFont="1" applyFill="1" applyBorder="1" applyAlignment="1">
      <alignment vertical="center" wrapText="1"/>
    </xf>
    <xf numFmtId="170" fontId="23" fillId="0" borderId="3" xfId="0" applyNumberFormat="1" applyFont="1" applyBorder="1" applyAlignment="1">
      <alignment horizontal="center" vertical="center" wrapText="1"/>
    </xf>
    <xf numFmtId="0" fontId="23" fillId="0" borderId="3" xfId="0" applyFont="1" applyBorder="1" applyAlignment="1">
      <alignment horizontal="left" wrapText="1"/>
    </xf>
    <xf numFmtId="0" fontId="23" fillId="0" borderId="3" xfId="0" applyFont="1" applyBorder="1" applyAlignment="1">
      <alignment horizontal="left" vertical="top" wrapText="1"/>
    </xf>
    <xf numFmtId="0" fontId="23" fillId="0" borderId="3" xfId="0" applyFont="1" applyBorder="1" applyAlignment="1">
      <alignment horizontal="center" vertical="top" wrapText="1"/>
    </xf>
    <xf numFmtId="170" fontId="23" fillId="0" borderId="3" xfId="0" applyNumberFormat="1" applyFont="1" applyBorder="1" applyAlignment="1">
      <alignment horizontal="center" vertical="top" wrapText="1"/>
    </xf>
    <xf numFmtId="171" fontId="30" fillId="0" borderId="3" xfId="0" applyNumberFormat="1" applyFont="1" applyBorder="1" applyAlignment="1">
      <alignment horizontal="center" vertical="center" wrapText="1"/>
    </xf>
    <xf numFmtId="49" fontId="22" fillId="4" borderId="3" xfId="0" applyNumberFormat="1" applyFont="1" applyFill="1" applyBorder="1" applyAlignment="1">
      <alignment horizontal="left" vertical="center" wrapText="1"/>
    </xf>
    <xf numFmtId="49" fontId="23" fillId="2" borderId="4" xfId="0" applyNumberFormat="1" applyFont="1" applyFill="1" applyBorder="1" applyAlignment="1">
      <alignment horizontal="left" vertical="center" wrapText="1"/>
    </xf>
    <xf numFmtId="0" fontId="22" fillId="4" borderId="3" xfId="0" applyFont="1" applyFill="1" applyBorder="1" applyAlignment="1">
      <alignment horizontal="left" vertical="top" wrapText="1"/>
    </xf>
    <xf numFmtId="167" fontId="31" fillId="4" borderId="3" xfId="0" applyNumberFormat="1" applyFont="1" applyFill="1" applyBorder="1" applyAlignment="1">
      <alignment horizontal="center" vertical="center" wrapText="1"/>
    </xf>
    <xf numFmtId="165" fontId="23" fillId="2" borderId="3" xfId="0" applyNumberFormat="1" applyFont="1" applyFill="1" applyBorder="1" applyAlignment="1">
      <alignment horizontal="center" vertical="center"/>
    </xf>
    <xf numFmtId="0" fontId="20" fillId="0" borderId="5" xfId="0" applyFont="1" applyBorder="1" applyAlignment="1">
      <alignment horizontal="left" vertical="center" wrapText="1"/>
    </xf>
    <xf numFmtId="2" fontId="12" fillId="2" borderId="2" xfId="0" applyNumberFormat="1" applyFont="1" applyFill="1" applyBorder="1" applyAlignment="1">
      <alignment horizontal="center" vertical="center" wrapText="1"/>
    </xf>
    <xf numFmtId="2" fontId="12" fillId="2" borderId="2" xfId="0" applyNumberFormat="1" applyFont="1" applyFill="1" applyBorder="1" applyAlignment="1">
      <alignment horizontal="center" vertical="center"/>
    </xf>
    <xf numFmtId="49" fontId="12" fillId="2" borderId="4" xfId="0" applyNumberFormat="1" applyFont="1" applyFill="1" applyBorder="1" applyAlignment="1">
      <alignment horizontal="left" vertical="center" wrapText="1"/>
    </xf>
    <xf numFmtId="170" fontId="20" fillId="0" borderId="3" xfId="0" applyNumberFormat="1" applyFont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21" fillId="0" borderId="3" xfId="0" applyFont="1" applyBorder="1" applyAlignment="1">
      <alignment horizontal="center"/>
    </xf>
    <xf numFmtId="0" fontId="21" fillId="2" borderId="4" xfId="0" applyFont="1" applyFill="1" applyBorder="1" applyAlignment="1">
      <alignment horizontal="left" vertical="center"/>
    </xf>
    <xf numFmtId="0" fontId="19" fillId="2" borderId="6" xfId="0" applyFont="1" applyFill="1" applyBorder="1" applyAlignment="1">
      <alignment horizontal="center" vertical="center"/>
    </xf>
    <xf numFmtId="0" fontId="32" fillId="2" borderId="3" xfId="0" applyFont="1" applyFill="1" applyBorder="1" applyAlignment="1">
      <alignment horizontal="center" vertical="center"/>
    </xf>
    <xf numFmtId="0" fontId="32" fillId="2" borderId="3" xfId="0" applyFont="1" applyFill="1" applyBorder="1" applyAlignment="1">
      <alignment horizontal="center" vertical="center" wrapText="1"/>
    </xf>
    <xf numFmtId="166" fontId="21" fillId="2" borderId="2" xfId="0" applyNumberFormat="1" applyFont="1" applyFill="1" applyBorder="1" applyAlignment="1">
      <alignment horizontal="center" vertical="center" wrapText="1"/>
    </xf>
    <xf numFmtId="0" fontId="23" fillId="2" borderId="3" xfId="0" applyFont="1" applyFill="1" applyBorder="1"/>
    <xf numFmtId="0" fontId="32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2" borderId="3" xfId="0" applyFont="1" applyFill="1" applyBorder="1" applyAlignment="1">
      <alignment wrapText="1"/>
    </xf>
    <xf numFmtId="0" fontId="19" fillId="4" borderId="8" xfId="0" applyFont="1" applyFill="1" applyBorder="1" applyAlignment="1">
      <alignment horizontal="left" vertical="center" wrapText="1"/>
    </xf>
    <xf numFmtId="164" fontId="12" fillId="0" borderId="3" xfId="0" applyNumberFormat="1" applyFont="1" applyBorder="1" applyAlignment="1">
      <alignment horizontal="center" vertical="center"/>
    </xf>
    <xf numFmtId="2" fontId="21" fillId="2" borderId="3" xfId="0" applyNumberFormat="1" applyFont="1" applyFill="1" applyBorder="1" applyAlignment="1">
      <alignment horizontal="center"/>
    </xf>
    <xf numFmtId="0" fontId="21" fillId="2" borderId="4" xfId="0" applyFont="1" applyFill="1" applyBorder="1" applyAlignment="1">
      <alignment wrapText="1"/>
    </xf>
    <xf numFmtId="0" fontId="18" fillId="4" borderId="4" xfId="0" applyFont="1" applyFill="1" applyBorder="1" applyAlignment="1">
      <alignment horizontal="left" vertical="center"/>
    </xf>
    <xf numFmtId="0" fontId="18" fillId="4" borderId="2" xfId="0" applyFont="1" applyFill="1" applyBorder="1" applyAlignment="1">
      <alignment horizontal="center" vertical="center"/>
    </xf>
    <xf numFmtId="2" fontId="18" fillId="4" borderId="2" xfId="0" applyNumberFormat="1" applyFont="1" applyFill="1" applyBorder="1" applyAlignment="1">
      <alignment horizontal="center" vertical="center"/>
    </xf>
    <xf numFmtId="0" fontId="12" fillId="0" borderId="3" xfId="0" applyFont="1" applyBorder="1" applyAlignment="1">
      <alignment horizontal="left" vertical="center" wrapText="1"/>
    </xf>
    <xf numFmtId="0" fontId="33" fillId="0" borderId="3" xfId="0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left" vertical="center" wrapText="1"/>
    </xf>
    <xf numFmtId="0" fontId="22" fillId="4" borderId="3" xfId="0" applyFont="1" applyFill="1" applyBorder="1" applyAlignment="1">
      <alignment horizontal="left" vertical="center" wrapText="1"/>
    </xf>
    <xf numFmtId="172" fontId="23" fillId="4" borderId="3" xfId="0" applyNumberFormat="1" applyFont="1" applyFill="1" applyBorder="1" applyAlignment="1">
      <alignment horizontal="center" vertical="center" wrapText="1"/>
    </xf>
    <xf numFmtId="172" fontId="22" fillId="4" borderId="3" xfId="0" applyNumberFormat="1" applyFont="1" applyFill="1" applyBorder="1" applyAlignment="1">
      <alignment horizontal="center" vertical="center" wrapText="1"/>
    </xf>
    <xf numFmtId="171" fontId="23" fillId="0" borderId="3" xfId="0" applyNumberFormat="1" applyFont="1" applyBorder="1" applyAlignment="1">
      <alignment horizontal="center" vertical="center" wrapText="1"/>
    </xf>
    <xf numFmtId="172" fontId="23" fillId="0" borderId="3" xfId="0" applyNumberFormat="1" applyFont="1" applyBorder="1" applyAlignment="1">
      <alignment horizontal="center" vertical="center" wrapText="1"/>
    </xf>
    <xf numFmtId="0" fontId="34" fillId="2" borderId="3" xfId="0" applyFont="1" applyFill="1" applyBorder="1" applyAlignment="1">
      <alignment horizontal="center" vertical="top" wrapText="1"/>
    </xf>
    <xf numFmtId="49" fontId="34" fillId="2" borderId="3" xfId="0" applyNumberFormat="1" applyFont="1" applyFill="1" applyBorder="1" applyAlignment="1">
      <alignment horizontal="center" vertical="top" wrapText="1"/>
    </xf>
    <xf numFmtId="49" fontId="19" fillId="4" borderId="7" xfId="0" applyNumberFormat="1" applyFont="1" applyFill="1" applyBorder="1" applyAlignment="1">
      <alignment horizontal="left" vertical="center" wrapText="1"/>
    </xf>
    <xf numFmtId="2" fontId="22" fillId="4" borderId="2" xfId="0" applyNumberFormat="1" applyFont="1" applyFill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2" fontId="22" fillId="4" borderId="3" xfId="0" applyNumberFormat="1" applyFont="1" applyFill="1" applyBorder="1" applyAlignment="1">
      <alignment horizontal="center" vertical="center" wrapText="1"/>
    </xf>
    <xf numFmtId="0" fontId="19" fillId="0" borderId="3" xfId="0" applyFont="1" applyBorder="1" applyAlignment="1">
      <alignment vertical="top" wrapText="1"/>
    </xf>
    <xf numFmtId="49" fontId="19" fillId="0" borderId="3" xfId="0" applyNumberFormat="1" applyFont="1" applyBorder="1" applyAlignment="1">
      <alignment vertical="top" wrapText="1"/>
    </xf>
    <xf numFmtId="49" fontId="21" fillId="0" borderId="3" xfId="0" applyNumberFormat="1" applyFont="1" applyBorder="1" applyAlignment="1">
      <alignment horizontal="left" vertical="center" wrapText="1"/>
    </xf>
    <xf numFmtId="2" fontId="21" fillId="0" borderId="3" xfId="0" applyNumberFormat="1" applyFont="1" applyBorder="1" applyAlignment="1">
      <alignment horizontal="center" vertical="center" wrapText="1"/>
    </xf>
    <xf numFmtId="2" fontId="19" fillId="2" borderId="3" xfId="0" applyNumberFormat="1" applyFont="1" applyFill="1" applyBorder="1" applyAlignment="1">
      <alignment horizontal="center" vertical="center" wrapText="1"/>
    </xf>
    <xf numFmtId="49" fontId="19" fillId="2" borderId="3" xfId="0" applyNumberFormat="1" applyFont="1" applyFill="1" applyBorder="1" applyAlignment="1">
      <alignment horizontal="center" vertical="center" wrapText="1"/>
    </xf>
    <xf numFmtId="0" fontId="19" fillId="4" borderId="3" xfId="0" applyFont="1" applyFill="1" applyBorder="1" applyAlignment="1">
      <alignment wrapText="1"/>
    </xf>
    <xf numFmtId="2" fontId="23" fillId="2" borderId="3" xfId="0" applyNumberFormat="1" applyFont="1" applyFill="1" applyBorder="1" applyAlignment="1">
      <alignment horizontal="center" vertical="center"/>
    </xf>
    <xf numFmtId="0" fontId="23" fillId="2" borderId="3" xfId="0" applyFont="1" applyFill="1" applyBorder="1" applyAlignment="1">
      <alignment horizontal="left" vertical="center" wrapText="1"/>
    </xf>
    <xf numFmtId="0" fontId="21" fillId="2" borderId="3" xfId="0" applyFont="1" applyFill="1" applyBorder="1"/>
    <xf numFmtId="0" fontId="21" fillId="0" borderId="2" xfId="0" applyFont="1" applyBorder="1" applyAlignment="1">
      <alignment horizontal="center" vertical="center" wrapText="1"/>
    </xf>
    <xf numFmtId="0" fontId="19" fillId="4" borderId="3" xfId="0" applyFont="1" applyFill="1" applyBorder="1" applyAlignment="1">
      <alignment vertical="center" wrapText="1"/>
    </xf>
    <xf numFmtId="49" fontId="12" fillId="2" borderId="3" xfId="0" applyNumberFormat="1" applyFont="1" applyFill="1" applyBorder="1" applyAlignment="1">
      <alignment horizontal="left" vertical="center" wrapText="1"/>
    </xf>
    <xf numFmtId="166" fontId="12" fillId="2" borderId="3" xfId="0" applyNumberFormat="1" applyFont="1" applyFill="1" applyBorder="1" applyAlignment="1">
      <alignment horizontal="center" vertical="center" wrapText="1"/>
    </xf>
    <xf numFmtId="0" fontId="23" fillId="2" borderId="3" xfId="0" applyFont="1" applyFill="1" applyBorder="1" applyAlignment="1">
      <alignment vertical="center"/>
    </xf>
    <xf numFmtId="0" fontId="12" fillId="0" borderId="3" xfId="0" applyFont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left" vertical="center" wrapText="1"/>
    </xf>
    <xf numFmtId="0" fontId="24" fillId="0" borderId="3" xfId="0" applyFont="1" applyBorder="1"/>
    <xf numFmtId="2" fontId="24" fillId="0" borderId="0" xfId="0" applyNumberFormat="1" applyFont="1" applyAlignment="1">
      <alignment horizontal="center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/>
    <xf numFmtId="0" fontId="34" fillId="2" borderId="3" xfId="0" applyFont="1" applyFill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49" fontId="22" fillId="4" borderId="4" xfId="0" applyNumberFormat="1" applyFont="1" applyFill="1" applyBorder="1" applyAlignment="1">
      <alignment horizontal="left" vertical="center" wrapText="1"/>
    </xf>
    <xf numFmtId="166" fontId="19" fillId="4" borderId="2" xfId="0" applyNumberFormat="1" applyFont="1" applyFill="1" applyBorder="1" applyAlignment="1">
      <alignment horizontal="center" vertical="center" wrapText="1"/>
    </xf>
    <xf numFmtId="2" fontId="21" fillId="0" borderId="2" xfId="0" applyNumberFormat="1" applyFont="1" applyBorder="1" applyAlignment="1">
      <alignment horizontal="center" vertical="center" wrapText="1"/>
    </xf>
    <xf numFmtId="49" fontId="22" fillId="0" borderId="3" xfId="0" applyNumberFormat="1" applyFont="1" applyBorder="1" applyAlignment="1">
      <alignment horizontal="center" vertical="center" wrapText="1"/>
    </xf>
    <xf numFmtId="0" fontId="21" fillId="0" borderId="3" xfId="0" applyFont="1" applyBorder="1" applyAlignment="1">
      <alignment horizontal="left" vertical="center" wrapText="1"/>
    </xf>
    <xf numFmtId="49" fontId="21" fillId="0" borderId="4" xfId="0" applyNumberFormat="1" applyFont="1" applyBorder="1" applyAlignment="1">
      <alignment horizontal="left" vertical="center" wrapText="1"/>
    </xf>
    <xf numFmtId="166" fontId="21" fillId="0" borderId="2" xfId="0" applyNumberFormat="1" applyFont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left"/>
    </xf>
    <xf numFmtId="0" fontId="19" fillId="4" borderId="3" xfId="0" applyFont="1" applyFill="1" applyBorder="1" applyAlignment="1">
      <alignment horizontal="left" wrapText="1"/>
    </xf>
    <xf numFmtId="165" fontId="19" fillId="4" borderId="3" xfId="0" applyNumberFormat="1" applyFont="1" applyFill="1" applyBorder="1" applyAlignment="1">
      <alignment horizontal="center" vertical="center"/>
    </xf>
    <xf numFmtId="0" fontId="27" fillId="2" borderId="3" xfId="0" applyFont="1" applyFill="1" applyBorder="1" applyAlignment="1">
      <alignment horizontal="center" vertical="center"/>
    </xf>
    <xf numFmtId="2" fontId="19" fillId="2" borderId="3" xfId="0" applyNumberFormat="1" applyFont="1" applyFill="1" applyBorder="1" applyAlignment="1">
      <alignment horizontal="center" vertical="center"/>
    </xf>
    <xf numFmtId="164" fontId="19" fillId="2" borderId="3" xfId="0" applyNumberFormat="1" applyFont="1" applyFill="1" applyBorder="1" applyAlignment="1">
      <alignment horizontal="center" vertical="center"/>
    </xf>
    <xf numFmtId="164" fontId="24" fillId="0" borderId="0" xfId="0" applyNumberFormat="1" applyFont="1"/>
    <xf numFmtId="0" fontId="24" fillId="2" borderId="0" xfId="0" applyFont="1" applyFill="1"/>
    <xf numFmtId="49" fontId="21" fillId="2" borderId="3" xfId="0" applyNumberFormat="1" applyFont="1" applyFill="1" applyBorder="1" applyAlignment="1">
      <alignment vertical="center" wrapText="1"/>
    </xf>
    <xf numFmtId="9" fontId="21" fillId="2" borderId="3" xfId="0" applyNumberFormat="1" applyFont="1" applyFill="1" applyBorder="1" applyAlignment="1">
      <alignment horizontal="center" vertical="center" wrapText="1"/>
    </xf>
    <xf numFmtId="164" fontId="21" fillId="2" borderId="3" xfId="0" applyNumberFormat="1" applyFont="1" applyFill="1" applyBorder="1" applyAlignment="1">
      <alignment horizontal="center" vertical="center" wrapText="1"/>
    </xf>
    <xf numFmtId="49" fontId="21" fillId="2" borderId="3" xfId="0" applyNumberFormat="1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/>
    </xf>
    <xf numFmtId="0" fontId="24" fillId="5" borderId="3" xfId="0" applyFont="1" applyFill="1" applyBorder="1" applyAlignment="1">
      <alignment horizontal="center" vertical="center" wrapText="1"/>
    </xf>
    <xf numFmtId="2" fontId="24" fillId="5" borderId="3" xfId="0" applyNumberFormat="1" applyFont="1" applyFill="1" applyBorder="1" applyAlignment="1">
      <alignment horizontal="center" vertical="center" wrapText="1"/>
    </xf>
    <xf numFmtId="164" fontId="24" fillId="5" borderId="3" xfId="0" applyNumberFormat="1" applyFont="1" applyFill="1" applyBorder="1" applyAlignment="1">
      <alignment horizontal="center" vertical="center" wrapText="1"/>
    </xf>
    <xf numFmtId="164" fontId="28" fillId="5" borderId="3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1" fillId="0" borderId="0" xfId="0" applyFont="1"/>
    <xf numFmtId="0" fontId="21" fillId="0" borderId="0" xfId="0" applyFont="1" applyAlignment="1">
      <alignment horizontal="center"/>
    </xf>
    <xf numFmtId="0" fontId="27" fillId="2" borderId="0" xfId="0" applyFont="1" applyFill="1" applyAlignment="1">
      <alignment horizontal="center" vertical="center" wrapText="1"/>
    </xf>
    <xf numFmtId="164" fontId="21" fillId="2" borderId="3" xfId="0" applyNumberFormat="1" applyFont="1" applyFill="1" applyBorder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center"/>
    </xf>
    <xf numFmtId="0" fontId="23" fillId="2" borderId="4" xfId="0" applyFont="1" applyFill="1" applyBorder="1" applyAlignment="1">
      <alignment horizontal="left" vertical="center" wrapText="1"/>
    </xf>
    <xf numFmtId="0" fontId="22" fillId="4" borderId="3" xfId="0" applyFont="1" applyFill="1" applyBorder="1" applyAlignment="1">
      <alignment horizontal="center" vertical="center"/>
    </xf>
    <xf numFmtId="165" fontId="21" fillId="2" borderId="2" xfId="0" applyNumberFormat="1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/>
    </xf>
    <xf numFmtId="165" fontId="21" fillId="0" borderId="2" xfId="0" applyNumberFormat="1" applyFont="1" applyBorder="1" applyAlignment="1">
      <alignment horizontal="center" vertical="center" wrapText="1"/>
    </xf>
    <xf numFmtId="0" fontId="35" fillId="0" borderId="0" xfId="0" applyFont="1" applyAlignment="1">
      <alignment vertical="top" wrapText="1"/>
    </xf>
    <xf numFmtId="0" fontId="36" fillId="0" borderId="0" xfId="0" applyFont="1" applyAlignment="1">
      <alignment vertical="top" wrapText="1"/>
    </xf>
    <xf numFmtId="0" fontId="37" fillId="0" borderId="0" xfId="0" applyFont="1" applyAlignment="1">
      <alignment vertical="top" wrapText="1"/>
    </xf>
    <xf numFmtId="0" fontId="24" fillId="0" borderId="0" xfId="17" applyFont="1"/>
    <xf numFmtId="0" fontId="25" fillId="2" borderId="0" xfId="17" applyFont="1" applyFill="1" applyAlignment="1">
      <alignment vertical="center" wrapText="1"/>
    </xf>
    <xf numFmtId="0" fontId="21" fillId="2" borderId="0" xfId="17" applyFont="1" applyFill="1" applyAlignment="1">
      <alignment vertical="center" wrapText="1"/>
    </xf>
    <xf numFmtId="0" fontId="17" fillId="2" borderId="0" xfId="17" applyFont="1" applyFill="1" applyAlignment="1">
      <alignment horizontal="center" vertical="center" wrapText="1"/>
    </xf>
    <xf numFmtId="0" fontId="26" fillId="2" borderId="0" xfId="17" applyFont="1" applyFill="1" applyAlignment="1">
      <alignment horizontal="center" vertical="center" wrapText="1"/>
    </xf>
    <xf numFmtId="4" fontId="21" fillId="2" borderId="0" xfId="17" applyNumberFormat="1" applyFont="1" applyFill="1" applyAlignment="1">
      <alignment horizontal="left" vertical="center" wrapText="1"/>
    </xf>
    <xf numFmtId="0" fontId="21" fillId="2" borderId="3" xfId="17" applyFont="1" applyFill="1" applyBorder="1" applyAlignment="1">
      <alignment horizontal="center" vertical="center"/>
    </xf>
    <xf numFmtId="0" fontId="21" fillId="2" borderId="3" xfId="17" applyFont="1" applyFill="1" applyBorder="1" applyAlignment="1">
      <alignment horizontal="center" vertical="center" wrapText="1"/>
    </xf>
    <xf numFmtId="0" fontId="24" fillId="0" borderId="0" xfId="17" applyFont="1" applyAlignment="1">
      <alignment horizontal="center" vertical="center"/>
    </xf>
    <xf numFmtId="0" fontId="24" fillId="0" borderId="0" xfId="17" applyFont="1" applyAlignment="1">
      <alignment vertical="center" wrapText="1"/>
    </xf>
    <xf numFmtId="0" fontId="19" fillId="2" borderId="3" xfId="17" applyFont="1" applyFill="1" applyBorder="1" applyAlignment="1">
      <alignment horizontal="center" vertical="center"/>
    </xf>
    <xf numFmtId="0" fontId="24" fillId="0" borderId="0" xfId="17" applyFont="1" applyAlignment="1">
      <alignment horizontal="center"/>
    </xf>
    <xf numFmtId="0" fontId="19" fillId="2" borderId="3" xfId="17" applyFont="1" applyFill="1" applyBorder="1" applyAlignment="1">
      <alignment horizontal="center" vertical="top"/>
    </xf>
    <xf numFmtId="0" fontId="19" fillId="3" borderId="3" xfId="17" applyFont="1" applyFill="1" applyBorder="1" applyAlignment="1">
      <alignment horizontal="center" vertical="center" wrapText="1"/>
    </xf>
    <xf numFmtId="2" fontId="21" fillId="2" borderId="3" xfId="17" applyNumberFormat="1" applyFont="1" applyFill="1" applyBorder="1" applyAlignment="1">
      <alignment horizontal="center" vertical="center"/>
    </xf>
    <xf numFmtId="2" fontId="21" fillId="2" borderId="3" xfId="17" applyNumberFormat="1" applyFont="1" applyFill="1" applyBorder="1" applyAlignment="1">
      <alignment horizontal="center" vertical="center" wrapText="1"/>
    </xf>
    <xf numFmtId="0" fontId="19" fillId="4" borderId="3" xfId="17" applyFont="1" applyFill="1" applyBorder="1" applyAlignment="1">
      <alignment horizontal="left" vertical="center"/>
    </xf>
    <xf numFmtId="0" fontId="19" fillId="4" borderId="3" xfId="17" applyFont="1" applyFill="1" applyBorder="1" applyAlignment="1">
      <alignment horizontal="center"/>
    </xf>
    <xf numFmtId="165" fontId="19" fillId="4" borderId="3" xfId="17" applyNumberFormat="1" applyFont="1" applyFill="1" applyBorder="1" applyAlignment="1">
      <alignment horizontal="center" vertical="center"/>
    </xf>
    <xf numFmtId="2" fontId="19" fillId="4" borderId="3" xfId="17" applyNumberFormat="1" applyFont="1" applyFill="1" applyBorder="1" applyAlignment="1">
      <alignment horizontal="center" vertical="center"/>
    </xf>
    <xf numFmtId="2" fontId="12" fillId="2" borderId="3" xfId="17" applyNumberFormat="1" applyFont="1" applyFill="1" applyBorder="1" applyAlignment="1">
      <alignment horizontal="center" vertical="center"/>
    </xf>
    <xf numFmtId="164" fontId="12" fillId="2" borderId="3" xfId="17" applyNumberFormat="1" applyFont="1" applyFill="1" applyBorder="1" applyAlignment="1">
      <alignment horizontal="center" vertical="center" wrapText="1"/>
    </xf>
    <xf numFmtId="164" fontId="12" fillId="2" borderId="3" xfId="17" applyNumberFormat="1" applyFont="1" applyFill="1" applyBorder="1" applyAlignment="1">
      <alignment horizontal="center" vertical="center"/>
    </xf>
    <xf numFmtId="0" fontId="23" fillId="0" borderId="3" xfId="17" applyFont="1" applyBorder="1" applyAlignment="1">
      <alignment horizontal="left" vertical="center" wrapText="1"/>
    </xf>
    <xf numFmtId="0" fontId="23" fillId="0" borderId="3" xfId="17" applyFont="1" applyBorder="1" applyAlignment="1">
      <alignment horizontal="center" vertical="center"/>
    </xf>
    <xf numFmtId="2" fontId="21" fillId="2" borderId="2" xfId="17" applyNumberFormat="1" applyFont="1" applyFill="1" applyBorder="1" applyAlignment="1">
      <alignment horizontal="center" vertical="center" wrapText="1"/>
    </xf>
    <xf numFmtId="49" fontId="21" fillId="2" borderId="4" xfId="17" applyNumberFormat="1" applyFont="1" applyFill="1" applyBorder="1" applyAlignment="1">
      <alignment horizontal="left" vertical="center" wrapText="1"/>
    </xf>
    <xf numFmtId="165" fontId="21" fillId="2" borderId="2" xfId="17" applyNumberFormat="1" applyFont="1" applyFill="1" applyBorder="1" applyAlignment="1">
      <alignment horizontal="center" vertical="center" wrapText="1"/>
    </xf>
    <xf numFmtId="0" fontId="12" fillId="2" borderId="3" xfId="17" applyFont="1" applyFill="1" applyBorder="1" applyAlignment="1">
      <alignment horizontal="left" vertical="center"/>
    </xf>
    <xf numFmtId="165" fontId="12" fillId="2" borderId="3" xfId="17" applyNumberFormat="1" applyFont="1" applyFill="1" applyBorder="1" applyAlignment="1">
      <alignment horizontal="center" vertical="center"/>
    </xf>
    <xf numFmtId="0" fontId="12" fillId="2" borderId="3" xfId="17" applyFont="1" applyFill="1" applyBorder="1" applyAlignment="1">
      <alignment horizontal="center"/>
    </xf>
    <xf numFmtId="0" fontId="12" fillId="4" borderId="3" xfId="17" applyFont="1" applyFill="1" applyBorder="1" applyAlignment="1">
      <alignment horizontal="center" vertical="center"/>
    </xf>
    <xf numFmtId="0" fontId="12" fillId="2" borderId="3" xfId="17" applyFont="1" applyFill="1" applyBorder="1" applyAlignment="1">
      <alignment horizontal="left"/>
    </xf>
    <xf numFmtId="0" fontId="19" fillId="4" borderId="3" xfId="17" applyFont="1" applyFill="1" applyBorder="1" applyAlignment="1">
      <alignment horizontal="left"/>
    </xf>
    <xf numFmtId="166" fontId="19" fillId="4" borderId="3" xfId="17" applyNumberFormat="1" applyFont="1" applyFill="1" applyBorder="1" applyAlignment="1">
      <alignment horizontal="center" vertical="center"/>
    </xf>
    <xf numFmtId="0" fontId="21" fillId="2" borderId="3" xfId="17" applyFont="1" applyFill="1" applyBorder="1" applyAlignment="1">
      <alignment horizontal="left"/>
    </xf>
    <xf numFmtId="166" fontId="12" fillId="2" borderId="3" xfId="17" applyNumberFormat="1" applyFont="1" applyFill="1" applyBorder="1" applyAlignment="1">
      <alignment horizontal="center" vertical="center"/>
    </xf>
    <xf numFmtId="0" fontId="19" fillId="4" borderId="3" xfId="17" applyFont="1" applyFill="1" applyBorder="1" applyAlignment="1">
      <alignment horizontal="left" wrapText="1"/>
    </xf>
    <xf numFmtId="0" fontId="19" fillId="4" borderId="3" xfId="17" applyFont="1" applyFill="1" applyBorder="1" applyAlignment="1">
      <alignment horizontal="center" vertical="center"/>
    </xf>
    <xf numFmtId="0" fontId="19" fillId="4" borderId="3" xfId="17" applyFont="1" applyFill="1" applyBorder="1" applyAlignment="1">
      <alignment horizontal="left" vertical="center" wrapText="1"/>
    </xf>
    <xf numFmtId="0" fontId="12" fillId="2" borderId="3" xfId="17" applyFont="1" applyFill="1" applyBorder="1" applyAlignment="1">
      <alignment horizontal="left" wrapText="1"/>
    </xf>
    <xf numFmtId="0" fontId="19" fillId="3" borderId="3" xfId="17" applyFont="1" applyFill="1" applyBorder="1" applyAlignment="1">
      <alignment horizontal="center"/>
    </xf>
    <xf numFmtId="0" fontId="18" fillId="4" borderId="3" xfId="17" applyFont="1" applyFill="1" applyBorder="1" applyAlignment="1">
      <alignment horizontal="left"/>
    </xf>
    <xf numFmtId="0" fontId="18" fillId="4" borderId="3" xfId="17" applyFont="1" applyFill="1" applyBorder="1" applyAlignment="1">
      <alignment horizontal="center"/>
    </xf>
    <xf numFmtId="166" fontId="18" fillId="4" borderId="3" xfId="17" applyNumberFormat="1" applyFont="1" applyFill="1" applyBorder="1" applyAlignment="1">
      <alignment horizontal="center" vertical="center"/>
    </xf>
    <xf numFmtId="2" fontId="18" fillId="4" borderId="3" xfId="17" applyNumberFormat="1" applyFont="1" applyFill="1" applyBorder="1" applyAlignment="1">
      <alignment horizontal="center" vertical="center"/>
    </xf>
    <xf numFmtId="0" fontId="12" fillId="2" borderId="3" xfId="17" applyFont="1" applyFill="1" applyBorder="1" applyAlignment="1">
      <alignment horizontal="left" vertical="center" wrapText="1"/>
    </xf>
    <xf numFmtId="0" fontId="12" fillId="2" borderId="3" xfId="17" applyFont="1" applyFill="1" applyBorder="1" applyAlignment="1">
      <alignment horizontal="center" vertical="center"/>
    </xf>
    <xf numFmtId="0" fontId="19" fillId="2" borderId="3" xfId="17" applyFont="1" applyFill="1" applyBorder="1" applyAlignment="1">
      <alignment vertical="center"/>
    </xf>
    <xf numFmtId="0" fontId="27" fillId="2" borderId="3" xfId="17" applyFont="1" applyFill="1" applyBorder="1" applyAlignment="1">
      <alignment horizontal="center" vertical="center"/>
    </xf>
    <xf numFmtId="2" fontId="19" fillId="2" borderId="3" xfId="17" applyNumberFormat="1" applyFont="1" applyFill="1" applyBorder="1" applyAlignment="1">
      <alignment horizontal="center" vertical="center"/>
    </xf>
    <xf numFmtId="164" fontId="19" fillId="2" borderId="3" xfId="17" applyNumberFormat="1" applyFont="1" applyFill="1" applyBorder="1" applyAlignment="1">
      <alignment horizontal="center" vertical="center"/>
    </xf>
    <xf numFmtId="164" fontId="24" fillId="0" borderId="0" xfId="17" applyNumberFormat="1" applyFont="1"/>
    <xf numFmtId="0" fontId="24" fillId="2" borderId="0" xfId="17" applyFont="1" applyFill="1"/>
    <xf numFmtId="49" fontId="21" fillId="2" borderId="3" xfId="17" applyNumberFormat="1" applyFont="1" applyFill="1" applyBorder="1" applyAlignment="1">
      <alignment vertical="center" wrapText="1"/>
    </xf>
    <xf numFmtId="9" fontId="21" fillId="2" borderId="3" xfId="17" applyNumberFormat="1" applyFont="1" applyFill="1" applyBorder="1" applyAlignment="1">
      <alignment horizontal="center" vertical="center" wrapText="1"/>
    </xf>
    <xf numFmtId="164" fontId="21" fillId="2" borderId="3" xfId="17" applyNumberFormat="1" applyFont="1" applyFill="1" applyBorder="1" applyAlignment="1">
      <alignment horizontal="center" vertical="center" wrapText="1"/>
    </xf>
    <xf numFmtId="49" fontId="21" fillId="2" borderId="3" xfId="17" applyNumberFormat="1" applyFont="1" applyFill="1" applyBorder="1" applyAlignment="1">
      <alignment horizontal="center" vertical="center" wrapText="1"/>
    </xf>
    <xf numFmtId="0" fontId="19" fillId="5" borderId="3" xfId="17" applyFont="1" applyFill="1" applyBorder="1" applyAlignment="1">
      <alignment vertical="center"/>
    </xf>
    <xf numFmtId="0" fontId="13" fillId="5" borderId="3" xfId="17" applyFont="1" applyFill="1" applyBorder="1" applyAlignment="1">
      <alignment horizontal="center" vertical="center"/>
    </xf>
    <xf numFmtId="0" fontId="24" fillId="5" borderId="3" xfId="17" applyFont="1" applyFill="1" applyBorder="1" applyAlignment="1">
      <alignment horizontal="center" vertical="center" wrapText="1"/>
    </xf>
    <xf numFmtId="2" fontId="24" fillId="5" borderId="3" xfId="17" applyNumberFormat="1" applyFont="1" applyFill="1" applyBorder="1" applyAlignment="1">
      <alignment horizontal="center" vertical="center" wrapText="1"/>
    </xf>
    <xf numFmtId="164" fontId="24" fillId="5" borderId="3" xfId="17" applyNumberFormat="1" applyFont="1" applyFill="1" applyBorder="1" applyAlignment="1">
      <alignment horizontal="center" vertical="center" wrapText="1"/>
    </xf>
    <xf numFmtId="164" fontId="28" fillId="5" borderId="3" xfId="17" applyNumberFormat="1" applyFont="1" applyFill="1" applyBorder="1" applyAlignment="1">
      <alignment horizontal="center" vertical="center" wrapText="1"/>
    </xf>
    <xf numFmtId="0" fontId="21" fillId="0" borderId="0" xfId="17" applyFont="1" applyAlignment="1">
      <alignment horizontal="center" vertical="center"/>
    </xf>
    <xf numFmtId="0" fontId="21" fillId="0" borderId="0" xfId="17" applyFont="1"/>
    <xf numFmtId="0" fontId="21" fillId="0" borderId="0" xfId="17" applyFont="1" applyAlignment="1">
      <alignment horizontal="center"/>
    </xf>
    <xf numFmtId="0" fontId="21" fillId="0" borderId="0" xfId="0" applyFont="1" applyAlignment="1">
      <alignment horizontal="left" vertical="center"/>
    </xf>
    <xf numFmtId="0" fontId="28" fillId="2" borderId="0" xfId="0" applyFont="1" applyFill="1" applyAlignment="1">
      <alignment horizontal="center" vertical="center" wrapText="1"/>
    </xf>
    <xf numFmtId="0" fontId="32" fillId="2" borderId="0" xfId="0" applyFont="1" applyFill="1" applyAlignment="1">
      <alignment horizontal="left" vertical="center" wrapText="1"/>
    </xf>
    <xf numFmtId="0" fontId="21" fillId="2" borderId="3" xfId="0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horizontal="left" vertical="center"/>
    </xf>
    <xf numFmtId="0" fontId="21" fillId="2" borderId="4" xfId="0" applyFont="1" applyFill="1" applyBorder="1" applyAlignment="1">
      <alignment horizontal="right" vertical="center" wrapText="1"/>
    </xf>
    <xf numFmtId="4" fontId="19" fillId="2" borderId="4" xfId="0" applyNumberFormat="1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21" fillId="2" borderId="3" xfId="17" applyFont="1" applyFill="1" applyBorder="1" applyAlignment="1">
      <alignment horizontal="center" vertical="center"/>
    </xf>
    <xf numFmtId="0" fontId="21" fillId="2" borderId="3" xfId="17" applyFont="1" applyFill="1" applyBorder="1" applyAlignment="1">
      <alignment horizontal="center" vertical="center" wrapText="1"/>
    </xf>
    <xf numFmtId="0" fontId="12" fillId="0" borderId="0" xfId="17" applyFont="1" applyAlignment="1">
      <alignment horizontal="left" vertical="center"/>
    </xf>
    <xf numFmtId="0" fontId="15" fillId="2" borderId="0" xfId="17" applyFont="1" applyFill="1" applyAlignment="1">
      <alignment horizontal="center" vertical="center" wrapText="1"/>
    </xf>
    <xf numFmtId="0" fontId="14" fillId="2" borderId="0" xfId="17" applyFont="1" applyFill="1" applyAlignment="1">
      <alignment horizontal="center" vertical="center" wrapText="1"/>
    </xf>
    <xf numFmtId="0" fontId="16" fillId="2" borderId="0" xfId="17" applyFont="1" applyFill="1" applyAlignment="1">
      <alignment horizontal="left" vertical="center" wrapText="1"/>
    </xf>
    <xf numFmtId="0" fontId="12" fillId="2" borderId="4" xfId="17" applyFont="1" applyFill="1" applyBorder="1" applyAlignment="1">
      <alignment horizontal="left" vertical="center"/>
    </xf>
    <xf numFmtId="0" fontId="21" fillId="2" borderId="4" xfId="17" applyFont="1" applyFill="1" applyBorder="1" applyAlignment="1">
      <alignment horizontal="right" vertical="center" wrapText="1"/>
    </xf>
    <xf numFmtId="4" fontId="19" fillId="2" borderId="4" xfId="17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6" fillId="2" borderId="0" xfId="0" applyFont="1" applyFill="1" applyAlignment="1">
      <alignment horizontal="left" vertical="center" wrapText="1"/>
    </xf>
    <xf numFmtId="0" fontId="12" fillId="2" borderId="4" xfId="0" applyFont="1" applyFill="1" applyBorder="1" applyAlignment="1">
      <alignment horizontal="left" vertical="center"/>
    </xf>
    <xf numFmtId="0" fontId="39" fillId="0" borderId="0" xfId="17" applyFont="1"/>
    <xf numFmtId="0" fontId="12" fillId="6" borderId="2" xfId="0" applyFont="1" applyFill="1" applyBorder="1" applyAlignment="1">
      <alignment horizontal="left" vertical="center"/>
    </xf>
    <xf numFmtId="0" fontId="12" fillId="6" borderId="2" xfId="0" applyFont="1" applyFill="1" applyBorder="1" applyAlignment="1">
      <alignment horizontal="left" vertical="center" wrapText="1"/>
    </xf>
  </cellXfs>
  <cellStyles count="18">
    <cellStyle name="Comma 2" xfId="1" xr:uid="{00000000-0005-0000-0000-000006000000}"/>
    <cellStyle name="Normal" xfId="0" builtinId="0"/>
    <cellStyle name="Normal 10 2" xfId="2" xr:uid="{00000000-0005-0000-0000-000007000000}"/>
    <cellStyle name="Normal 11 2" xfId="3" xr:uid="{00000000-0005-0000-0000-000008000000}"/>
    <cellStyle name="Normal 16 2" xfId="4" xr:uid="{00000000-0005-0000-0000-000009000000}"/>
    <cellStyle name="Normal 2" xfId="17" xr:uid="{9B49BDE5-9A16-425C-8640-C1D089B350D6}"/>
    <cellStyle name="Normal 2 3" xfId="5" xr:uid="{00000000-0005-0000-0000-00000A000000}"/>
    <cellStyle name="Normal 29" xfId="6" xr:uid="{00000000-0005-0000-0000-00000B000000}"/>
    <cellStyle name="Normal 3" xfId="7" xr:uid="{00000000-0005-0000-0000-00000C000000}"/>
    <cellStyle name="Normal 3 2" xfId="8" xr:uid="{00000000-0005-0000-0000-00000D000000}"/>
    <cellStyle name="Normal 3 3" xfId="9" xr:uid="{00000000-0005-0000-0000-00000E000000}"/>
    <cellStyle name="Normal 4" xfId="10" xr:uid="{00000000-0005-0000-0000-00000F000000}"/>
    <cellStyle name="Normal 4 3" xfId="11" xr:uid="{00000000-0005-0000-0000-000010000000}"/>
    <cellStyle name="Normal 43" xfId="12" xr:uid="{00000000-0005-0000-0000-000011000000}"/>
    <cellStyle name="Normal 6" xfId="13" xr:uid="{00000000-0005-0000-0000-000012000000}"/>
    <cellStyle name="Normal 68" xfId="14" xr:uid="{00000000-0005-0000-0000-000013000000}"/>
    <cellStyle name="silfain" xfId="15" xr:uid="{00000000-0005-0000-0000-000014000000}"/>
    <cellStyle name="Обычный_Лист1" xfId="16" xr:uid="{00000000-0005-0000-0000-000015000000}"/>
  </cellStyles>
  <dxfs count="77"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FFFFFF"/>
      </font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9CDE5"/>
      <rgbColor rgb="FF808080"/>
      <rgbColor rgb="FF9999FF"/>
      <rgbColor rgb="FF993366"/>
      <rgbColor rgb="FFFDEADA"/>
      <rgbColor rgb="FFF2F2F2"/>
      <rgbColor rgb="FF660066"/>
      <rgbColor rgb="FFFF8080"/>
      <rgbColor rgb="FF0066CC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55548-C53C-4634-82B2-5D760DF7993D}">
  <sheetPr>
    <tabColor rgb="FFFFFFFF"/>
  </sheetPr>
  <dimension ref="A2:F15"/>
  <sheetViews>
    <sheetView tabSelected="1" workbookViewId="0">
      <selection activeCell="D12" sqref="D12"/>
    </sheetView>
  </sheetViews>
  <sheetFormatPr defaultColWidth="9.08984375" defaultRowHeight="14.5" x14ac:dyDescent="0.35"/>
  <cols>
    <col min="1" max="1" width="5" style="3" customWidth="1"/>
    <col min="2" max="2" width="51.6328125" style="3" customWidth="1"/>
    <col min="3" max="3" width="10" style="3" customWidth="1"/>
    <col min="4" max="4" width="19.453125" style="3" customWidth="1"/>
    <col min="5" max="5" width="16.36328125" style="3" customWidth="1"/>
    <col min="6" max="6" width="21.08984375" style="3" customWidth="1"/>
    <col min="7" max="16384" width="9.08984375" style="3"/>
  </cols>
  <sheetData>
    <row r="2" spans="1:6" s="1" customFormat="1" ht="13.5" x14ac:dyDescent="0.35">
      <c r="A2" s="310" t="s">
        <v>0</v>
      </c>
      <c r="B2" s="310"/>
      <c r="C2" s="310"/>
      <c r="D2" s="310"/>
      <c r="E2" s="310"/>
      <c r="F2" s="310"/>
    </row>
    <row r="3" spans="1:6" x14ac:dyDescent="0.35">
      <c r="A3" s="4"/>
      <c r="B3" s="311"/>
      <c r="C3" s="311"/>
      <c r="D3" s="311"/>
      <c r="E3" s="311"/>
      <c r="F3" s="311"/>
    </row>
    <row r="4" spans="1:6" x14ac:dyDescent="0.35">
      <c r="A4" s="4"/>
      <c r="B4" s="1"/>
      <c r="C4" s="1"/>
      <c r="D4" s="1"/>
      <c r="E4" s="1"/>
      <c r="F4" s="1"/>
    </row>
    <row r="5" spans="1:6" s="5" customFormat="1" x14ac:dyDescent="0.35">
      <c r="A5" s="312" t="s">
        <v>1</v>
      </c>
      <c r="B5" s="312"/>
      <c r="C5" s="312"/>
      <c r="D5" s="312"/>
      <c r="E5" s="312"/>
      <c r="F5" s="312"/>
    </row>
    <row r="6" spans="1:6" s="5" customFormat="1" x14ac:dyDescent="0.35">
      <c r="A6" s="312" t="s">
        <v>2</v>
      </c>
      <c r="B6" s="312"/>
      <c r="C6" s="312"/>
      <c r="D6" s="312"/>
      <c r="E6" s="312"/>
      <c r="F6" s="312"/>
    </row>
    <row r="8" spans="1:6" ht="27.5" thickBot="1" x14ac:dyDescent="0.4">
      <c r="A8" s="6" t="s">
        <v>3</v>
      </c>
      <c r="B8" s="6" t="s">
        <v>4</v>
      </c>
      <c r="C8" s="6" t="s">
        <v>5</v>
      </c>
      <c r="D8" s="6" t="s">
        <v>6</v>
      </c>
      <c r="E8" s="6" t="s">
        <v>7</v>
      </c>
      <c r="F8" s="6" t="s">
        <v>8</v>
      </c>
    </row>
    <row r="9" spans="1:6" x14ac:dyDescent="0.35">
      <c r="A9" s="7">
        <v>2</v>
      </c>
      <c r="B9" s="319" t="s">
        <v>9</v>
      </c>
      <c r="C9" s="8" t="s">
        <v>10</v>
      </c>
      <c r="D9" s="10">
        <f>'№2-2'!J394</f>
        <v>0</v>
      </c>
      <c r="E9" s="11">
        <f>D9*18%</f>
        <v>0</v>
      </c>
      <c r="F9" s="9">
        <f t="shared" ref="F9:F11" si="0">D9+E9</f>
        <v>0</v>
      </c>
    </row>
    <row r="10" spans="1:6" x14ac:dyDescent="0.35">
      <c r="A10" s="7">
        <v>3</v>
      </c>
      <c r="B10" s="320" t="s">
        <v>11</v>
      </c>
      <c r="C10" s="8" t="s">
        <v>12</v>
      </c>
      <c r="D10" s="12">
        <f>'№2-3'!J110</f>
        <v>0</v>
      </c>
      <c r="E10" s="13">
        <f t="shared" ref="E9:E11" si="1">D10*18%</f>
        <v>0</v>
      </c>
      <c r="F10" s="9">
        <f t="shared" si="0"/>
        <v>0</v>
      </c>
    </row>
    <row r="11" spans="1:6" x14ac:dyDescent="0.35">
      <c r="A11" s="7">
        <v>4</v>
      </c>
      <c r="B11" s="319" t="s">
        <v>392</v>
      </c>
      <c r="C11" s="8" t="s">
        <v>393</v>
      </c>
      <c r="D11" s="12">
        <f>'№2-4'!J147</f>
        <v>0</v>
      </c>
      <c r="E11" s="13">
        <f t="shared" si="1"/>
        <v>0</v>
      </c>
      <c r="F11" s="9">
        <f t="shared" si="0"/>
        <v>0</v>
      </c>
    </row>
    <row r="12" spans="1:6" x14ac:dyDescent="0.35">
      <c r="A12" s="14"/>
      <c r="B12" s="15" t="s">
        <v>13</v>
      </c>
      <c r="C12" s="15"/>
      <c r="D12" s="16">
        <f>SUM(D9:D11)</f>
        <v>0</v>
      </c>
      <c r="E12" s="16">
        <f>SUM(E9:E11)</f>
        <v>0</v>
      </c>
      <c r="F12" s="16">
        <f>SUM(F9:F11)</f>
        <v>0</v>
      </c>
    </row>
    <row r="14" spans="1:6" x14ac:dyDescent="0.35">
      <c r="F14" s="17"/>
    </row>
    <row r="15" spans="1:6" x14ac:dyDescent="0.35">
      <c r="F15" s="17"/>
    </row>
  </sheetData>
  <mergeCells count="4">
    <mergeCell ref="A2:F2"/>
    <mergeCell ref="B3:F3"/>
    <mergeCell ref="A5:F5"/>
    <mergeCell ref="A6:F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FF"/>
    <pageSetUpPr fitToPage="1"/>
  </sheetPr>
  <dimension ref="A1:LH447"/>
  <sheetViews>
    <sheetView zoomScale="78" zoomScaleNormal="78" workbookViewId="0">
      <selection activeCell="H10" sqref="H10:H387"/>
    </sheetView>
  </sheetViews>
  <sheetFormatPr defaultColWidth="9.08984375" defaultRowHeight="14.5" x14ac:dyDescent="0.35"/>
  <cols>
    <col min="1" max="1" width="4.36328125" style="64" customWidth="1"/>
    <col min="2" max="2" width="65.90625" style="65" customWidth="1"/>
    <col min="3" max="3" width="11.36328125" style="66" customWidth="1"/>
    <col min="4" max="4" width="9.453125" style="66" customWidth="1"/>
    <col min="5" max="5" width="10.453125" style="66" customWidth="1"/>
    <col min="6" max="6" width="7.453125" style="66" customWidth="1"/>
    <col min="7" max="7" width="13.90625" style="66" customWidth="1"/>
    <col min="8" max="8" width="7.36328125" style="66" customWidth="1"/>
    <col min="9" max="9" width="13.453125" style="66" customWidth="1"/>
    <col min="10" max="10" width="16.54296875" style="66" customWidth="1"/>
    <col min="11" max="11" width="9.08984375" style="65"/>
    <col min="12" max="12" width="9.453125" style="65" customWidth="1"/>
    <col min="13" max="16384" width="9.08984375" style="65"/>
  </cols>
  <sheetData>
    <row r="1" spans="1:10" ht="14.25" customHeight="1" x14ac:dyDescent="0.35">
      <c r="A1" s="313" t="s">
        <v>14</v>
      </c>
      <c r="B1" s="313"/>
      <c r="C1" s="313"/>
      <c r="D1" s="313"/>
      <c r="E1" s="313"/>
      <c r="F1" s="313"/>
      <c r="G1" s="313"/>
      <c r="H1" s="313"/>
      <c r="I1" s="313"/>
      <c r="J1" s="313"/>
    </row>
    <row r="2" spans="1:10" ht="15" customHeight="1" x14ac:dyDescent="0.35">
      <c r="A2" s="67"/>
      <c r="B2" s="314" t="s">
        <v>15</v>
      </c>
      <c r="C2" s="314"/>
      <c r="D2" s="314"/>
      <c r="E2" s="314"/>
      <c r="F2" s="314"/>
      <c r="G2" s="314"/>
      <c r="H2" s="314"/>
      <c r="I2" s="314"/>
      <c r="J2" s="314"/>
    </row>
    <row r="3" spans="1:10" ht="15" customHeight="1" x14ac:dyDescent="0.35">
      <c r="A3" s="68"/>
      <c r="B3" s="314" t="s">
        <v>55</v>
      </c>
      <c r="C3" s="314"/>
      <c r="D3" s="314"/>
      <c r="E3" s="314"/>
      <c r="F3" s="314"/>
      <c r="G3" s="314"/>
      <c r="H3" s="314"/>
      <c r="I3" s="314"/>
      <c r="J3" s="314"/>
    </row>
    <row r="4" spans="1:10" ht="15" customHeight="1" x14ac:dyDescent="0.35">
      <c r="A4" s="68"/>
      <c r="B4" s="315" t="s">
        <v>56</v>
      </c>
      <c r="C4" s="315"/>
      <c r="D4" s="315"/>
      <c r="E4" s="315"/>
      <c r="F4" s="315"/>
      <c r="G4" s="315"/>
      <c r="H4" s="315"/>
      <c r="I4" s="315"/>
      <c r="J4" s="315"/>
    </row>
    <row r="5" spans="1:10" ht="15" customHeight="1" x14ac:dyDescent="0.35">
      <c r="A5" s="316"/>
      <c r="B5" s="316"/>
      <c r="C5" s="18"/>
      <c r="D5" s="18"/>
      <c r="E5" s="18"/>
      <c r="F5" s="69"/>
      <c r="G5" s="69"/>
      <c r="H5" s="69"/>
      <c r="I5" s="69"/>
      <c r="J5" s="69"/>
    </row>
    <row r="6" spans="1:10" ht="14.25" customHeight="1" x14ac:dyDescent="0.35">
      <c r="A6" s="317" t="s">
        <v>16</v>
      </c>
      <c r="B6" s="317"/>
      <c r="C6" s="317"/>
      <c r="D6" s="317"/>
      <c r="E6" s="317"/>
      <c r="F6" s="298"/>
      <c r="G6" s="298"/>
      <c r="H6" s="299">
        <f>J396</f>
        <v>0</v>
      </c>
      <c r="I6" s="299"/>
      <c r="J6" s="70" t="s">
        <v>17</v>
      </c>
    </row>
    <row r="7" spans="1:10" s="64" customFormat="1" ht="30" customHeight="1" x14ac:dyDescent="0.35">
      <c r="A7" s="296" t="s">
        <v>18</v>
      </c>
      <c r="B7" s="296" t="s">
        <v>4</v>
      </c>
      <c r="C7" s="296" t="s">
        <v>19</v>
      </c>
      <c r="D7" s="300" t="s">
        <v>20</v>
      </c>
      <c r="E7" s="300" t="s">
        <v>21</v>
      </c>
      <c r="F7" s="296" t="s">
        <v>23</v>
      </c>
      <c r="G7" s="296"/>
      <c r="H7" s="300" t="s">
        <v>24</v>
      </c>
      <c r="I7" s="300"/>
      <c r="J7" s="296" t="s">
        <v>25</v>
      </c>
    </row>
    <row r="8" spans="1:10" s="72" customFormat="1" ht="24.75" customHeight="1" x14ac:dyDescent="0.35">
      <c r="A8" s="296"/>
      <c r="B8" s="296"/>
      <c r="C8" s="296"/>
      <c r="D8" s="296"/>
      <c r="E8" s="296"/>
      <c r="F8" s="71" t="s">
        <v>26</v>
      </c>
      <c r="G8" s="71" t="s">
        <v>25</v>
      </c>
      <c r="H8" s="71" t="s">
        <v>26</v>
      </c>
      <c r="I8" s="71" t="s">
        <v>25</v>
      </c>
      <c r="J8" s="296"/>
    </row>
    <row r="9" spans="1:10" s="66" customFormat="1" ht="14.25" customHeight="1" x14ac:dyDescent="0.35">
      <c r="A9" s="22">
        <v>1</v>
      </c>
      <c r="B9" s="22">
        <v>2</v>
      </c>
      <c r="C9" s="22">
        <v>3</v>
      </c>
      <c r="D9" s="22">
        <v>4</v>
      </c>
      <c r="E9" s="22">
        <v>5</v>
      </c>
      <c r="F9" s="22">
        <v>8</v>
      </c>
      <c r="G9" s="22">
        <v>9</v>
      </c>
      <c r="H9" s="22">
        <v>10</v>
      </c>
      <c r="I9" s="22">
        <v>11</v>
      </c>
      <c r="J9" s="22">
        <v>12</v>
      </c>
    </row>
    <row r="10" spans="1:10" s="66" customFormat="1" ht="14.25" customHeight="1" x14ac:dyDescent="0.35">
      <c r="A10" s="45"/>
      <c r="B10" s="73" t="s">
        <v>57</v>
      </c>
      <c r="C10" s="32"/>
      <c r="D10" s="33"/>
      <c r="E10" s="56"/>
      <c r="F10" s="56"/>
      <c r="G10" s="33"/>
      <c r="H10" s="33"/>
      <c r="I10" s="56"/>
      <c r="J10" s="56"/>
    </row>
    <row r="11" spans="1:10" s="66" customFormat="1" ht="14.25" customHeight="1" x14ac:dyDescent="0.35">
      <c r="A11" s="22">
        <v>1</v>
      </c>
      <c r="B11" s="23" t="s">
        <v>58</v>
      </c>
      <c r="C11" s="74" t="s">
        <v>27</v>
      </c>
      <c r="D11" s="74"/>
      <c r="E11" s="34">
        <v>31.7</v>
      </c>
      <c r="F11" s="33"/>
      <c r="G11" s="29">
        <f>F11*E11</f>
        <v>0</v>
      </c>
      <c r="H11" s="32"/>
      <c r="I11" s="30">
        <f>H11*E11</f>
        <v>0</v>
      </c>
      <c r="J11" s="56"/>
    </row>
    <row r="12" spans="1:10" s="66" customFormat="1" ht="14.25" customHeight="1" x14ac:dyDescent="0.35">
      <c r="A12" s="75"/>
      <c r="B12" s="46" t="s">
        <v>39</v>
      </c>
      <c r="C12" s="19" t="s">
        <v>27</v>
      </c>
      <c r="D12" s="33">
        <v>1</v>
      </c>
      <c r="E12" s="53">
        <f>E11*D12</f>
        <v>31.7</v>
      </c>
      <c r="F12" s="33"/>
      <c r="G12" s="29">
        <f>F12*E12</f>
        <v>0</v>
      </c>
      <c r="H12" s="35"/>
      <c r="I12" s="30">
        <f>H12*E12</f>
        <v>0</v>
      </c>
      <c r="J12" s="30">
        <f>I12+G12</f>
        <v>0</v>
      </c>
    </row>
    <row r="13" spans="1:10" s="66" customFormat="1" ht="14.25" customHeight="1" x14ac:dyDescent="0.35">
      <c r="A13" s="75"/>
      <c r="B13" s="47" t="s">
        <v>59</v>
      </c>
      <c r="C13" s="19" t="s">
        <v>17</v>
      </c>
      <c r="D13" s="19">
        <v>0.88</v>
      </c>
      <c r="E13" s="35">
        <f>D13*E11</f>
        <v>27.896000000000001</v>
      </c>
      <c r="F13" s="35"/>
      <c r="G13" s="29">
        <f>F13*E13</f>
        <v>0</v>
      </c>
      <c r="H13" s="35"/>
      <c r="I13" s="30">
        <f>H13*E13</f>
        <v>0</v>
      </c>
      <c r="J13" s="30">
        <f t="shared" ref="J13:J76" si="0">I13+G13</f>
        <v>0</v>
      </c>
    </row>
    <row r="14" spans="1:10" s="66" customFormat="1" ht="14.25" customHeight="1" x14ac:dyDescent="0.35">
      <c r="A14" s="75"/>
      <c r="B14" s="31" t="s">
        <v>60</v>
      </c>
      <c r="C14" s="19" t="s">
        <v>37</v>
      </c>
      <c r="D14" s="35">
        <v>65</v>
      </c>
      <c r="E14" s="35">
        <f>D14*E11</f>
        <v>2060.5</v>
      </c>
      <c r="F14" s="35"/>
      <c r="G14" s="29">
        <f>F14*E14</f>
        <v>0</v>
      </c>
      <c r="H14" s="35"/>
      <c r="I14" s="30">
        <f>H14*E14</f>
        <v>0</v>
      </c>
      <c r="J14" s="30">
        <f t="shared" si="0"/>
        <v>0</v>
      </c>
    </row>
    <row r="15" spans="1:10" s="66" customFormat="1" ht="14.25" customHeight="1" x14ac:dyDescent="0.35">
      <c r="A15" s="75"/>
      <c r="B15" s="47" t="s">
        <v>61</v>
      </c>
      <c r="C15" s="19" t="s">
        <v>27</v>
      </c>
      <c r="D15" s="19">
        <v>0.13</v>
      </c>
      <c r="E15" s="35">
        <f>D15*E11</f>
        <v>4.1210000000000004</v>
      </c>
      <c r="F15" s="35"/>
      <c r="G15" s="29">
        <f>F15*E15</f>
        <v>0</v>
      </c>
      <c r="H15" s="35"/>
      <c r="I15" s="30">
        <f>H15*E15</f>
        <v>0</v>
      </c>
      <c r="J15" s="30">
        <f t="shared" si="0"/>
        <v>0</v>
      </c>
    </row>
    <row r="16" spans="1:10" s="66" customFormat="1" ht="14.25" customHeight="1" x14ac:dyDescent="0.35">
      <c r="A16" s="75"/>
      <c r="B16" s="47" t="s">
        <v>62</v>
      </c>
      <c r="C16" s="19" t="s">
        <v>29</v>
      </c>
      <c r="D16" s="19">
        <v>3.1E-2</v>
      </c>
      <c r="E16" s="35">
        <f>D16*E12</f>
        <v>0.98270000000000002</v>
      </c>
      <c r="F16" s="35"/>
      <c r="G16" s="29">
        <f>F16*E16</f>
        <v>0</v>
      </c>
      <c r="H16" s="35"/>
      <c r="I16" s="30">
        <f>H16*E16</f>
        <v>0</v>
      </c>
      <c r="J16" s="30">
        <f t="shared" si="0"/>
        <v>0</v>
      </c>
    </row>
    <row r="17" spans="1:10" s="66" customFormat="1" ht="14.25" customHeight="1" x14ac:dyDescent="0.35">
      <c r="A17" s="75"/>
      <c r="B17" s="47" t="s">
        <v>63</v>
      </c>
      <c r="C17" s="19" t="s">
        <v>29</v>
      </c>
      <c r="D17" s="19">
        <v>2.3999999999999998E-3</v>
      </c>
      <c r="E17" s="35">
        <f>E11*D17</f>
        <v>7.6079999999999995E-2</v>
      </c>
      <c r="F17" s="35"/>
      <c r="G17" s="29">
        <f>F17*E17</f>
        <v>0</v>
      </c>
      <c r="H17" s="35"/>
      <c r="I17" s="30">
        <f>H17*E17</f>
        <v>0</v>
      </c>
      <c r="J17" s="30">
        <f t="shared" si="0"/>
        <v>0</v>
      </c>
    </row>
    <row r="18" spans="1:10" s="66" customFormat="1" ht="14.25" customHeight="1" x14ac:dyDescent="0.35">
      <c r="A18" s="75"/>
      <c r="B18" s="47" t="s">
        <v>64</v>
      </c>
      <c r="C18" s="19" t="s">
        <v>33</v>
      </c>
      <c r="D18" s="19">
        <v>0.22</v>
      </c>
      <c r="E18" s="35">
        <f>E11*D18</f>
        <v>6.9740000000000002</v>
      </c>
      <c r="F18" s="35"/>
      <c r="G18" s="29">
        <f>F18*E18</f>
        <v>0</v>
      </c>
      <c r="H18" s="35"/>
      <c r="I18" s="30">
        <f>H18*E18</f>
        <v>0</v>
      </c>
      <c r="J18" s="30">
        <f t="shared" si="0"/>
        <v>0</v>
      </c>
    </row>
    <row r="19" spans="1:10" s="66" customFormat="1" ht="14.25" customHeight="1" x14ac:dyDescent="0.35">
      <c r="A19" s="75"/>
      <c r="B19" s="47" t="s">
        <v>65</v>
      </c>
      <c r="C19" s="19" t="s">
        <v>37</v>
      </c>
      <c r="D19" s="35">
        <v>2.23</v>
      </c>
      <c r="E19" s="35">
        <f>D19*E11</f>
        <v>70.691000000000003</v>
      </c>
      <c r="F19" s="35"/>
      <c r="G19" s="29">
        <f>F19*E19</f>
        <v>0</v>
      </c>
      <c r="H19" s="35"/>
      <c r="I19" s="30">
        <f>H19*E19</f>
        <v>0</v>
      </c>
      <c r="J19" s="30">
        <f t="shared" si="0"/>
        <v>0</v>
      </c>
    </row>
    <row r="20" spans="1:10" s="66" customFormat="1" ht="14.25" customHeight="1" x14ac:dyDescent="0.35">
      <c r="A20" s="75"/>
      <c r="B20" s="47" t="s">
        <v>66</v>
      </c>
      <c r="C20" s="19" t="s">
        <v>17</v>
      </c>
      <c r="D20" s="19">
        <v>0.16</v>
      </c>
      <c r="E20" s="35">
        <f>D20*E11</f>
        <v>5.0720000000000001</v>
      </c>
      <c r="F20" s="35"/>
      <c r="G20" s="29">
        <f>F20*E20</f>
        <v>0</v>
      </c>
      <c r="H20" s="35"/>
      <c r="I20" s="30">
        <f>H20*E20</f>
        <v>0</v>
      </c>
      <c r="J20" s="30">
        <f t="shared" si="0"/>
        <v>0</v>
      </c>
    </row>
    <row r="21" spans="1:10" s="66" customFormat="1" ht="14.25" customHeight="1" x14ac:dyDescent="0.35">
      <c r="A21" s="22">
        <v>2</v>
      </c>
      <c r="B21" s="23" t="s">
        <v>67</v>
      </c>
      <c r="C21" s="74" t="s">
        <v>27</v>
      </c>
      <c r="D21" s="76"/>
      <c r="E21" s="34">
        <v>222.4</v>
      </c>
      <c r="F21" s="33"/>
      <c r="G21" s="29">
        <f>F21*E21</f>
        <v>0</v>
      </c>
      <c r="H21" s="33"/>
      <c r="I21" s="30">
        <f>H21*E21</f>
        <v>0</v>
      </c>
      <c r="J21" s="30">
        <f t="shared" si="0"/>
        <v>0</v>
      </c>
    </row>
    <row r="22" spans="1:10" s="66" customFormat="1" ht="14.25" customHeight="1" x14ac:dyDescent="0.35">
      <c r="A22" s="22"/>
      <c r="B22" s="40" t="s">
        <v>39</v>
      </c>
      <c r="C22" s="41" t="s">
        <v>27</v>
      </c>
      <c r="D22" s="33">
        <v>1</v>
      </c>
      <c r="E22" s="35">
        <f>E21*D22</f>
        <v>222.4</v>
      </c>
      <c r="F22" s="35"/>
      <c r="G22" s="29">
        <f>F22*E22</f>
        <v>0</v>
      </c>
      <c r="H22" s="35"/>
      <c r="I22" s="30">
        <f>H22*E22</f>
        <v>0</v>
      </c>
      <c r="J22" s="30">
        <f t="shared" si="0"/>
        <v>0</v>
      </c>
    </row>
    <row r="23" spans="1:10" s="66" customFormat="1" ht="14.25" customHeight="1" x14ac:dyDescent="0.35">
      <c r="A23" s="22"/>
      <c r="B23" s="31" t="s">
        <v>40</v>
      </c>
      <c r="C23" s="19" t="s">
        <v>17</v>
      </c>
      <c r="D23" s="19">
        <v>0.88</v>
      </c>
      <c r="E23" s="35">
        <f>D23*E21</f>
        <v>195.71200000000002</v>
      </c>
      <c r="F23" s="35"/>
      <c r="G23" s="29">
        <f>F23*E23</f>
        <v>0</v>
      </c>
      <c r="H23" s="35"/>
      <c r="I23" s="30">
        <f>H23*E23</f>
        <v>0</v>
      </c>
      <c r="J23" s="30">
        <f t="shared" si="0"/>
        <v>0</v>
      </c>
    </row>
    <row r="24" spans="1:10" s="66" customFormat="1" ht="14.25" customHeight="1" x14ac:dyDescent="0.35">
      <c r="A24" s="22"/>
      <c r="B24" s="31" t="s">
        <v>60</v>
      </c>
      <c r="C24" s="19" t="s">
        <v>37</v>
      </c>
      <c r="D24" s="35">
        <v>65</v>
      </c>
      <c r="E24" s="35">
        <f>D24*E21</f>
        <v>14456</v>
      </c>
      <c r="F24" s="35"/>
      <c r="G24" s="29">
        <f>F24*E24</f>
        <v>0</v>
      </c>
      <c r="H24" s="35"/>
      <c r="I24" s="30">
        <f>H24*E24</f>
        <v>0</v>
      </c>
      <c r="J24" s="30">
        <f t="shared" si="0"/>
        <v>0</v>
      </c>
    </row>
    <row r="25" spans="1:10" s="66" customFormat="1" ht="14.25" customHeight="1" x14ac:dyDescent="0.35">
      <c r="A25" s="22"/>
      <c r="B25" s="47" t="s">
        <v>68</v>
      </c>
      <c r="C25" s="19" t="s">
        <v>27</v>
      </c>
      <c r="D25" s="19">
        <v>0.13</v>
      </c>
      <c r="E25" s="35">
        <f>D25*E21</f>
        <v>28.912000000000003</v>
      </c>
      <c r="F25" s="35"/>
      <c r="G25" s="29">
        <f>F25*E25</f>
        <v>0</v>
      </c>
      <c r="H25" s="35"/>
      <c r="I25" s="30">
        <f>H25*E25</f>
        <v>0</v>
      </c>
      <c r="J25" s="30">
        <f t="shared" si="0"/>
        <v>0</v>
      </c>
    </row>
    <row r="26" spans="1:10" s="66" customFormat="1" ht="14.25" customHeight="1" x14ac:dyDescent="0.35">
      <c r="A26" s="22"/>
      <c r="B26" s="47" t="s">
        <v>62</v>
      </c>
      <c r="C26" s="19" t="s">
        <v>29</v>
      </c>
      <c r="D26" s="19">
        <v>3.1E-2</v>
      </c>
      <c r="E26" s="35">
        <f>D26*E22</f>
        <v>6.8944000000000001</v>
      </c>
      <c r="F26" s="35"/>
      <c r="G26" s="29">
        <f>F26*E26</f>
        <v>0</v>
      </c>
      <c r="H26" s="35"/>
      <c r="I26" s="30">
        <f>H26*E26</f>
        <v>0</v>
      </c>
      <c r="J26" s="30">
        <f t="shared" si="0"/>
        <v>0</v>
      </c>
    </row>
    <row r="27" spans="1:10" s="66" customFormat="1" ht="14.25" customHeight="1" x14ac:dyDescent="0.35">
      <c r="A27" s="22"/>
      <c r="B27" s="31" t="s">
        <v>69</v>
      </c>
      <c r="C27" s="19" t="s">
        <v>29</v>
      </c>
      <c r="D27" s="19">
        <v>2.3999999999999998E-3</v>
      </c>
      <c r="E27" s="35">
        <f>D27*E21</f>
        <v>0.53376000000000001</v>
      </c>
      <c r="F27" s="35"/>
      <c r="G27" s="29">
        <f>F27*E27</f>
        <v>0</v>
      </c>
      <c r="H27" s="35"/>
      <c r="I27" s="30">
        <f>H27*E27</f>
        <v>0</v>
      </c>
      <c r="J27" s="30">
        <f t="shared" si="0"/>
        <v>0</v>
      </c>
    </row>
    <row r="28" spans="1:10" s="66" customFormat="1" ht="14.25" customHeight="1" x14ac:dyDescent="0.35">
      <c r="A28" s="22"/>
      <c r="B28" s="47" t="s">
        <v>64</v>
      </c>
      <c r="C28" s="19" t="s">
        <v>33</v>
      </c>
      <c r="D28" s="19">
        <v>0.22</v>
      </c>
      <c r="E28" s="35">
        <f>E21*D28</f>
        <v>48.928000000000004</v>
      </c>
      <c r="F28" s="35"/>
      <c r="G28" s="29">
        <f>F28*E28</f>
        <v>0</v>
      </c>
      <c r="H28" s="35"/>
      <c r="I28" s="30">
        <f>H28*E28</f>
        <v>0</v>
      </c>
      <c r="J28" s="30">
        <f t="shared" si="0"/>
        <v>0</v>
      </c>
    </row>
    <row r="29" spans="1:10" s="66" customFormat="1" ht="14.25" customHeight="1" x14ac:dyDescent="0.35">
      <c r="A29" s="22"/>
      <c r="B29" s="31" t="s">
        <v>70</v>
      </c>
      <c r="C29" s="19" t="s">
        <v>37</v>
      </c>
      <c r="D29" s="35">
        <v>2.23</v>
      </c>
      <c r="E29" s="35">
        <f>D29*E21</f>
        <v>495.952</v>
      </c>
      <c r="F29" s="35"/>
      <c r="G29" s="29">
        <f>F29*E29</f>
        <v>0</v>
      </c>
      <c r="H29" s="35"/>
      <c r="I29" s="30">
        <f>H29*E29</f>
        <v>0</v>
      </c>
      <c r="J29" s="30">
        <f t="shared" si="0"/>
        <v>0</v>
      </c>
    </row>
    <row r="30" spans="1:10" s="66" customFormat="1" ht="14.25" customHeight="1" x14ac:dyDescent="0.35">
      <c r="A30" s="22"/>
      <c r="B30" s="31" t="s">
        <v>71</v>
      </c>
      <c r="C30" s="19" t="s">
        <v>17</v>
      </c>
      <c r="D30" s="19">
        <v>0.16</v>
      </c>
      <c r="E30" s="35">
        <f>D30*E21</f>
        <v>35.584000000000003</v>
      </c>
      <c r="F30" s="35"/>
      <c r="G30" s="29">
        <f>F30*E30</f>
        <v>0</v>
      </c>
      <c r="H30" s="35"/>
      <c r="I30" s="30">
        <f>H30*E30</f>
        <v>0</v>
      </c>
      <c r="J30" s="30">
        <f t="shared" si="0"/>
        <v>0</v>
      </c>
    </row>
    <row r="31" spans="1:10" s="66" customFormat="1" ht="14.25" customHeight="1" x14ac:dyDescent="0.35">
      <c r="A31" s="22"/>
      <c r="B31" s="73" t="s">
        <v>72</v>
      </c>
      <c r="C31" s="19"/>
      <c r="D31" s="77"/>
      <c r="E31" s="35"/>
      <c r="F31" s="35"/>
      <c r="G31" s="29">
        <f>F31*E31</f>
        <v>0</v>
      </c>
      <c r="H31" s="35"/>
      <c r="I31" s="30">
        <f>H31*E31</f>
        <v>0</v>
      </c>
      <c r="J31" s="30">
        <f t="shared" si="0"/>
        <v>0</v>
      </c>
    </row>
    <row r="32" spans="1:10" s="66" customFormat="1" ht="40.5" x14ac:dyDescent="0.35">
      <c r="A32" s="21">
        <v>3</v>
      </c>
      <c r="B32" s="23" t="s">
        <v>73</v>
      </c>
      <c r="C32" s="48" t="s">
        <v>35</v>
      </c>
      <c r="D32" s="44"/>
      <c r="E32" s="44">
        <v>322.8</v>
      </c>
      <c r="F32" s="35"/>
      <c r="G32" s="29">
        <f>F32*E32</f>
        <v>0</v>
      </c>
      <c r="H32" s="35"/>
      <c r="I32" s="30">
        <f>H32*E32</f>
        <v>0</v>
      </c>
      <c r="J32" s="30">
        <f t="shared" si="0"/>
        <v>0</v>
      </c>
    </row>
    <row r="33" spans="1:10" s="66" customFormat="1" x14ac:dyDescent="0.35">
      <c r="A33" s="21"/>
      <c r="B33" s="40" t="s">
        <v>39</v>
      </c>
      <c r="C33" s="41" t="s">
        <v>35</v>
      </c>
      <c r="D33" s="35">
        <v>1</v>
      </c>
      <c r="E33" s="35">
        <f>D33*E32</f>
        <v>322.8</v>
      </c>
      <c r="F33" s="35"/>
      <c r="G33" s="29">
        <f>F33*E33</f>
        <v>0</v>
      </c>
      <c r="H33" s="35"/>
      <c r="I33" s="30">
        <f>H33*E33</f>
        <v>0</v>
      </c>
      <c r="J33" s="30">
        <f t="shared" si="0"/>
        <v>0</v>
      </c>
    </row>
    <row r="34" spans="1:10" s="66" customFormat="1" x14ac:dyDescent="0.35">
      <c r="A34" s="21"/>
      <c r="B34" s="31" t="s">
        <v>30</v>
      </c>
      <c r="C34" s="19" t="s">
        <v>17</v>
      </c>
      <c r="D34" s="35">
        <v>6.4000000000000001E-2</v>
      </c>
      <c r="E34" s="35">
        <f>D34*E32</f>
        <v>20.659200000000002</v>
      </c>
      <c r="F34" s="35"/>
      <c r="G34" s="29">
        <f>F34*E34</f>
        <v>0</v>
      </c>
      <c r="H34" s="35"/>
      <c r="I34" s="30">
        <f>H34*E34</f>
        <v>0</v>
      </c>
      <c r="J34" s="30">
        <f t="shared" si="0"/>
        <v>0</v>
      </c>
    </row>
    <row r="35" spans="1:10" s="66" customFormat="1" x14ac:dyDescent="0.35">
      <c r="A35" s="21"/>
      <c r="B35" s="31" t="s">
        <v>74</v>
      </c>
      <c r="C35" s="19" t="s">
        <v>35</v>
      </c>
      <c r="D35" s="35">
        <v>2.1</v>
      </c>
      <c r="E35" s="35">
        <f>D35*E32</f>
        <v>677.88000000000011</v>
      </c>
      <c r="F35" s="35"/>
      <c r="G35" s="29">
        <f>F35*E35</f>
        <v>0</v>
      </c>
      <c r="H35" s="35"/>
      <c r="I35" s="30">
        <f>H35*E35</f>
        <v>0</v>
      </c>
      <c r="J35" s="30">
        <f t="shared" si="0"/>
        <v>0</v>
      </c>
    </row>
    <row r="36" spans="1:10" s="66" customFormat="1" x14ac:dyDescent="0.35">
      <c r="A36" s="21"/>
      <c r="B36" s="31" t="s">
        <v>75</v>
      </c>
      <c r="C36" s="19" t="s">
        <v>34</v>
      </c>
      <c r="D36" s="49">
        <v>2</v>
      </c>
      <c r="E36" s="49">
        <f>D36*E32</f>
        <v>645.6</v>
      </c>
      <c r="F36" s="35"/>
      <c r="G36" s="29">
        <f>F36*E36</f>
        <v>0</v>
      </c>
      <c r="H36" s="35"/>
      <c r="I36" s="30">
        <f>H36*E36</f>
        <v>0</v>
      </c>
      <c r="J36" s="30">
        <f t="shared" si="0"/>
        <v>0</v>
      </c>
    </row>
    <row r="37" spans="1:10" s="66" customFormat="1" x14ac:dyDescent="0.35">
      <c r="A37" s="21"/>
      <c r="B37" s="31" t="s">
        <v>76</v>
      </c>
      <c r="C37" s="19" t="s">
        <v>34</v>
      </c>
      <c r="D37" s="78">
        <v>0.7</v>
      </c>
      <c r="E37" s="35">
        <f>D37*E32</f>
        <v>225.95999999999998</v>
      </c>
      <c r="F37" s="35"/>
      <c r="G37" s="29">
        <f>F37*E37</f>
        <v>0</v>
      </c>
      <c r="H37" s="35"/>
      <c r="I37" s="30">
        <f>H37*E37</f>
        <v>0</v>
      </c>
      <c r="J37" s="30">
        <f t="shared" si="0"/>
        <v>0</v>
      </c>
    </row>
    <row r="38" spans="1:10" s="66" customFormat="1" x14ac:dyDescent="0.35">
      <c r="A38" s="21"/>
      <c r="B38" s="31" t="s">
        <v>77</v>
      </c>
      <c r="C38" s="19" t="s">
        <v>35</v>
      </c>
      <c r="D38" s="19">
        <v>1.05</v>
      </c>
      <c r="E38" s="35">
        <f>D38*E32</f>
        <v>338.94000000000005</v>
      </c>
      <c r="F38" s="35"/>
      <c r="G38" s="29">
        <f>F38*E38</f>
        <v>0</v>
      </c>
      <c r="H38" s="35"/>
      <c r="I38" s="30">
        <f>H38*E38</f>
        <v>0</v>
      </c>
      <c r="J38" s="30">
        <f t="shared" si="0"/>
        <v>0</v>
      </c>
    </row>
    <row r="39" spans="1:10" s="66" customFormat="1" x14ac:dyDescent="0.35">
      <c r="A39" s="21"/>
      <c r="B39" s="31" t="s">
        <v>78</v>
      </c>
      <c r="C39" s="19" t="s">
        <v>34</v>
      </c>
      <c r="D39" s="19">
        <v>0.3</v>
      </c>
      <c r="E39" s="35">
        <f>D39*E32</f>
        <v>96.84</v>
      </c>
      <c r="F39" s="35"/>
      <c r="G39" s="29">
        <f>F39*E39</f>
        <v>0</v>
      </c>
      <c r="H39" s="35"/>
      <c r="I39" s="30">
        <f>H39*E39</f>
        <v>0</v>
      </c>
      <c r="J39" s="30">
        <f t="shared" si="0"/>
        <v>0</v>
      </c>
    </row>
    <row r="40" spans="1:10" s="66" customFormat="1" x14ac:dyDescent="0.35">
      <c r="A40" s="21"/>
      <c r="B40" s="31" t="s">
        <v>79</v>
      </c>
      <c r="C40" s="19" t="s">
        <v>38</v>
      </c>
      <c r="D40" s="19">
        <v>1</v>
      </c>
      <c r="E40" s="35">
        <f>D40*E32</f>
        <v>322.8</v>
      </c>
      <c r="F40" s="35"/>
      <c r="G40" s="29">
        <f>F40*E40</f>
        <v>0</v>
      </c>
      <c r="H40" s="35"/>
      <c r="I40" s="30">
        <f>H40*E40</f>
        <v>0</v>
      </c>
      <c r="J40" s="30">
        <f t="shared" si="0"/>
        <v>0</v>
      </c>
    </row>
    <row r="41" spans="1:10" s="66" customFormat="1" x14ac:dyDescent="0.35">
      <c r="A41" s="21"/>
      <c r="B41" s="31" t="s">
        <v>31</v>
      </c>
      <c r="C41" s="19" t="s">
        <v>17</v>
      </c>
      <c r="D41" s="35">
        <v>0.5</v>
      </c>
      <c r="E41" s="35">
        <f>D41*E32</f>
        <v>161.4</v>
      </c>
      <c r="F41" s="35"/>
      <c r="G41" s="29">
        <f>F41*E41</f>
        <v>0</v>
      </c>
      <c r="H41" s="35"/>
      <c r="I41" s="30">
        <f>H41*E41</f>
        <v>0</v>
      </c>
      <c r="J41" s="30">
        <f t="shared" si="0"/>
        <v>0</v>
      </c>
    </row>
    <row r="42" spans="1:10" s="66" customFormat="1" ht="14.25" customHeight="1" x14ac:dyDescent="0.35">
      <c r="A42" s="45"/>
      <c r="B42" s="79" t="s">
        <v>80</v>
      </c>
      <c r="C42" s="32"/>
      <c r="D42" s="80"/>
      <c r="E42" s="33"/>
      <c r="F42" s="33"/>
      <c r="G42" s="29">
        <f>F42*E42</f>
        <v>0</v>
      </c>
      <c r="H42" s="33"/>
      <c r="I42" s="30">
        <f>H42*E42</f>
        <v>0</v>
      </c>
      <c r="J42" s="30">
        <f t="shared" si="0"/>
        <v>0</v>
      </c>
    </row>
    <row r="43" spans="1:10" s="66" customFormat="1" ht="24.75" customHeight="1" x14ac:dyDescent="0.35">
      <c r="A43" s="22">
        <v>4</v>
      </c>
      <c r="B43" s="23" t="s">
        <v>81</v>
      </c>
      <c r="C43" s="74" t="s">
        <v>27</v>
      </c>
      <c r="D43" s="76"/>
      <c r="E43" s="34">
        <f>53.2*0.2</f>
        <v>10.64</v>
      </c>
      <c r="F43" s="33"/>
      <c r="G43" s="29">
        <f>F43*E43</f>
        <v>0</v>
      </c>
      <c r="H43" s="33"/>
      <c r="I43" s="30">
        <f>H43*E43</f>
        <v>0</v>
      </c>
      <c r="J43" s="30">
        <f t="shared" si="0"/>
        <v>0</v>
      </c>
    </row>
    <row r="44" spans="1:10" s="66" customFormat="1" ht="14.25" customHeight="1" x14ac:dyDescent="0.35">
      <c r="A44" s="22"/>
      <c r="B44" s="40" t="s">
        <v>39</v>
      </c>
      <c r="C44" s="41" t="s">
        <v>27</v>
      </c>
      <c r="D44" s="35">
        <v>1</v>
      </c>
      <c r="E44" s="35">
        <f>E43*D44</f>
        <v>10.64</v>
      </c>
      <c r="F44" s="35"/>
      <c r="G44" s="29">
        <f>F44*E44</f>
        <v>0</v>
      </c>
      <c r="H44" s="35"/>
      <c r="I44" s="30">
        <f>H44*E44</f>
        <v>0</v>
      </c>
      <c r="J44" s="30">
        <f t="shared" si="0"/>
        <v>0</v>
      </c>
    </row>
    <row r="45" spans="1:10" s="66" customFormat="1" ht="14.25" customHeight="1" x14ac:dyDescent="0.35">
      <c r="A45" s="22"/>
      <c r="B45" s="31" t="s">
        <v>40</v>
      </c>
      <c r="C45" s="19" t="s">
        <v>17</v>
      </c>
      <c r="D45" s="77">
        <v>0.92</v>
      </c>
      <c r="E45" s="35">
        <f>D45*E43</f>
        <v>9.7888000000000002</v>
      </c>
      <c r="F45" s="35"/>
      <c r="G45" s="29">
        <f>F45*E45</f>
        <v>0</v>
      </c>
      <c r="H45" s="35"/>
      <c r="I45" s="30">
        <f>H45*E45</f>
        <v>0</v>
      </c>
      <c r="J45" s="30">
        <f t="shared" si="0"/>
        <v>0</v>
      </c>
    </row>
    <row r="46" spans="1:10" s="66" customFormat="1" ht="14.25" customHeight="1" x14ac:dyDescent="0.35">
      <c r="A46" s="22"/>
      <c r="B46" s="31" t="s">
        <v>60</v>
      </c>
      <c r="C46" s="19" t="s">
        <v>37</v>
      </c>
      <c r="D46" s="77">
        <v>65</v>
      </c>
      <c r="E46" s="35">
        <f>D46*E43</f>
        <v>691.6</v>
      </c>
      <c r="F46" s="35"/>
      <c r="G46" s="29">
        <f>F46*E46</f>
        <v>0</v>
      </c>
      <c r="H46" s="35"/>
      <c r="I46" s="30">
        <f>H46*E46</f>
        <v>0</v>
      </c>
      <c r="J46" s="30">
        <f t="shared" si="0"/>
        <v>0</v>
      </c>
    </row>
    <row r="47" spans="1:10" s="66" customFormat="1" ht="14.25" customHeight="1" x14ac:dyDescent="0.35">
      <c r="A47" s="22"/>
      <c r="B47" s="47" t="s">
        <v>68</v>
      </c>
      <c r="C47" s="19" t="s">
        <v>27</v>
      </c>
      <c r="D47" s="19">
        <v>0.13</v>
      </c>
      <c r="E47" s="35">
        <f>D47*E43</f>
        <v>1.3832000000000002</v>
      </c>
      <c r="F47" s="35"/>
      <c r="G47" s="29">
        <f>F47*E47</f>
        <v>0</v>
      </c>
      <c r="H47" s="35"/>
      <c r="I47" s="30">
        <f>H47*E47</f>
        <v>0</v>
      </c>
      <c r="J47" s="30">
        <f t="shared" si="0"/>
        <v>0</v>
      </c>
    </row>
    <row r="48" spans="1:10" s="66" customFormat="1" ht="14.25" customHeight="1" x14ac:dyDescent="0.35">
      <c r="A48" s="22"/>
      <c r="B48" s="47" t="s">
        <v>62</v>
      </c>
      <c r="C48" s="19" t="s">
        <v>29</v>
      </c>
      <c r="D48" s="19">
        <v>3.1E-2</v>
      </c>
      <c r="E48" s="35">
        <f>D48*E44</f>
        <v>0.32984000000000002</v>
      </c>
      <c r="F48" s="35"/>
      <c r="G48" s="29">
        <f>F48*E48</f>
        <v>0</v>
      </c>
      <c r="H48" s="35"/>
      <c r="I48" s="30">
        <f>H48*E48</f>
        <v>0</v>
      </c>
      <c r="J48" s="30">
        <f t="shared" si="0"/>
        <v>0</v>
      </c>
    </row>
    <row r="49" spans="1:10" s="66" customFormat="1" ht="14.25" customHeight="1" x14ac:dyDescent="0.35">
      <c r="A49" s="22"/>
      <c r="B49" s="31" t="s">
        <v>69</v>
      </c>
      <c r="C49" s="19" t="s">
        <v>29</v>
      </c>
      <c r="D49" s="81">
        <v>2.3999999999999998E-3</v>
      </c>
      <c r="E49" s="35">
        <f>D49*E43</f>
        <v>2.5536E-2</v>
      </c>
      <c r="F49" s="35"/>
      <c r="G49" s="29">
        <f>F49*E49</f>
        <v>0</v>
      </c>
      <c r="H49" s="35"/>
      <c r="I49" s="30">
        <f>H49*E49</f>
        <v>0</v>
      </c>
      <c r="J49" s="30">
        <f t="shared" si="0"/>
        <v>0</v>
      </c>
    </row>
    <row r="50" spans="1:10" s="66" customFormat="1" ht="14.25" customHeight="1" x14ac:dyDescent="0.35">
      <c r="A50" s="22"/>
      <c r="B50" s="31" t="s">
        <v>71</v>
      </c>
      <c r="C50" s="19" t="s">
        <v>17</v>
      </c>
      <c r="D50" s="77">
        <v>0.16</v>
      </c>
      <c r="E50" s="35">
        <f>D50*E43</f>
        <v>1.7024000000000001</v>
      </c>
      <c r="F50" s="35"/>
      <c r="G50" s="29">
        <f>F50*E50</f>
        <v>0</v>
      </c>
      <c r="H50" s="35"/>
      <c r="I50" s="30">
        <f>H50*E50</f>
        <v>0</v>
      </c>
      <c r="J50" s="30">
        <f t="shared" si="0"/>
        <v>0</v>
      </c>
    </row>
    <row r="51" spans="1:10" s="66" customFormat="1" ht="14.25" customHeight="1" x14ac:dyDescent="0.35">
      <c r="A51" s="82">
        <v>5</v>
      </c>
      <c r="B51" s="83" t="s">
        <v>82</v>
      </c>
      <c r="C51" s="60" t="s">
        <v>35</v>
      </c>
      <c r="D51" s="76"/>
      <c r="E51" s="61">
        <v>53.2</v>
      </c>
      <c r="F51" s="33"/>
      <c r="G51" s="29">
        <f>F51*E51</f>
        <v>0</v>
      </c>
      <c r="H51" s="32"/>
      <c r="I51" s="30">
        <f>H51*E51</f>
        <v>0</v>
      </c>
      <c r="J51" s="30">
        <f t="shared" si="0"/>
        <v>0</v>
      </c>
    </row>
    <row r="52" spans="1:10" s="66" customFormat="1" ht="14.25" customHeight="1" x14ac:dyDescent="0.35">
      <c r="A52" s="82"/>
      <c r="B52" s="40" t="s">
        <v>39</v>
      </c>
      <c r="C52" s="41" t="s">
        <v>35</v>
      </c>
      <c r="D52" s="35">
        <v>1</v>
      </c>
      <c r="E52" s="35">
        <f>E51*D52</f>
        <v>53.2</v>
      </c>
      <c r="F52" s="33"/>
      <c r="G52" s="29">
        <f>F52*E52</f>
        <v>0</v>
      </c>
      <c r="H52" s="32"/>
      <c r="I52" s="30">
        <f>H52*E52</f>
        <v>0</v>
      </c>
      <c r="J52" s="30">
        <f t="shared" si="0"/>
        <v>0</v>
      </c>
    </row>
    <row r="53" spans="1:10" s="66" customFormat="1" ht="14.25" customHeight="1" x14ac:dyDescent="0.35">
      <c r="A53" s="82"/>
      <c r="B53" s="31" t="s">
        <v>40</v>
      </c>
      <c r="C53" s="19" t="s">
        <v>17</v>
      </c>
      <c r="D53" s="42">
        <v>4.2999999999999997E-2</v>
      </c>
      <c r="E53" s="35">
        <f>E51*D53</f>
        <v>2.2875999999999999</v>
      </c>
      <c r="F53" s="35"/>
      <c r="G53" s="29">
        <f>F53*E53</f>
        <v>0</v>
      </c>
      <c r="H53" s="35"/>
      <c r="I53" s="30">
        <f>H53*E53</f>
        <v>0</v>
      </c>
      <c r="J53" s="30">
        <f t="shared" si="0"/>
        <v>0</v>
      </c>
    </row>
    <row r="54" spans="1:10" s="66" customFormat="1" ht="14.25" customHeight="1" x14ac:dyDescent="0.35">
      <c r="A54" s="82"/>
      <c r="B54" s="47" t="s">
        <v>61</v>
      </c>
      <c r="C54" s="19" t="s">
        <v>27</v>
      </c>
      <c r="D54" s="19">
        <v>3.4000000000000002E-2</v>
      </c>
      <c r="E54" s="35">
        <f>D54*E51</f>
        <v>1.8088000000000002</v>
      </c>
      <c r="F54" s="35"/>
      <c r="G54" s="29">
        <f>F54*E54</f>
        <v>0</v>
      </c>
      <c r="H54" s="35"/>
      <c r="I54" s="30">
        <f>H54*E54</f>
        <v>0</v>
      </c>
      <c r="J54" s="30">
        <f t="shared" si="0"/>
        <v>0</v>
      </c>
    </row>
    <row r="55" spans="1:10" s="66" customFormat="1" ht="14.25" customHeight="1" x14ac:dyDescent="0.35">
      <c r="A55" s="82"/>
      <c r="B55" s="47" t="s">
        <v>62</v>
      </c>
      <c r="C55" s="19" t="s">
        <v>29</v>
      </c>
      <c r="D55" s="19">
        <v>1.14E-2</v>
      </c>
      <c r="E55" s="35">
        <f>D55*E51</f>
        <v>0.60648000000000002</v>
      </c>
      <c r="F55" s="35"/>
      <c r="G55" s="29">
        <f>F55*E55</f>
        <v>0</v>
      </c>
      <c r="H55" s="35"/>
      <c r="I55" s="30">
        <f>H55*E55</f>
        <v>0</v>
      </c>
      <c r="J55" s="30">
        <f t="shared" si="0"/>
        <v>0</v>
      </c>
    </row>
    <row r="56" spans="1:10" s="66" customFormat="1" ht="14.25" customHeight="1" x14ac:dyDescent="0.35">
      <c r="A56" s="82"/>
      <c r="B56" s="31" t="s">
        <v>83</v>
      </c>
      <c r="C56" s="19" t="s">
        <v>17</v>
      </c>
      <c r="D56" s="42">
        <v>3.0000000000000001E-3</v>
      </c>
      <c r="E56" s="35">
        <f>E51*D56</f>
        <v>0.15960000000000002</v>
      </c>
      <c r="F56" s="35"/>
      <c r="G56" s="29">
        <f>F56*E56</f>
        <v>0</v>
      </c>
      <c r="H56" s="35"/>
      <c r="I56" s="30">
        <f>H56*E56</f>
        <v>0</v>
      </c>
      <c r="J56" s="30">
        <f t="shared" si="0"/>
        <v>0</v>
      </c>
    </row>
    <row r="57" spans="1:10" s="66" customFormat="1" ht="14.25" customHeight="1" x14ac:dyDescent="0.35">
      <c r="A57" s="84">
        <v>6</v>
      </c>
      <c r="B57" s="85" t="s">
        <v>84</v>
      </c>
      <c r="C57" s="86" t="s">
        <v>35</v>
      </c>
      <c r="D57" s="87"/>
      <c r="E57" s="88">
        <v>363</v>
      </c>
      <c r="F57" s="89"/>
      <c r="G57" s="29">
        <f>F57*E57</f>
        <v>0</v>
      </c>
      <c r="H57" s="89"/>
      <c r="I57" s="30">
        <f>H57*E57</f>
        <v>0</v>
      </c>
      <c r="J57" s="30">
        <f t="shared" si="0"/>
        <v>0</v>
      </c>
    </row>
    <row r="58" spans="1:10" s="66" customFormat="1" ht="14.25" customHeight="1" x14ac:dyDescent="0.35">
      <c r="A58" s="84"/>
      <c r="B58" s="90" t="s">
        <v>85</v>
      </c>
      <c r="C58" s="91" t="s">
        <v>35</v>
      </c>
      <c r="D58" s="92">
        <v>1</v>
      </c>
      <c r="E58" s="93">
        <f>D58*E57</f>
        <v>363</v>
      </c>
      <c r="F58" s="94"/>
      <c r="G58" s="29">
        <f>F58*E58</f>
        <v>0</v>
      </c>
      <c r="H58" s="94"/>
      <c r="I58" s="30">
        <f>H58*E58</f>
        <v>0</v>
      </c>
      <c r="J58" s="30">
        <f t="shared" si="0"/>
        <v>0</v>
      </c>
    </row>
    <row r="59" spans="1:10" s="66" customFormat="1" ht="14.25" customHeight="1" x14ac:dyDescent="0.35">
      <c r="A59" s="95"/>
      <c r="B59" s="26" t="s">
        <v>86</v>
      </c>
      <c r="C59" s="27" t="s">
        <v>17</v>
      </c>
      <c r="D59" s="96">
        <v>1.38E-2</v>
      </c>
      <c r="E59" s="33">
        <f>D59*E57</f>
        <v>5.0094000000000003</v>
      </c>
      <c r="F59" s="33"/>
      <c r="G59" s="29">
        <f>F59*E59</f>
        <v>0</v>
      </c>
      <c r="H59" s="33"/>
      <c r="I59" s="30">
        <f>H59*E59</f>
        <v>0</v>
      </c>
      <c r="J59" s="30">
        <f t="shared" si="0"/>
        <v>0</v>
      </c>
    </row>
    <row r="60" spans="1:10" s="66" customFormat="1" ht="14.25" customHeight="1" x14ac:dyDescent="0.35">
      <c r="A60" s="95"/>
      <c r="B60" s="90" t="s">
        <v>87</v>
      </c>
      <c r="C60" s="97" t="s">
        <v>88</v>
      </c>
      <c r="D60" s="98">
        <v>1.1200000000000001</v>
      </c>
      <c r="E60" s="93">
        <f>D60*E57</f>
        <v>406.56000000000006</v>
      </c>
      <c r="F60" s="94"/>
      <c r="G60" s="29">
        <f>F60*E60</f>
        <v>0</v>
      </c>
      <c r="H60" s="94"/>
      <c r="I60" s="30">
        <f>H60*E60</f>
        <v>0</v>
      </c>
      <c r="J60" s="30">
        <f t="shared" si="0"/>
        <v>0</v>
      </c>
    </row>
    <row r="61" spans="1:10" s="66" customFormat="1" ht="14.25" customHeight="1" x14ac:dyDescent="0.35">
      <c r="A61" s="95"/>
      <c r="B61" s="90" t="s">
        <v>89</v>
      </c>
      <c r="C61" s="97" t="s">
        <v>36</v>
      </c>
      <c r="D61" s="98">
        <v>0.04</v>
      </c>
      <c r="E61" s="93">
        <f>D61*E57</f>
        <v>14.52</v>
      </c>
      <c r="F61" s="94"/>
      <c r="G61" s="29">
        <f>F61*E61</f>
        <v>0</v>
      </c>
      <c r="H61" s="94"/>
      <c r="I61" s="30">
        <f>H61*E61</f>
        <v>0</v>
      </c>
      <c r="J61" s="30">
        <f t="shared" si="0"/>
        <v>0</v>
      </c>
    </row>
    <row r="62" spans="1:10" s="66" customFormat="1" ht="14.25" customHeight="1" x14ac:dyDescent="0.35">
      <c r="A62" s="95"/>
      <c r="B62" s="90" t="s">
        <v>90</v>
      </c>
      <c r="C62" s="97" t="s">
        <v>36</v>
      </c>
      <c r="D62" s="98">
        <v>0.76</v>
      </c>
      <c r="E62" s="93">
        <f>D62*E57</f>
        <v>275.88</v>
      </c>
      <c r="F62" s="94"/>
      <c r="G62" s="29">
        <f>F62*E62</f>
        <v>0</v>
      </c>
      <c r="H62" s="94"/>
      <c r="I62" s="30">
        <f>H62*E62</f>
        <v>0</v>
      </c>
      <c r="J62" s="30">
        <f t="shared" si="0"/>
        <v>0</v>
      </c>
    </row>
    <row r="63" spans="1:10" s="66" customFormat="1" ht="14.25" customHeight="1" x14ac:dyDescent="0.35">
      <c r="A63" s="95"/>
      <c r="B63" s="90" t="s">
        <v>91</v>
      </c>
      <c r="C63" s="97"/>
      <c r="D63" s="98">
        <v>1.9E-3</v>
      </c>
      <c r="E63" s="93">
        <f>D63*E57</f>
        <v>0.68969999999999998</v>
      </c>
      <c r="F63" s="94"/>
      <c r="G63" s="29">
        <f>F63*E63</f>
        <v>0</v>
      </c>
      <c r="H63" s="94"/>
      <c r="I63" s="30">
        <f>H63*E63</f>
        <v>0</v>
      </c>
      <c r="J63" s="30">
        <f t="shared" si="0"/>
        <v>0</v>
      </c>
    </row>
    <row r="64" spans="1:10" s="66" customFormat="1" ht="24.75" customHeight="1" x14ac:dyDescent="0.35">
      <c r="A64" s="84">
        <v>7</v>
      </c>
      <c r="B64" s="99" t="s">
        <v>92</v>
      </c>
      <c r="C64" s="86" t="s">
        <v>35</v>
      </c>
      <c r="D64" s="87"/>
      <c r="E64" s="100">
        <f>E57</f>
        <v>363</v>
      </c>
      <c r="F64" s="89"/>
      <c r="G64" s="29">
        <f>F64*E64</f>
        <v>0</v>
      </c>
      <c r="H64" s="101"/>
      <c r="I64" s="30">
        <f>H64*E64</f>
        <v>0</v>
      </c>
      <c r="J64" s="30">
        <f t="shared" si="0"/>
        <v>0</v>
      </c>
    </row>
    <row r="65" spans="1:10" s="66" customFormat="1" ht="14.25" customHeight="1" x14ac:dyDescent="0.35">
      <c r="A65" s="95"/>
      <c r="B65" s="102" t="s">
        <v>39</v>
      </c>
      <c r="C65" s="103" t="s">
        <v>35</v>
      </c>
      <c r="D65" s="33">
        <v>1</v>
      </c>
      <c r="E65" s="33">
        <f>D65*E64</f>
        <v>363</v>
      </c>
      <c r="F65" s="89"/>
      <c r="G65" s="29">
        <f>F65*E65</f>
        <v>0</v>
      </c>
      <c r="H65" s="101"/>
      <c r="I65" s="30">
        <f>H65*E65</f>
        <v>0</v>
      </c>
      <c r="J65" s="30">
        <f t="shared" si="0"/>
        <v>0</v>
      </c>
    </row>
    <row r="66" spans="1:10" s="66" customFormat="1" ht="14.25" customHeight="1" x14ac:dyDescent="0.35">
      <c r="A66" s="95"/>
      <c r="B66" s="104" t="s">
        <v>93</v>
      </c>
      <c r="C66" s="71" t="s">
        <v>17</v>
      </c>
      <c r="D66" s="105">
        <v>1.77E-2</v>
      </c>
      <c r="E66" s="101">
        <f>D66*E64</f>
        <v>6.4251000000000005</v>
      </c>
      <c r="F66" s="89"/>
      <c r="G66" s="29">
        <f>F66*E66</f>
        <v>0</v>
      </c>
      <c r="H66" s="101"/>
      <c r="I66" s="30">
        <f>H66*E66</f>
        <v>0</v>
      </c>
      <c r="J66" s="30">
        <f t="shared" si="0"/>
        <v>0</v>
      </c>
    </row>
    <row r="67" spans="1:10" s="66" customFormat="1" ht="14.25" customHeight="1" x14ac:dyDescent="0.35">
      <c r="A67" s="95"/>
      <c r="B67" s="104" t="s">
        <v>94</v>
      </c>
      <c r="C67" s="106" t="s">
        <v>35</v>
      </c>
      <c r="D67" s="105">
        <f>1.05*2</f>
        <v>2.1</v>
      </c>
      <c r="E67" s="101">
        <f>D67*E64</f>
        <v>762.30000000000007</v>
      </c>
      <c r="F67" s="101"/>
      <c r="G67" s="29">
        <f>F67*E67</f>
        <v>0</v>
      </c>
      <c r="H67" s="101"/>
      <c r="I67" s="30">
        <f>H67*E67</f>
        <v>0</v>
      </c>
      <c r="J67" s="30">
        <f t="shared" si="0"/>
        <v>0</v>
      </c>
    </row>
    <row r="68" spans="1:10" s="66" customFormat="1" ht="14.25" customHeight="1" x14ac:dyDescent="0.35">
      <c r="A68" s="95"/>
      <c r="B68" s="104" t="s">
        <v>95</v>
      </c>
      <c r="C68" s="106" t="s">
        <v>36</v>
      </c>
      <c r="D68" s="101">
        <v>6</v>
      </c>
      <c r="E68" s="101">
        <f>D68*E64</f>
        <v>2178</v>
      </c>
      <c r="F68" s="101"/>
      <c r="G68" s="29">
        <f>F68*E68</f>
        <v>0</v>
      </c>
      <c r="H68" s="101"/>
      <c r="I68" s="30">
        <f>H68*E68</f>
        <v>0</v>
      </c>
      <c r="J68" s="30">
        <f t="shared" si="0"/>
        <v>0</v>
      </c>
    </row>
    <row r="69" spans="1:10" s="66" customFormat="1" ht="14.25" customHeight="1" x14ac:dyDescent="0.35">
      <c r="A69" s="95"/>
      <c r="B69" s="107" t="s">
        <v>41</v>
      </c>
      <c r="C69" s="71" t="s">
        <v>17</v>
      </c>
      <c r="D69" s="105">
        <v>3.9E-2</v>
      </c>
      <c r="E69" s="101">
        <f>D69*E64</f>
        <v>14.157</v>
      </c>
      <c r="F69" s="101"/>
      <c r="G69" s="29">
        <f>F69*E69</f>
        <v>0</v>
      </c>
      <c r="H69" s="101"/>
      <c r="I69" s="30">
        <f>H69*E69</f>
        <v>0</v>
      </c>
      <c r="J69" s="30">
        <f t="shared" si="0"/>
        <v>0</v>
      </c>
    </row>
    <row r="70" spans="1:10" s="66" customFormat="1" ht="14.25" customHeight="1" x14ac:dyDescent="0.35">
      <c r="A70" s="45">
        <v>8</v>
      </c>
      <c r="B70" s="108" t="s">
        <v>96</v>
      </c>
      <c r="C70" s="39" t="s">
        <v>27</v>
      </c>
      <c r="D70" s="109"/>
      <c r="E70" s="100">
        <f>E64*0.15</f>
        <v>54.449999999999996</v>
      </c>
      <c r="F70" s="101"/>
      <c r="G70" s="29">
        <f>F70*E70</f>
        <v>0</v>
      </c>
      <c r="H70" s="101"/>
      <c r="I70" s="30">
        <f>H70*E70</f>
        <v>0</v>
      </c>
      <c r="J70" s="30">
        <f t="shared" si="0"/>
        <v>0</v>
      </c>
    </row>
    <row r="71" spans="1:10" s="66" customFormat="1" ht="14.25" customHeight="1" x14ac:dyDescent="0.35">
      <c r="A71" s="45"/>
      <c r="B71" s="102" t="s">
        <v>39</v>
      </c>
      <c r="C71" s="110" t="s">
        <v>27</v>
      </c>
      <c r="D71" s="111">
        <v>1</v>
      </c>
      <c r="E71" s="112">
        <f>E70*D71</f>
        <v>54.449999999999996</v>
      </c>
      <c r="F71" s="112"/>
      <c r="G71" s="29">
        <f>F71*E71</f>
        <v>0</v>
      </c>
      <c r="H71" s="112"/>
      <c r="I71" s="30">
        <f>H71*E71</f>
        <v>0</v>
      </c>
      <c r="J71" s="30">
        <f t="shared" si="0"/>
        <v>0</v>
      </c>
    </row>
    <row r="72" spans="1:10" s="66" customFormat="1" ht="14.25" customHeight="1" x14ac:dyDescent="0.35">
      <c r="A72" s="45"/>
      <c r="B72" s="102" t="s">
        <v>97</v>
      </c>
      <c r="C72" s="110" t="s">
        <v>17</v>
      </c>
      <c r="D72" s="111">
        <v>1.08</v>
      </c>
      <c r="E72" s="112">
        <f>E70*D72</f>
        <v>58.805999999999997</v>
      </c>
      <c r="F72" s="112"/>
      <c r="G72" s="29">
        <f>F72*E72</f>
        <v>0</v>
      </c>
      <c r="H72" s="112"/>
      <c r="I72" s="30">
        <f>H72*E72</f>
        <v>0</v>
      </c>
      <c r="J72" s="30">
        <f t="shared" si="0"/>
        <v>0</v>
      </c>
    </row>
    <row r="73" spans="1:10" s="66" customFormat="1" ht="14.25" customHeight="1" x14ac:dyDescent="0.35">
      <c r="A73" s="45"/>
      <c r="B73" s="102" t="s">
        <v>98</v>
      </c>
      <c r="C73" s="110" t="s">
        <v>99</v>
      </c>
      <c r="D73" s="111">
        <v>1.1000000000000001</v>
      </c>
      <c r="E73" s="112">
        <f>E70*D73</f>
        <v>59.895000000000003</v>
      </c>
      <c r="F73" s="112"/>
      <c r="G73" s="29">
        <f>F73*E73</f>
        <v>0</v>
      </c>
      <c r="H73" s="112"/>
      <c r="I73" s="30">
        <f>H73*E73</f>
        <v>0</v>
      </c>
      <c r="J73" s="30">
        <f t="shared" si="0"/>
        <v>0</v>
      </c>
    </row>
    <row r="74" spans="1:10" s="66" customFormat="1" ht="14.25" customHeight="1" x14ac:dyDescent="0.35">
      <c r="A74" s="84">
        <v>9</v>
      </c>
      <c r="B74" s="85" t="s">
        <v>100</v>
      </c>
      <c r="C74" s="86" t="s">
        <v>35</v>
      </c>
      <c r="D74" s="87"/>
      <c r="E74" s="88">
        <v>363</v>
      </c>
      <c r="F74" s="89"/>
      <c r="G74" s="29">
        <f>F74*E74</f>
        <v>0</v>
      </c>
      <c r="H74" s="89"/>
      <c r="I74" s="30">
        <f>H74*E74</f>
        <v>0</v>
      </c>
      <c r="J74" s="30">
        <f t="shared" si="0"/>
        <v>0</v>
      </c>
    </row>
    <row r="75" spans="1:10" s="66" customFormat="1" ht="14.25" customHeight="1" x14ac:dyDescent="0.35">
      <c r="A75" s="84"/>
      <c r="B75" s="102" t="s">
        <v>39</v>
      </c>
      <c r="C75" s="103" t="s">
        <v>35</v>
      </c>
      <c r="D75" s="33">
        <v>1</v>
      </c>
      <c r="E75" s="33">
        <f>D75*E74</f>
        <v>363</v>
      </c>
      <c r="F75" s="89"/>
      <c r="G75" s="29">
        <f>F75*E75</f>
        <v>0</v>
      </c>
      <c r="H75" s="89"/>
      <c r="I75" s="30">
        <f>H75*E75</f>
        <v>0</v>
      </c>
      <c r="J75" s="30">
        <f t="shared" si="0"/>
        <v>0</v>
      </c>
    </row>
    <row r="76" spans="1:10" s="66" customFormat="1" ht="14.25" customHeight="1" x14ac:dyDescent="0.35">
      <c r="A76" s="84"/>
      <c r="B76" s="104" t="s">
        <v>93</v>
      </c>
      <c r="C76" s="71" t="s">
        <v>17</v>
      </c>
      <c r="D76" s="96">
        <f>0.0095+6*0.0023</f>
        <v>2.3300000000000001E-2</v>
      </c>
      <c r="E76" s="101">
        <f>D76*E74</f>
        <v>8.4579000000000004</v>
      </c>
      <c r="F76" s="89"/>
      <c r="G76" s="29">
        <f>F76*E76</f>
        <v>0</v>
      </c>
      <c r="H76" s="101"/>
      <c r="I76" s="30">
        <f>H76*E76</f>
        <v>0</v>
      </c>
      <c r="J76" s="30">
        <f t="shared" si="0"/>
        <v>0</v>
      </c>
    </row>
    <row r="77" spans="1:10" s="66" customFormat="1" ht="14.25" customHeight="1" x14ac:dyDescent="0.35">
      <c r="A77" s="95"/>
      <c r="B77" s="90" t="s">
        <v>101</v>
      </c>
      <c r="C77" s="97" t="s">
        <v>46</v>
      </c>
      <c r="D77" s="98">
        <f>0.0204+0.0051*6</f>
        <v>5.1000000000000004E-2</v>
      </c>
      <c r="E77" s="93">
        <f>D77*E74</f>
        <v>18.513000000000002</v>
      </c>
      <c r="F77" s="94"/>
      <c r="G77" s="29">
        <f>F77*E77</f>
        <v>0</v>
      </c>
      <c r="H77" s="94"/>
      <c r="I77" s="30">
        <f>H77*E77</f>
        <v>0</v>
      </c>
      <c r="J77" s="30">
        <f t="shared" ref="J77:J140" si="1">I77+G77</f>
        <v>0</v>
      </c>
    </row>
    <row r="78" spans="1:10" s="66" customFormat="1" ht="14.25" customHeight="1" x14ac:dyDescent="0.35">
      <c r="A78" s="95"/>
      <c r="B78" s="31" t="s">
        <v>102</v>
      </c>
      <c r="C78" s="103" t="s">
        <v>35</v>
      </c>
      <c r="D78" s="105">
        <v>1.05</v>
      </c>
      <c r="E78" s="56">
        <f>D78*E74</f>
        <v>381.15000000000003</v>
      </c>
      <c r="F78" s="56"/>
      <c r="G78" s="29">
        <f>F78*E78</f>
        <v>0</v>
      </c>
      <c r="H78" s="56"/>
      <c r="I78" s="30">
        <f>H78*E78</f>
        <v>0</v>
      </c>
      <c r="J78" s="30">
        <f t="shared" si="1"/>
        <v>0</v>
      </c>
    </row>
    <row r="79" spans="1:10" s="66" customFormat="1" ht="14.25" customHeight="1" x14ac:dyDescent="0.35">
      <c r="A79" s="95"/>
      <c r="B79" s="107" t="s">
        <v>31</v>
      </c>
      <c r="C79" s="71" t="s">
        <v>17</v>
      </c>
      <c r="D79" s="98">
        <v>6.3600000000000004E-2</v>
      </c>
      <c r="E79" s="56">
        <f>D79*E74</f>
        <v>23.0868</v>
      </c>
      <c r="F79" s="56"/>
      <c r="G79" s="29">
        <f>F79*E79</f>
        <v>0</v>
      </c>
      <c r="H79" s="56"/>
      <c r="I79" s="30">
        <f>H79*E79</f>
        <v>0</v>
      </c>
      <c r="J79" s="30">
        <f t="shared" si="1"/>
        <v>0</v>
      </c>
    </row>
    <row r="80" spans="1:10" s="66" customFormat="1" ht="24.75" customHeight="1" x14ac:dyDescent="0.35">
      <c r="A80" s="84">
        <v>10</v>
      </c>
      <c r="B80" s="85" t="s">
        <v>103</v>
      </c>
      <c r="C80" s="86" t="s">
        <v>35</v>
      </c>
      <c r="D80" s="87"/>
      <c r="E80" s="88">
        <v>363</v>
      </c>
      <c r="F80" s="89"/>
      <c r="G80" s="29">
        <f>F80*E80</f>
        <v>0</v>
      </c>
      <c r="H80" s="89"/>
      <c r="I80" s="30">
        <f>H80*E80</f>
        <v>0</v>
      </c>
      <c r="J80" s="30">
        <f t="shared" si="1"/>
        <v>0</v>
      </c>
    </row>
    <row r="81" spans="1:10" s="66" customFormat="1" ht="14.25" customHeight="1" x14ac:dyDescent="0.35">
      <c r="A81" s="84"/>
      <c r="B81" s="90" t="s">
        <v>104</v>
      </c>
      <c r="C81" s="91" t="s">
        <v>35</v>
      </c>
      <c r="D81" s="92">
        <v>1</v>
      </c>
      <c r="E81" s="93">
        <f>D81*E80</f>
        <v>363</v>
      </c>
      <c r="F81" s="94"/>
      <c r="G81" s="29">
        <f>F81*E81</f>
        <v>0</v>
      </c>
      <c r="H81" s="94"/>
      <c r="I81" s="30">
        <f>H81*E81</f>
        <v>0</v>
      </c>
      <c r="J81" s="30">
        <f t="shared" si="1"/>
        <v>0</v>
      </c>
    </row>
    <row r="82" spans="1:10" s="66" customFormat="1" ht="14.25" customHeight="1" x14ac:dyDescent="0.35">
      <c r="A82" s="84"/>
      <c r="B82" s="26" t="s">
        <v>86</v>
      </c>
      <c r="C82" s="27" t="s">
        <v>17</v>
      </c>
      <c r="D82" s="96">
        <f>0.138+0.127</f>
        <v>0.26500000000000001</v>
      </c>
      <c r="E82" s="33">
        <f>D82*E80</f>
        <v>96.195000000000007</v>
      </c>
      <c r="F82" s="33"/>
      <c r="G82" s="29">
        <f>F82*E82</f>
        <v>0</v>
      </c>
      <c r="H82" s="33"/>
      <c r="I82" s="30">
        <f>H82*E82</f>
        <v>0</v>
      </c>
      <c r="J82" s="30">
        <f t="shared" si="1"/>
        <v>0</v>
      </c>
    </row>
    <row r="83" spans="1:10" s="66" customFormat="1" ht="14.25" customHeight="1" x14ac:dyDescent="0.35">
      <c r="A83" s="95"/>
      <c r="B83" s="113" t="s">
        <v>105</v>
      </c>
      <c r="C83" s="97" t="s">
        <v>88</v>
      </c>
      <c r="D83" s="114">
        <v>2.2400000000000002</v>
      </c>
      <c r="E83" s="93">
        <f>D83*E80</f>
        <v>813.12000000000012</v>
      </c>
      <c r="F83" s="94"/>
      <c r="G83" s="29">
        <f>F83*E83</f>
        <v>0</v>
      </c>
      <c r="H83" s="94"/>
      <c r="I83" s="30">
        <f>H83*E83</f>
        <v>0</v>
      </c>
      <c r="J83" s="30">
        <f t="shared" si="1"/>
        <v>0</v>
      </c>
    </row>
    <row r="84" spans="1:10" s="66" customFormat="1" ht="14.25" customHeight="1" x14ac:dyDescent="0.35">
      <c r="A84" s="95"/>
      <c r="B84" s="113" t="s">
        <v>90</v>
      </c>
      <c r="C84" s="97" t="s">
        <v>36</v>
      </c>
      <c r="D84" s="114">
        <v>0.76</v>
      </c>
      <c r="E84" s="93">
        <f>D84*E80</f>
        <v>275.88</v>
      </c>
      <c r="F84" s="94"/>
      <c r="G84" s="29">
        <f>F84*E84</f>
        <v>0</v>
      </c>
      <c r="H84" s="94"/>
      <c r="I84" s="30">
        <f>H84*E84</f>
        <v>0</v>
      </c>
      <c r="J84" s="30">
        <f t="shared" si="1"/>
        <v>0</v>
      </c>
    </row>
    <row r="85" spans="1:10" s="64" customFormat="1" ht="14.25" customHeight="1" x14ac:dyDescent="0.35">
      <c r="A85" s="95"/>
      <c r="B85" s="115" t="s">
        <v>48</v>
      </c>
      <c r="C85" s="97" t="s">
        <v>36</v>
      </c>
      <c r="D85" s="114">
        <f>5.3+2.4</f>
        <v>7.6999999999999993</v>
      </c>
      <c r="E85" s="93">
        <f>D85*E80</f>
        <v>2795.1</v>
      </c>
      <c r="F85" s="94"/>
      <c r="G85" s="29">
        <f>F85*E85</f>
        <v>0</v>
      </c>
      <c r="H85" s="94"/>
      <c r="I85" s="30">
        <f>H85*E85</f>
        <v>0</v>
      </c>
      <c r="J85" s="30">
        <f t="shared" si="1"/>
        <v>0</v>
      </c>
    </row>
    <row r="86" spans="1:10" s="64" customFormat="1" ht="14.25" customHeight="1" x14ac:dyDescent="0.35">
      <c r="A86" s="95"/>
      <c r="B86" s="115" t="s">
        <v>106</v>
      </c>
      <c r="C86" s="97" t="s">
        <v>36</v>
      </c>
      <c r="D86" s="114">
        <v>0.25</v>
      </c>
      <c r="E86" s="93">
        <f>D86*E80</f>
        <v>90.75</v>
      </c>
      <c r="F86" s="94"/>
      <c r="G86" s="29">
        <f>F86*E86</f>
        <v>0</v>
      </c>
      <c r="H86" s="94"/>
      <c r="I86" s="30">
        <f>H86*E86</f>
        <v>0</v>
      </c>
      <c r="J86" s="30">
        <f t="shared" si="1"/>
        <v>0</v>
      </c>
    </row>
    <row r="87" spans="1:10" s="66" customFormat="1" ht="14.25" customHeight="1" x14ac:dyDescent="0.35">
      <c r="A87" s="95"/>
      <c r="B87" s="90" t="s">
        <v>91</v>
      </c>
      <c r="C87" s="97" t="s">
        <v>17</v>
      </c>
      <c r="D87" s="98">
        <v>1.9E-3</v>
      </c>
      <c r="E87" s="93">
        <f>D87*E80</f>
        <v>0.68969999999999998</v>
      </c>
      <c r="F87" s="94"/>
      <c r="G87" s="29">
        <f>F87*E87</f>
        <v>0</v>
      </c>
      <c r="H87" s="94"/>
      <c r="I87" s="30">
        <f>H87*E87</f>
        <v>0</v>
      </c>
      <c r="J87" s="30">
        <f t="shared" si="1"/>
        <v>0</v>
      </c>
    </row>
    <row r="88" spans="1:10" s="66" customFormat="1" ht="24.75" customHeight="1" x14ac:dyDescent="0.35">
      <c r="A88" s="84">
        <v>11</v>
      </c>
      <c r="B88" s="85" t="s">
        <v>107</v>
      </c>
      <c r="C88" s="86" t="s">
        <v>35</v>
      </c>
      <c r="D88" s="87"/>
      <c r="E88" s="88">
        <v>132.9</v>
      </c>
      <c r="F88" s="89"/>
      <c r="G88" s="29">
        <f>F88*E88</f>
        <v>0</v>
      </c>
      <c r="H88" s="89"/>
      <c r="I88" s="30">
        <f>H88*E88</f>
        <v>0</v>
      </c>
      <c r="J88" s="30">
        <f t="shared" si="1"/>
        <v>0</v>
      </c>
    </row>
    <row r="89" spans="1:10" s="66" customFormat="1" ht="14.25" customHeight="1" x14ac:dyDescent="0.35">
      <c r="A89" s="84"/>
      <c r="B89" s="102" t="s">
        <v>39</v>
      </c>
      <c r="C89" s="103" t="s">
        <v>35</v>
      </c>
      <c r="D89" s="33">
        <v>1</v>
      </c>
      <c r="E89" s="33">
        <f>D89*E88</f>
        <v>132.9</v>
      </c>
      <c r="F89" s="89"/>
      <c r="G89" s="29">
        <f>F89*E89</f>
        <v>0</v>
      </c>
      <c r="H89" s="89"/>
      <c r="I89" s="30">
        <f>H89*E89</f>
        <v>0</v>
      </c>
      <c r="J89" s="30">
        <f t="shared" si="1"/>
        <v>0</v>
      </c>
    </row>
    <row r="90" spans="1:10" s="66" customFormat="1" ht="14.25" customHeight="1" x14ac:dyDescent="0.35">
      <c r="A90" s="84"/>
      <c r="B90" s="104" t="s">
        <v>108</v>
      </c>
      <c r="C90" s="71" t="s">
        <v>17</v>
      </c>
      <c r="D90" s="105">
        <v>2.1399999999999999E-2</v>
      </c>
      <c r="E90" s="89">
        <f>D90*E88</f>
        <v>2.8440599999999998</v>
      </c>
      <c r="F90" s="89"/>
      <c r="G90" s="29">
        <f>F90*E90</f>
        <v>0</v>
      </c>
      <c r="H90" s="89"/>
      <c r="I90" s="30">
        <f>H90*E90</f>
        <v>0</v>
      </c>
      <c r="J90" s="30">
        <f t="shared" si="1"/>
        <v>0</v>
      </c>
    </row>
    <row r="91" spans="1:10" s="66" customFormat="1" ht="14.25" customHeight="1" x14ac:dyDescent="0.35">
      <c r="A91" s="95"/>
      <c r="B91" s="104" t="s">
        <v>109</v>
      </c>
      <c r="C91" s="106" t="s">
        <v>35</v>
      </c>
      <c r="D91" s="105">
        <v>1.1200000000000001</v>
      </c>
      <c r="E91" s="89">
        <f>D91*E88</f>
        <v>148.84800000000001</v>
      </c>
      <c r="F91" s="89"/>
      <c r="G91" s="29">
        <f>F91*E91</f>
        <v>0</v>
      </c>
      <c r="H91" s="89"/>
      <c r="I91" s="30">
        <f>H91*E91</f>
        <v>0</v>
      </c>
      <c r="J91" s="30">
        <f t="shared" si="1"/>
        <v>0</v>
      </c>
    </row>
    <row r="92" spans="1:10" s="66" customFormat="1" ht="14.25" customHeight="1" x14ac:dyDescent="0.35">
      <c r="A92" s="95"/>
      <c r="B92" s="104" t="s">
        <v>110</v>
      </c>
      <c r="C92" s="106" t="s">
        <v>36</v>
      </c>
      <c r="D92" s="101">
        <v>0.8</v>
      </c>
      <c r="E92" s="89">
        <f>D92*E88</f>
        <v>106.32000000000001</v>
      </c>
      <c r="F92" s="89"/>
      <c r="G92" s="29">
        <f>F92*E92</f>
        <v>0</v>
      </c>
      <c r="H92" s="89"/>
      <c r="I92" s="30">
        <f>H92*E92</f>
        <v>0</v>
      </c>
      <c r="J92" s="30">
        <f t="shared" si="1"/>
        <v>0</v>
      </c>
    </row>
    <row r="93" spans="1:10" s="66" customFormat="1" ht="14.25" customHeight="1" x14ac:dyDescent="0.35">
      <c r="A93" s="95"/>
      <c r="B93" s="104" t="s">
        <v>111</v>
      </c>
      <c r="C93" s="106" t="s">
        <v>36</v>
      </c>
      <c r="D93" s="101">
        <f>0.5</f>
        <v>0.5</v>
      </c>
      <c r="E93" s="89">
        <f>D93*E88</f>
        <v>66.45</v>
      </c>
      <c r="F93" s="89"/>
      <c r="G93" s="29">
        <f>F93*E93</f>
        <v>0</v>
      </c>
      <c r="H93" s="89"/>
      <c r="I93" s="30">
        <f>H93*E93</f>
        <v>0</v>
      </c>
      <c r="J93" s="30">
        <f t="shared" si="1"/>
        <v>0</v>
      </c>
    </row>
    <row r="94" spans="1:10" s="66" customFormat="1" ht="14.25" customHeight="1" x14ac:dyDescent="0.35">
      <c r="A94" s="95"/>
      <c r="B94" s="107" t="s">
        <v>112</v>
      </c>
      <c r="C94" s="71" t="s">
        <v>17</v>
      </c>
      <c r="D94" s="105">
        <v>2.06E-2</v>
      </c>
      <c r="E94" s="56">
        <f>D94*E88</f>
        <v>2.7377400000000001</v>
      </c>
      <c r="F94" s="56"/>
      <c r="G94" s="29">
        <f>F94*E94</f>
        <v>0</v>
      </c>
      <c r="H94" s="56"/>
      <c r="I94" s="30">
        <f>H94*E94</f>
        <v>0</v>
      </c>
      <c r="J94" s="30">
        <f t="shared" si="1"/>
        <v>0</v>
      </c>
    </row>
    <row r="95" spans="1:10" s="66" customFormat="1" ht="24.75" customHeight="1" x14ac:dyDescent="0.35">
      <c r="A95" s="84">
        <v>12</v>
      </c>
      <c r="B95" s="85" t="s">
        <v>113</v>
      </c>
      <c r="C95" s="86" t="s">
        <v>35</v>
      </c>
      <c r="D95" s="87"/>
      <c r="E95" s="88">
        <v>132.9</v>
      </c>
      <c r="F95" s="89"/>
      <c r="G95" s="29">
        <f>F95*E95</f>
        <v>0</v>
      </c>
      <c r="H95" s="89"/>
      <c r="I95" s="30">
        <f>H95*E95</f>
        <v>0</v>
      </c>
      <c r="J95" s="30">
        <f t="shared" si="1"/>
        <v>0</v>
      </c>
    </row>
    <row r="96" spans="1:10" s="66" customFormat="1" ht="14.25" customHeight="1" x14ac:dyDescent="0.35">
      <c r="A96" s="84"/>
      <c r="B96" s="102" t="s">
        <v>39</v>
      </c>
      <c r="C96" s="103" t="s">
        <v>35</v>
      </c>
      <c r="D96" s="33">
        <v>1</v>
      </c>
      <c r="E96" s="33">
        <f>D96*E95</f>
        <v>132.9</v>
      </c>
      <c r="F96" s="89"/>
      <c r="G96" s="29">
        <f>F96*E96</f>
        <v>0</v>
      </c>
      <c r="H96" s="89"/>
      <c r="I96" s="30">
        <f>H96*E96</f>
        <v>0</v>
      </c>
      <c r="J96" s="30">
        <f t="shared" si="1"/>
        <v>0</v>
      </c>
    </row>
    <row r="97" spans="1:10" s="66" customFormat="1" ht="14.25" customHeight="1" x14ac:dyDescent="0.35">
      <c r="A97" s="84"/>
      <c r="B97" s="31" t="s">
        <v>40</v>
      </c>
      <c r="C97" s="32" t="s">
        <v>17</v>
      </c>
      <c r="D97" s="96">
        <v>4.1000000000000003E-3</v>
      </c>
      <c r="E97" s="89">
        <f>D97*E95</f>
        <v>0.5448900000000001</v>
      </c>
      <c r="F97" s="89"/>
      <c r="G97" s="29">
        <f>F97*E97</f>
        <v>0</v>
      </c>
      <c r="H97" s="89"/>
      <c r="I97" s="30">
        <f>H97*E97</f>
        <v>0</v>
      </c>
      <c r="J97" s="30">
        <f t="shared" si="1"/>
        <v>0</v>
      </c>
    </row>
    <row r="98" spans="1:10" s="66" customFormat="1" ht="14.25" customHeight="1" x14ac:dyDescent="0.35">
      <c r="A98" s="95"/>
      <c r="B98" s="104" t="s">
        <v>114</v>
      </c>
      <c r="C98" s="106" t="s">
        <v>35</v>
      </c>
      <c r="D98" s="116">
        <v>1.1000000000000001</v>
      </c>
      <c r="E98" s="89">
        <f>D98*E95</f>
        <v>146.19000000000003</v>
      </c>
      <c r="F98" s="89"/>
      <c r="G98" s="29">
        <f>F98*E98</f>
        <v>0</v>
      </c>
      <c r="H98" s="89"/>
      <c r="I98" s="30">
        <f>H98*E98</f>
        <v>0</v>
      </c>
      <c r="J98" s="30">
        <f t="shared" si="1"/>
        <v>0</v>
      </c>
    </row>
    <row r="99" spans="1:10" s="66" customFormat="1" ht="14.25" customHeight="1" x14ac:dyDescent="0.35">
      <c r="A99" s="95"/>
      <c r="B99" s="117" t="s">
        <v>115</v>
      </c>
      <c r="C99" s="110" t="s">
        <v>38</v>
      </c>
      <c r="D99" s="112">
        <v>5</v>
      </c>
      <c r="E99" s="112">
        <f>D99*E95</f>
        <v>664.5</v>
      </c>
      <c r="F99" s="112"/>
      <c r="G99" s="29">
        <f>F99*E99</f>
        <v>0</v>
      </c>
      <c r="H99" s="112"/>
      <c r="I99" s="30">
        <f>H99*E99</f>
        <v>0</v>
      </c>
      <c r="J99" s="30">
        <f t="shared" si="1"/>
        <v>0</v>
      </c>
    </row>
    <row r="100" spans="1:10" s="66" customFormat="1" ht="14.25" customHeight="1" x14ac:dyDescent="0.35">
      <c r="A100" s="95"/>
      <c r="B100" s="107" t="s">
        <v>116</v>
      </c>
      <c r="C100" s="71" t="s">
        <v>17</v>
      </c>
      <c r="D100" s="116">
        <v>7.8E-2</v>
      </c>
      <c r="E100" s="56">
        <f>D100*E95</f>
        <v>10.366200000000001</v>
      </c>
      <c r="F100" s="56"/>
      <c r="G100" s="29">
        <f>F100*E100</f>
        <v>0</v>
      </c>
      <c r="H100" s="56"/>
      <c r="I100" s="30">
        <f>H100*E100</f>
        <v>0</v>
      </c>
      <c r="J100" s="30">
        <f t="shared" si="1"/>
        <v>0</v>
      </c>
    </row>
    <row r="101" spans="1:10" s="66" customFormat="1" ht="24.75" customHeight="1" x14ac:dyDescent="0.35">
      <c r="A101" s="84">
        <v>13</v>
      </c>
      <c r="B101" s="99" t="s">
        <v>117</v>
      </c>
      <c r="C101" s="60" t="s">
        <v>37</v>
      </c>
      <c r="D101" s="87"/>
      <c r="E101" s="61">
        <v>3</v>
      </c>
      <c r="F101" s="89"/>
      <c r="G101" s="29">
        <f>F101*E101</f>
        <v>0</v>
      </c>
      <c r="H101" s="89"/>
      <c r="I101" s="30">
        <f>H101*E101</f>
        <v>0</v>
      </c>
      <c r="J101" s="30">
        <f t="shared" si="1"/>
        <v>0</v>
      </c>
    </row>
    <row r="102" spans="1:10" s="66" customFormat="1" ht="14.25" customHeight="1" x14ac:dyDescent="0.35">
      <c r="A102" s="84"/>
      <c r="B102" s="118" t="s">
        <v>118</v>
      </c>
      <c r="C102" s="110" t="s">
        <v>37</v>
      </c>
      <c r="D102" s="116">
        <v>1</v>
      </c>
      <c r="E102" s="116">
        <f>D102*E101</f>
        <v>3</v>
      </c>
      <c r="F102" s="112"/>
      <c r="G102" s="29">
        <f>F102*E102</f>
        <v>0</v>
      </c>
      <c r="H102" s="112"/>
      <c r="I102" s="30">
        <f>H102*E102</f>
        <v>0</v>
      </c>
      <c r="J102" s="30">
        <f t="shared" si="1"/>
        <v>0</v>
      </c>
    </row>
    <row r="103" spans="1:10" s="66" customFormat="1" ht="14.25" customHeight="1" x14ac:dyDescent="0.35">
      <c r="A103" s="84"/>
      <c r="B103" s="102" t="s">
        <v>97</v>
      </c>
      <c r="C103" s="119" t="s">
        <v>17</v>
      </c>
      <c r="D103" s="120">
        <v>0.02</v>
      </c>
      <c r="E103" s="116">
        <f>E101*D103</f>
        <v>0.06</v>
      </c>
      <c r="F103" s="112"/>
      <c r="G103" s="29">
        <f>F103*E103</f>
        <v>0</v>
      </c>
      <c r="H103" s="112"/>
      <c r="I103" s="30">
        <f>H103*E103</f>
        <v>0</v>
      </c>
      <c r="J103" s="30">
        <f t="shared" si="1"/>
        <v>0</v>
      </c>
    </row>
    <row r="104" spans="1:10" s="66" customFormat="1" ht="14.25" customHeight="1" x14ac:dyDescent="0.35">
      <c r="A104" s="84"/>
      <c r="B104" s="118" t="s">
        <v>119</v>
      </c>
      <c r="C104" s="119" t="s">
        <v>37</v>
      </c>
      <c r="D104" s="121" t="s">
        <v>120</v>
      </c>
      <c r="E104" s="116">
        <v>3</v>
      </c>
      <c r="F104" s="112"/>
      <c r="G104" s="29">
        <f>F104*E104</f>
        <v>0</v>
      </c>
      <c r="H104" s="112"/>
      <c r="I104" s="30">
        <f>H104*E104</f>
        <v>0</v>
      </c>
      <c r="J104" s="30">
        <f t="shared" si="1"/>
        <v>0</v>
      </c>
    </row>
    <row r="105" spans="1:10" s="66" customFormat="1" ht="14.25" customHeight="1" x14ac:dyDescent="0.35">
      <c r="A105" s="84"/>
      <c r="B105" s="118" t="s">
        <v>121</v>
      </c>
      <c r="C105" s="119" t="s">
        <v>17</v>
      </c>
      <c r="D105" s="120">
        <v>0.28999999999999998</v>
      </c>
      <c r="E105" s="116">
        <f>E101*D105</f>
        <v>0.86999999999999988</v>
      </c>
      <c r="F105" s="112"/>
      <c r="G105" s="29">
        <f>F105*E105</f>
        <v>0</v>
      </c>
      <c r="H105" s="112"/>
      <c r="I105" s="30">
        <f>H105*E105</f>
        <v>0</v>
      </c>
      <c r="J105" s="30">
        <f t="shared" si="1"/>
        <v>0</v>
      </c>
    </row>
    <row r="106" spans="1:10" s="66" customFormat="1" ht="24.75" customHeight="1" x14ac:dyDescent="0.35">
      <c r="A106" s="84">
        <v>14</v>
      </c>
      <c r="B106" s="122" t="s">
        <v>122</v>
      </c>
      <c r="C106" s="86" t="s">
        <v>33</v>
      </c>
      <c r="D106" s="87"/>
      <c r="E106" s="88">
        <v>32.1</v>
      </c>
      <c r="F106" s="89"/>
      <c r="G106" s="29">
        <f>F106*E106</f>
        <v>0</v>
      </c>
      <c r="H106" s="89"/>
      <c r="I106" s="30">
        <f>H106*E106</f>
        <v>0</v>
      </c>
      <c r="J106" s="30">
        <f t="shared" si="1"/>
        <v>0</v>
      </c>
    </row>
    <row r="107" spans="1:10" s="66" customFormat="1" ht="14.25" customHeight="1" x14ac:dyDescent="0.35">
      <c r="A107" s="84"/>
      <c r="B107" s="102" t="s">
        <v>39</v>
      </c>
      <c r="C107" s="103" t="s">
        <v>33</v>
      </c>
      <c r="D107" s="33">
        <v>1</v>
      </c>
      <c r="E107" s="33">
        <f>D107*E106</f>
        <v>32.1</v>
      </c>
      <c r="F107" s="33"/>
      <c r="G107" s="29">
        <f>F107*E107</f>
        <v>0</v>
      </c>
      <c r="H107" s="89"/>
      <c r="I107" s="30">
        <f>H107*E107</f>
        <v>0</v>
      </c>
      <c r="J107" s="30">
        <f t="shared" si="1"/>
        <v>0</v>
      </c>
    </row>
    <row r="108" spans="1:10" s="66" customFormat="1" ht="14.25" customHeight="1" x14ac:dyDescent="0.35">
      <c r="A108" s="84"/>
      <c r="B108" s="31" t="s">
        <v>123</v>
      </c>
      <c r="C108" s="32" t="s">
        <v>17</v>
      </c>
      <c r="D108" s="120">
        <v>6.6199999999999995E-2</v>
      </c>
      <c r="E108" s="89">
        <f>D108*E106</f>
        <v>2.1250200000000001</v>
      </c>
      <c r="F108" s="89"/>
      <c r="G108" s="29">
        <f>F108*E108</f>
        <v>0</v>
      </c>
      <c r="H108" s="89"/>
      <c r="I108" s="30">
        <f>H108*E108</f>
        <v>0</v>
      </c>
      <c r="J108" s="30">
        <f t="shared" si="1"/>
        <v>0</v>
      </c>
    </row>
    <row r="109" spans="1:10" s="66" customFormat="1" ht="14.25" customHeight="1" x14ac:dyDescent="0.35">
      <c r="A109" s="95"/>
      <c r="B109" s="123" t="s">
        <v>124</v>
      </c>
      <c r="C109" s="71" t="s">
        <v>33</v>
      </c>
      <c r="D109" s="105">
        <v>1.05</v>
      </c>
      <c r="E109" s="89">
        <f>D109*E106</f>
        <v>33.705000000000005</v>
      </c>
      <c r="F109" s="89"/>
      <c r="G109" s="29">
        <f>F109*E109</f>
        <v>0</v>
      </c>
      <c r="H109" s="89"/>
      <c r="I109" s="30">
        <f>H109*E109</f>
        <v>0</v>
      </c>
      <c r="J109" s="30">
        <f t="shared" si="1"/>
        <v>0</v>
      </c>
    </row>
    <row r="110" spans="1:10" s="66" customFormat="1" ht="24.75" customHeight="1" x14ac:dyDescent="0.35">
      <c r="A110" s="95"/>
      <c r="B110" s="104" t="s">
        <v>125</v>
      </c>
      <c r="C110" s="71" t="s">
        <v>37</v>
      </c>
      <c r="D110" s="105" t="s">
        <v>42</v>
      </c>
      <c r="E110" s="89">
        <v>3</v>
      </c>
      <c r="F110" s="89"/>
      <c r="G110" s="29">
        <f>F110*E110</f>
        <v>0</v>
      </c>
      <c r="H110" s="89"/>
      <c r="I110" s="30">
        <f>H110*E110</f>
        <v>0</v>
      </c>
      <c r="J110" s="30">
        <f t="shared" si="1"/>
        <v>0</v>
      </c>
    </row>
    <row r="111" spans="1:10" s="66" customFormat="1" ht="14.25" customHeight="1" x14ac:dyDescent="0.35">
      <c r="A111" s="95"/>
      <c r="B111" s="104" t="s">
        <v>126</v>
      </c>
      <c r="C111" s="71" t="s">
        <v>37</v>
      </c>
      <c r="D111" s="105">
        <v>1.66</v>
      </c>
      <c r="E111" s="89">
        <f>D111*E106</f>
        <v>53.286000000000001</v>
      </c>
      <c r="F111" s="89"/>
      <c r="G111" s="29">
        <f>F111*E111</f>
        <v>0</v>
      </c>
      <c r="H111" s="89"/>
      <c r="I111" s="30">
        <f>H111*E111</f>
        <v>0</v>
      </c>
      <c r="J111" s="30">
        <f t="shared" si="1"/>
        <v>0</v>
      </c>
    </row>
    <row r="112" spans="1:10" s="66" customFormat="1" ht="14.25" customHeight="1" x14ac:dyDescent="0.35">
      <c r="A112" s="95"/>
      <c r="B112" s="104" t="s">
        <v>31</v>
      </c>
      <c r="C112" s="71" t="s">
        <v>17</v>
      </c>
      <c r="D112" s="120">
        <v>0.13300000000000001</v>
      </c>
      <c r="E112" s="89">
        <f>D112*E106</f>
        <v>4.2693000000000003</v>
      </c>
      <c r="F112" s="89"/>
      <c r="G112" s="29">
        <f>F112*E112</f>
        <v>0</v>
      </c>
      <c r="H112" s="89"/>
      <c r="I112" s="30">
        <f>H112*E112</f>
        <v>0</v>
      </c>
      <c r="J112" s="30">
        <f t="shared" si="1"/>
        <v>0</v>
      </c>
    </row>
    <row r="113" spans="1:10" s="66" customFormat="1" ht="19.5" customHeight="1" x14ac:dyDescent="0.35">
      <c r="A113" s="45"/>
      <c r="B113" s="79" t="s">
        <v>127</v>
      </c>
      <c r="C113" s="32"/>
      <c r="D113" s="105"/>
      <c r="E113" s="101"/>
      <c r="F113" s="101"/>
      <c r="G113" s="29">
        <f>F113*E113</f>
        <v>0</v>
      </c>
      <c r="H113" s="101"/>
      <c r="I113" s="30">
        <f>H113*E113</f>
        <v>0</v>
      </c>
      <c r="J113" s="30">
        <f t="shared" si="1"/>
        <v>0</v>
      </c>
    </row>
    <row r="114" spans="1:10" s="66" customFormat="1" ht="14.25" customHeight="1" x14ac:dyDescent="0.35">
      <c r="A114" s="45">
        <v>15</v>
      </c>
      <c r="B114" s="124" t="s">
        <v>128</v>
      </c>
      <c r="C114" s="86" t="s">
        <v>35</v>
      </c>
      <c r="D114" s="125"/>
      <c r="E114" s="125">
        <v>803.3</v>
      </c>
      <c r="F114" s="94"/>
      <c r="G114" s="29">
        <f>F114*E114</f>
        <v>0</v>
      </c>
      <c r="H114" s="94"/>
      <c r="I114" s="30">
        <f>H114*E114</f>
        <v>0</v>
      </c>
      <c r="J114" s="30">
        <f t="shared" si="1"/>
        <v>0</v>
      </c>
    </row>
    <row r="115" spans="1:10" s="66" customFormat="1" ht="14.25" customHeight="1" x14ac:dyDescent="0.35">
      <c r="A115" s="45"/>
      <c r="B115" s="90" t="s">
        <v>129</v>
      </c>
      <c r="C115" s="91" t="s">
        <v>88</v>
      </c>
      <c r="D115" s="92">
        <v>1</v>
      </c>
      <c r="E115" s="93">
        <f>D115*E114</f>
        <v>803.3</v>
      </c>
      <c r="F115" s="94"/>
      <c r="G115" s="29">
        <f>F115*E115</f>
        <v>0</v>
      </c>
      <c r="H115" s="94"/>
      <c r="I115" s="30">
        <f>H115*E115</f>
        <v>0</v>
      </c>
      <c r="J115" s="30">
        <f t="shared" si="1"/>
        <v>0</v>
      </c>
    </row>
    <row r="116" spans="1:10" s="66" customFormat="1" ht="14.25" customHeight="1" x14ac:dyDescent="0.35">
      <c r="A116" s="45"/>
      <c r="B116" s="26" t="s">
        <v>86</v>
      </c>
      <c r="C116" s="27" t="s">
        <v>17</v>
      </c>
      <c r="D116" s="126">
        <v>6.9000000000000006E-2</v>
      </c>
      <c r="E116" s="33">
        <f>D116*E114</f>
        <v>55.427700000000002</v>
      </c>
      <c r="F116" s="33"/>
      <c r="G116" s="29">
        <f>F116*E116</f>
        <v>0</v>
      </c>
      <c r="H116" s="33"/>
      <c r="I116" s="30">
        <f>H116*E116</f>
        <v>0</v>
      </c>
      <c r="J116" s="30">
        <f t="shared" si="1"/>
        <v>0</v>
      </c>
    </row>
    <row r="117" spans="1:10" s="66" customFormat="1" ht="14.25" customHeight="1" x14ac:dyDescent="0.35">
      <c r="A117" s="45"/>
      <c r="B117" s="113" t="s">
        <v>130</v>
      </c>
      <c r="C117" s="97" t="s">
        <v>46</v>
      </c>
      <c r="D117" s="98">
        <v>3.6499999999999998E-2</v>
      </c>
      <c r="E117" s="93">
        <f>D117*E114</f>
        <v>29.320449999999997</v>
      </c>
      <c r="F117" s="94"/>
      <c r="G117" s="29">
        <f>F117*E117</f>
        <v>0</v>
      </c>
      <c r="H117" s="94"/>
      <c r="I117" s="30">
        <f>H117*E117</f>
        <v>0</v>
      </c>
      <c r="J117" s="30">
        <f t="shared" si="1"/>
        <v>0</v>
      </c>
    </row>
    <row r="118" spans="1:10" s="66" customFormat="1" ht="14.25" customHeight="1" x14ac:dyDescent="0.35">
      <c r="A118" s="45"/>
      <c r="B118" s="90" t="s">
        <v>91</v>
      </c>
      <c r="C118" s="97" t="s">
        <v>17</v>
      </c>
      <c r="D118" s="98">
        <v>3.0000000000000001E-3</v>
      </c>
      <c r="E118" s="93">
        <f>D118*E114</f>
        <v>2.4098999999999999</v>
      </c>
      <c r="F118" s="94"/>
      <c r="G118" s="29">
        <f>F118*E118</f>
        <v>0</v>
      </c>
      <c r="H118" s="94"/>
      <c r="I118" s="30">
        <f>H118*E118</f>
        <v>0</v>
      </c>
      <c r="J118" s="30">
        <f t="shared" si="1"/>
        <v>0</v>
      </c>
    </row>
    <row r="119" spans="1:10" s="66" customFormat="1" ht="24.75" customHeight="1" x14ac:dyDescent="0.35">
      <c r="A119" s="84">
        <v>16</v>
      </c>
      <c r="B119" s="99" t="s">
        <v>131</v>
      </c>
      <c r="C119" s="86" t="s">
        <v>35</v>
      </c>
      <c r="D119" s="87"/>
      <c r="E119" s="100">
        <f>E114</f>
        <v>803.3</v>
      </c>
      <c r="F119" s="89"/>
      <c r="G119" s="29">
        <f>F119*E119</f>
        <v>0</v>
      </c>
      <c r="H119" s="101"/>
      <c r="I119" s="30">
        <f>H119*E119</f>
        <v>0</v>
      </c>
      <c r="J119" s="30">
        <f t="shared" si="1"/>
        <v>0</v>
      </c>
    </row>
    <row r="120" spans="1:10" s="66" customFormat="1" ht="14.25" customHeight="1" x14ac:dyDescent="0.35">
      <c r="A120" s="95"/>
      <c r="B120" s="127" t="s">
        <v>39</v>
      </c>
      <c r="C120" s="41" t="s">
        <v>35</v>
      </c>
      <c r="D120" s="35">
        <v>1</v>
      </c>
      <c r="E120" s="35">
        <f>D120*E119</f>
        <v>803.3</v>
      </c>
      <c r="F120" s="128"/>
      <c r="G120" s="29">
        <f>F120*E120</f>
        <v>0</v>
      </c>
      <c r="H120" s="129"/>
      <c r="I120" s="30">
        <f>H120*E120</f>
        <v>0</v>
      </c>
      <c r="J120" s="30">
        <f t="shared" si="1"/>
        <v>0</v>
      </c>
    </row>
    <row r="121" spans="1:10" s="66" customFormat="1" ht="14.25" customHeight="1" x14ac:dyDescent="0.35">
      <c r="A121" s="95"/>
      <c r="B121" s="130" t="s">
        <v>93</v>
      </c>
      <c r="C121" s="20" t="s">
        <v>17</v>
      </c>
      <c r="D121" s="131">
        <v>2.3E-2</v>
      </c>
      <c r="E121" s="129">
        <f>D121*E119</f>
        <v>18.475899999999999</v>
      </c>
      <c r="F121" s="128"/>
      <c r="G121" s="29">
        <f>F121*E121</f>
        <v>0</v>
      </c>
      <c r="H121" s="129"/>
      <c r="I121" s="30">
        <f>H121*E121</f>
        <v>0</v>
      </c>
      <c r="J121" s="30">
        <f t="shared" si="1"/>
        <v>0</v>
      </c>
    </row>
    <row r="122" spans="1:10" s="66" customFormat="1" ht="14.25" customHeight="1" x14ac:dyDescent="0.35">
      <c r="A122" s="95"/>
      <c r="B122" s="130" t="s">
        <v>132</v>
      </c>
      <c r="C122" s="132" t="s">
        <v>35</v>
      </c>
      <c r="D122" s="131">
        <v>1.03</v>
      </c>
      <c r="E122" s="129">
        <f>D122*E119</f>
        <v>827.399</v>
      </c>
      <c r="F122" s="129"/>
      <c r="G122" s="29">
        <f>F122*E122</f>
        <v>0</v>
      </c>
      <c r="H122" s="129"/>
      <c r="I122" s="30">
        <f>H122*E122</f>
        <v>0</v>
      </c>
      <c r="J122" s="30">
        <f t="shared" si="1"/>
        <v>0</v>
      </c>
    </row>
    <row r="123" spans="1:10" s="66" customFormat="1" ht="14.25" customHeight="1" x14ac:dyDescent="0.35">
      <c r="A123" s="95"/>
      <c r="B123" s="130" t="s">
        <v>133</v>
      </c>
      <c r="C123" s="132" t="s">
        <v>37</v>
      </c>
      <c r="D123" s="129">
        <v>6</v>
      </c>
      <c r="E123" s="129">
        <f>E119*D123</f>
        <v>4819.7999999999993</v>
      </c>
      <c r="F123" s="129"/>
      <c r="G123" s="29">
        <f>F123*E123</f>
        <v>0</v>
      </c>
      <c r="H123" s="129"/>
      <c r="I123" s="30">
        <f>H123*E123</f>
        <v>0</v>
      </c>
      <c r="J123" s="30">
        <f t="shared" si="1"/>
        <v>0</v>
      </c>
    </row>
    <row r="124" spans="1:10" s="66" customFormat="1" ht="45" customHeight="1" x14ac:dyDescent="0.35">
      <c r="A124" s="82">
        <v>17</v>
      </c>
      <c r="B124" s="83" t="s">
        <v>134</v>
      </c>
      <c r="C124" s="60" t="s">
        <v>35</v>
      </c>
      <c r="D124" s="76"/>
      <c r="E124" s="61">
        <v>803.3</v>
      </c>
      <c r="F124" s="33"/>
      <c r="G124" s="29">
        <f>F124*E124</f>
        <v>0</v>
      </c>
      <c r="H124" s="32"/>
      <c r="I124" s="30">
        <f>H124*E124</f>
        <v>0</v>
      </c>
      <c r="J124" s="30">
        <f t="shared" si="1"/>
        <v>0</v>
      </c>
    </row>
    <row r="125" spans="1:10" s="66" customFormat="1" ht="14.25" customHeight="1" x14ac:dyDescent="0.35">
      <c r="A125" s="82"/>
      <c r="B125" s="102" t="s">
        <v>39</v>
      </c>
      <c r="C125" s="103" t="s">
        <v>35</v>
      </c>
      <c r="D125" s="33">
        <v>1</v>
      </c>
      <c r="E125" s="33">
        <f>E124*D125</f>
        <v>803.3</v>
      </c>
      <c r="F125" s="33"/>
      <c r="G125" s="29">
        <f>F125*E125</f>
        <v>0</v>
      </c>
      <c r="H125" s="32"/>
      <c r="I125" s="30">
        <f>H125*E125</f>
        <v>0</v>
      </c>
      <c r="J125" s="30">
        <f t="shared" si="1"/>
        <v>0</v>
      </c>
    </row>
    <row r="126" spans="1:10" s="66" customFormat="1" ht="14.25" customHeight="1" x14ac:dyDescent="0.35">
      <c r="A126" s="82"/>
      <c r="B126" s="31" t="s">
        <v>40</v>
      </c>
      <c r="C126" s="32" t="s">
        <v>17</v>
      </c>
      <c r="D126" s="133">
        <v>0.1</v>
      </c>
      <c r="E126" s="33">
        <f>E124*D126</f>
        <v>80.33</v>
      </c>
      <c r="F126" s="33"/>
      <c r="G126" s="29">
        <f>F126*E126</f>
        <v>0</v>
      </c>
      <c r="H126" s="33"/>
      <c r="I126" s="30">
        <f>H126*E126</f>
        <v>0</v>
      </c>
      <c r="J126" s="30">
        <f t="shared" si="1"/>
        <v>0</v>
      </c>
    </row>
    <row r="127" spans="1:10" s="66" customFormat="1" ht="14.25" customHeight="1" x14ac:dyDescent="0.35">
      <c r="A127" s="82"/>
      <c r="B127" s="31" t="s">
        <v>135</v>
      </c>
      <c r="C127" s="32" t="s">
        <v>36</v>
      </c>
      <c r="D127" s="80">
        <v>12</v>
      </c>
      <c r="E127" s="33">
        <f>E124*D127</f>
        <v>9639.5999999999985</v>
      </c>
      <c r="F127" s="33"/>
      <c r="G127" s="29">
        <f>F127*E127</f>
        <v>0</v>
      </c>
      <c r="H127" s="33"/>
      <c r="I127" s="30">
        <f>H127*E127</f>
        <v>0</v>
      </c>
      <c r="J127" s="30">
        <f t="shared" si="1"/>
        <v>0</v>
      </c>
    </row>
    <row r="128" spans="1:10" s="66" customFormat="1" ht="14.25" customHeight="1" x14ac:dyDescent="0.35">
      <c r="A128" s="82"/>
      <c r="B128" s="31" t="s">
        <v>136</v>
      </c>
      <c r="C128" s="32" t="s">
        <v>33</v>
      </c>
      <c r="D128" s="133">
        <v>0.3</v>
      </c>
      <c r="E128" s="33">
        <f>E124*D128</f>
        <v>240.98999999999998</v>
      </c>
      <c r="F128" s="33"/>
      <c r="G128" s="29">
        <f>F128*E128</f>
        <v>0</v>
      </c>
      <c r="H128" s="33"/>
      <c r="I128" s="30">
        <f>H128*E128</f>
        <v>0</v>
      </c>
      <c r="J128" s="30">
        <f t="shared" si="1"/>
        <v>0</v>
      </c>
    </row>
    <row r="129" spans="1:10" s="66" customFormat="1" ht="14.25" customHeight="1" x14ac:dyDescent="0.35">
      <c r="A129" s="82"/>
      <c r="B129" s="31" t="s">
        <v>137</v>
      </c>
      <c r="C129" s="32" t="s">
        <v>35</v>
      </c>
      <c r="D129" s="80">
        <v>1.1000000000000001</v>
      </c>
      <c r="E129" s="33">
        <f>E124*D129</f>
        <v>883.63</v>
      </c>
      <c r="F129" s="33"/>
      <c r="G129" s="29">
        <f>F129*E129</f>
        <v>0</v>
      </c>
      <c r="H129" s="33"/>
      <c r="I129" s="30">
        <f>H129*E129</f>
        <v>0</v>
      </c>
      <c r="J129" s="30">
        <f t="shared" si="1"/>
        <v>0</v>
      </c>
    </row>
    <row r="130" spans="1:10" s="66" customFormat="1" ht="14.25" customHeight="1" x14ac:dyDescent="0.35">
      <c r="A130" s="82"/>
      <c r="B130" s="31" t="s">
        <v>138</v>
      </c>
      <c r="C130" s="32" t="s">
        <v>36</v>
      </c>
      <c r="D130" s="80">
        <v>0.25</v>
      </c>
      <c r="E130" s="33">
        <f>E124*D130</f>
        <v>200.82499999999999</v>
      </c>
      <c r="F130" s="33"/>
      <c r="G130" s="29">
        <f>F130*E130</f>
        <v>0</v>
      </c>
      <c r="H130" s="33"/>
      <c r="I130" s="30">
        <f>H130*E130</f>
        <v>0</v>
      </c>
      <c r="J130" s="30">
        <f t="shared" si="1"/>
        <v>0</v>
      </c>
    </row>
    <row r="131" spans="1:10" s="66" customFormat="1" ht="14.25" customHeight="1" x14ac:dyDescent="0.35">
      <c r="A131" s="82"/>
      <c r="B131" s="31" t="s">
        <v>139</v>
      </c>
      <c r="C131" s="32" t="s">
        <v>36</v>
      </c>
      <c r="D131" s="80">
        <v>4</v>
      </c>
      <c r="E131" s="33">
        <f>E124*D131</f>
        <v>3213.2</v>
      </c>
      <c r="F131" s="33"/>
      <c r="G131" s="29">
        <f>F131*E131</f>
        <v>0</v>
      </c>
      <c r="H131" s="33"/>
      <c r="I131" s="30">
        <f>H131*E131</f>
        <v>0</v>
      </c>
      <c r="J131" s="30">
        <f t="shared" si="1"/>
        <v>0</v>
      </c>
    </row>
    <row r="132" spans="1:10" s="66" customFormat="1" ht="14.25" customHeight="1" x14ac:dyDescent="0.35">
      <c r="A132" s="82"/>
      <c r="B132" s="134" t="s">
        <v>140</v>
      </c>
      <c r="C132" s="32" t="s">
        <v>36</v>
      </c>
      <c r="D132" s="105">
        <v>0.59</v>
      </c>
      <c r="E132" s="101">
        <f>E124*D132</f>
        <v>473.94699999999995</v>
      </c>
      <c r="F132" s="101"/>
      <c r="G132" s="29">
        <f>F132*E132</f>
        <v>0</v>
      </c>
      <c r="H132" s="101"/>
      <c r="I132" s="30">
        <f>H132*E132</f>
        <v>0</v>
      </c>
      <c r="J132" s="30">
        <f t="shared" si="1"/>
        <v>0</v>
      </c>
    </row>
    <row r="133" spans="1:10" s="66" customFormat="1" ht="14.25" customHeight="1" x14ac:dyDescent="0.35">
      <c r="A133" s="82"/>
      <c r="B133" s="31" t="s">
        <v>83</v>
      </c>
      <c r="C133" s="32" t="s">
        <v>17</v>
      </c>
      <c r="D133" s="133">
        <v>0.25</v>
      </c>
      <c r="E133" s="33">
        <f>E124*D133</f>
        <v>200.82499999999999</v>
      </c>
      <c r="F133" s="33"/>
      <c r="G133" s="29">
        <f>F133*E133</f>
        <v>0</v>
      </c>
      <c r="H133" s="33"/>
      <c r="I133" s="30">
        <f>H133*E133</f>
        <v>0</v>
      </c>
      <c r="J133" s="30">
        <f t="shared" si="1"/>
        <v>0</v>
      </c>
    </row>
    <row r="134" spans="1:10" s="66" customFormat="1" ht="14.25" customHeight="1" x14ac:dyDescent="0.35">
      <c r="A134" s="135">
        <v>18</v>
      </c>
      <c r="B134" s="59" t="s">
        <v>141</v>
      </c>
      <c r="C134" s="74" t="s">
        <v>35</v>
      </c>
      <c r="D134" s="44"/>
      <c r="E134" s="44">
        <v>180.5</v>
      </c>
      <c r="F134" s="35"/>
      <c r="G134" s="29">
        <f>F134*E134</f>
        <v>0</v>
      </c>
      <c r="H134" s="35"/>
      <c r="I134" s="30">
        <f>H134*E134</f>
        <v>0</v>
      </c>
      <c r="J134" s="30">
        <f t="shared" si="1"/>
        <v>0</v>
      </c>
    </row>
    <row r="135" spans="1:10" s="66" customFormat="1" ht="14.25" customHeight="1" x14ac:dyDescent="0.35">
      <c r="A135" s="51"/>
      <c r="B135" s="52" t="s">
        <v>39</v>
      </c>
      <c r="C135" s="136" t="s">
        <v>35</v>
      </c>
      <c r="D135" s="33">
        <v>1</v>
      </c>
      <c r="E135" s="33">
        <f>E134*D135</f>
        <v>180.5</v>
      </c>
      <c r="F135" s="33"/>
      <c r="G135" s="29">
        <f>F135*E135</f>
        <v>0</v>
      </c>
      <c r="H135" s="33"/>
      <c r="I135" s="30">
        <f>H135*E135</f>
        <v>0</v>
      </c>
      <c r="J135" s="30">
        <f t="shared" si="1"/>
        <v>0</v>
      </c>
    </row>
    <row r="136" spans="1:10" s="66" customFormat="1" ht="14.25" customHeight="1" x14ac:dyDescent="0.35">
      <c r="A136" s="51"/>
      <c r="B136" s="104" t="s">
        <v>30</v>
      </c>
      <c r="C136" s="137" t="s">
        <v>17</v>
      </c>
      <c r="D136" s="138">
        <v>2.1999999999999999E-2</v>
      </c>
      <c r="E136" s="89">
        <f>E134*D136</f>
        <v>3.9709999999999996</v>
      </c>
      <c r="F136" s="89"/>
      <c r="G136" s="29">
        <f>F136*E136</f>
        <v>0</v>
      </c>
      <c r="H136" s="89"/>
      <c r="I136" s="30">
        <f>H136*E136</f>
        <v>0</v>
      </c>
      <c r="J136" s="30">
        <f t="shared" si="1"/>
        <v>0</v>
      </c>
    </row>
    <row r="137" spans="1:10" s="66" customFormat="1" ht="14.25" customHeight="1" x14ac:dyDescent="0.35">
      <c r="A137" s="51"/>
      <c r="B137" s="139" t="s">
        <v>142</v>
      </c>
      <c r="C137" s="140" t="s">
        <v>35</v>
      </c>
      <c r="D137" s="141">
        <v>1.05</v>
      </c>
      <c r="E137" s="33">
        <f>E134*D137</f>
        <v>189.52500000000001</v>
      </c>
      <c r="F137" s="33"/>
      <c r="G137" s="29">
        <f>F137*E137</f>
        <v>0</v>
      </c>
      <c r="H137" s="33"/>
      <c r="I137" s="30">
        <f>H137*E137</f>
        <v>0</v>
      </c>
      <c r="J137" s="30">
        <f t="shared" si="1"/>
        <v>0</v>
      </c>
    </row>
    <row r="138" spans="1:10" s="66" customFormat="1" ht="24.75" customHeight="1" x14ac:dyDescent="0.35">
      <c r="A138" s="51"/>
      <c r="B138" s="52" t="s">
        <v>143</v>
      </c>
      <c r="C138" s="136" t="s">
        <v>35</v>
      </c>
      <c r="D138" s="33">
        <v>1</v>
      </c>
      <c r="E138" s="33">
        <f>D138*E134</f>
        <v>180.5</v>
      </c>
      <c r="F138" s="33"/>
      <c r="G138" s="29">
        <f>F138*E138</f>
        <v>0</v>
      </c>
      <c r="H138" s="33"/>
      <c r="I138" s="30">
        <f>H138*E138</f>
        <v>0</v>
      </c>
      <c r="J138" s="30">
        <f t="shared" si="1"/>
        <v>0</v>
      </c>
    </row>
    <row r="139" spans="1:10" s="66" customFormat="1" ht="14.25" customHeight="1" x14ac:dyDescent="0.35">
      <c r="A139" s="51"/>
      <c r="B139" s="142" t="s">
        <v>31</v>
      </c>
      <c r="C139" s="136" t="s">
        <v>17</v>
      </c>
      <c r="D139" s="32">
        <v>0.1</v>
      </c>
      <c r="E139" s="33">
        <f>E134*D139</f>
        <v>18.05</v>
      </c>
      <c r="F139" s="33"/>
      <c r="G139" s="29">
        <f>F139*E139</f>
        <v>0</v>
      </c>
      <c r="H139" s="33"/>
      <c r="I139" s="30">
        <f>H139*E139</f>
        <v>0</v>
      </c>
      <c r="J139" s="30">
        <f t="shared" si="1"/>
        <v>0</v>
      </c>
    </row>
    <row r="140" spans="1:10" s="66" customFormat="1" ht="14.25" customHeight="1" x14ac:dyDescent="0.35">
      <c r="A140" s="135">
        <v>19</v>
      </c>
      <c r="B140" s="59" t="s">
        <v>144</v>
      </c>
      <c r="C140" s="74" t="s">
        <v>35</v>
      </c>
      <c r="D140" s="44"/>
      <c r="E140" s="44">
        <v>76</v>
      </c>
      <c r="F140" s="35"/>
      <c r="G140" s="29">
        <f>F140*E140</f>
        <v>0</v>
      </c>
      <c r="H140" s="35"/>
      <c r="I140" s="30">
        <f>H140*E140</f>
        <v>0</v>
      </c>
      <c r="J140" s="30">
        <f t="shared" si="1"/>
        <v>0</v>
      </c>
    </row>
    <row r="141" spans="1:10" s="66" customFormat="1" ht="14.25" customHeight="1" x14ac:dyDescent="0.35">
      <c r="A141" s="51"/>
      <c r="B141" s="52" t="s">
        <v>39</v>
      </c>
      <c r="C141" s="136" t="s">
        <v>35</v>
      </c>
      <c r="D141" s="33">
        <v>1</v>
      </c>
      <c r="E141" s="33">
        <f>E140*D141</f>
        <v>76</v>
      </c>
      <c r="F141" s="33"/>
      <c r="G141" s="29">
        <f>F141*E141</f>
        <v>0</v>
      </c>
      <c r="H141" s="33"/>
      <c r="I141" s="30">
        <f>H141*E141</f>
        <v>0</v>
      </c>
      <c r="J141" s="30">
        <f t="shared" ref="J141:J204" si="2">I141+G141</f>
        <v>0</v>
      </c>
    </row>
    <row r="142" spans="1:10" s="66" customFormat="1" ht="14.25" customHeight="1" x14ac:dyDescent="0.35">
      <c r="A142" s="51"/>
      <c r="B142" s="104" t="s">
        <v>30</v>
      </c>
      <c r="C142" s="137" t="s">
        <v>17</v>
      </c>
      <c r="D142" s="138">
        <v>2.1999999999999999E-2</v>
      </c>
      <c r="E142" s="89">
        <f>E140*D142</f>
        <v>1.6719999999999999</v>
      </c>
      <c r="F142" s="89"/>
      <c r="G142" s="29">
        <f>F142*E142</f>
        <v>0</v>
      </c>
      <c r="H142" s="89"/>
      <c r="I142" s="30">
        <f>H142*E142</f>
        <v>0</v>
      </c>
      <c r="J142" s="30">
        <f t="shared" si="2"/>
        <v>0</v>
      </c>
    </row>
    <row r="143" spans="1:10" s="66" customFormat="1" ht="14.25" customHeight="1" x14ac:dyDescent="0.35">
      <c r="A143" s="51"/>
      <c r="B143" s="139" t="s">
        <v>145</v>
      </c>
      <c r="C143" s="140" t="s">
        <v>35</v>
      </c>
      <c r="D143" s="141">
        <v>1.05</v>
      </c>
      <c r="E143" s="33">
        <f>E140*D143</f>
        <v>79.8</v>
      </c>
      <c r="F143" s="33"/>
      <c r="G143" s="29">
        <f>F143*E143</f>
        <v>0</v>
      </c>
      <c r="H143" s="33"/>
      <c r="I143" s="30">
        <f>H143*E143</f>
        <v>0</v>
      </c>
      <c r="J143" s="30">
        <f t="shared" si="2"/>
        <v>0</v>
      </c>
    </row>
    <row r="144" spans="1:10" s="66" customFormat="1" ht="24.75" customHeight="1" x14ac:dyDescent="0.35">
      <c r="A144" s="51"/>
      <c r="B144" s="52" t="s">
        <v>146</v>
      </c>
      <c r="C144" s="136" t="s">
        <v>35</v>
      </c>
      <c r="D144" s="33">
        <v>1</v>
      </c>
      <c r="E144" s="33">
        <f>D144*E140</f>
        <v>76</v>
      </c>
      <c r="F144" s="33"/>
      <c r="G144" s="29">
        <f>F144*E144</f>
        <v>0</v>
      </c>
      <c r="H144" s="33"/>
      <c r="I144" s="30">
        <f>H144*E144</f>
        <v>0</v>
      </c>
      <c r="J144" s="30">
        <f t="shared" si="2"/>
        <v>0</v>
      </c>
    </row>
    <row r="145" spans="1:10" s="66" customFormat="1" ht="14.25" customHeight="1" x14ac:dyDescent="0.35">
      <c r="A145" s="51"/>
      <c r="B145" s="142" t="s">
        <v>31</v>
      </c>
      <c r="C145" s="136" t="s">
        <v>17</v>
      </c>
      <c r="D145" s="32">
        <v>0.1</v>
      </c>
      <c r="E145" s="33">
        <f>E140*D145</f>
        <v>7.6000000000000005</v>
      </c>
      <c r="F145" s="33"/>
      <c r="G145" s="29">
        <f>F145*E145</f>
        <v>0</v>
      </c>
      <c r="H145" s="33"/>
      <c r="I145" s="30">
        <f>H145*E145</f>
        <v>0</v>
      </c>
      <c r="J145" s="30">
        <f t="shared" si="2"/>
        <v>0</v>
      </c>
    </row>
    <row r="146" spans="1:10" s="66" customFormat="1" ht="24.75" customHeight="1" x14ac:dyDescent="0.35">
      <c r="A146" s="135">
        <v>20</v>
      </c>
      <c r="B146" s="143" t="s">
        <v>147</v>
      </c>
      <c r="C146" s="74" t="s">
        <v>37</v>
      </c>
      <c r="D146" s="74"/>
      <c r="E146" s="34">
        <v>20</v>
      </c>
      <c r="F146" s="33"/>
      <c r="G146" s="144">
        <f>F146*E146</f>
        <v>0</v>
      </c>
      <c r="H146" s="33"/>
      <c r="I146" s="144">
        <f>H146*E146</f>
        <v>0</v>
      </c>
      <c r="J146" s="30">
        <f t="shared" si="2"/>
        <v>0</v>
      </c>
    </row>
    <row r="147" spans="1:10" s="66" customFormat="1" ht="14.25" customHeight="1" x14ac:dyDescent="0.35">
      <c r="A147" s="51"/>
      <c r="B147" s="52" t="s">
        <v>39</v>
      </c>
      <c r="C147" s="32" t="s">
        <v>37</v>
      </c>
      <c r="D147" s="33">
        <v>1</v>
      </c>
      <c r="E147" s="33">
        <f>E146*D147</f>
        <v>20</v>
      </c>
      <c r="F147" s="145"/>
      <c r="G147" s="144">
        <f>F147*E147</f>
        <v>0</v>
      </c>
      <c r="H147" s="33"/>
      <c r="I147" s="144">
        <f>H147*E147</f>
        <v>0</v>
      </c>
      <c r="J147" s="30">
        <f t="shared" si="2"/>
        <v>0</v>
      </c>
    </row>
    <row r="148" spans="1:10" s="66" customFormat="1" ht="14.25" customHeight="1" x14ac:dyDescent="0.35">
      <c r="A148" s="51"/>
      <c r="B148" s="52" t="s">
        <v>30</v>
      </c>
      <c r="C148" s="32" t="s">
        <v>17</v>
      </c>
      <c r="D148" s="32">
        <v>0.85</v>
      </c>
      <c r="E148" s="33">
        <f>E146*D148</f>
        <v>17</v>
      </c>
      <c r="F148" s="33"/>
      <c r="G148" s="144">
        <f>F148*E148</f>
        <v>0</v>
      </c>
      <c r="H148" s="33"/>
      <c r="I148" s="144">
        <f>H148*E148</f>
        <v>0</v>
      </c>
      <c r="J148" s="30">
        <f t="shared" si="2"/>
        <v>0</v>
      </c>
    </row>
    <row r="149" spans="1:10" s="66" customFormat="1" ht="14.25" customHeight="1" x14ac:dyDescent="0.35">
      <c r="A149" s="51"/>
      <c r="B149" s="52" t="s">
        <v>148</v>
      </c>
      <c r="C149" s="32" t="s">
        <v>37</v>
      </c>
      <c r="D149" s="33">
        <v>1</v>
      </c>
      <c r="E149" s="33">
        <f>D149*E146</f>
        <v>20</v>
      </c>
      <c r="F149" s="33"/>
      <c r="G149" s="144">
        <f>F149*E149</f>
        <v>0</v>
      </c>
      <c r="H149" s="33"/>
      <c r="I149" s="144">
        <f>H149*E149</f>
        <v>0</v>
      </c>
      <c r="J149" s="30">
        <f t="shared" si="2"/>
        <v>0</v>
      </c>
    </row>
    <row r="150" spans="1:10" s="66" customFormat="1" ht="24.75" customHeight="1" x14ac:dyDescent="0.35">
      <c r="A150" s="51"/>
      <c r="B150" s="52" t="s">
        <v>149</v>
      </c>
      <c r="C150" s="32" t="s">
        <v>36</v>
      </c>
      <c r="D150" s="33">
        <v>1.5</v>
      </c>
      <c r="E150" s="33">
        <f>D150*E146</f>
        <v>30</v>
      </c>
      <c r="F150" s="33"/>
      <c r="G150" s="144">
        <f>F150*E150</f>
        <v>0</v>
      </c>
      <c r="H150" s="33"/>
      <c r="I150" s="144">
        <f>H150*E150</f>
        <v>0</v>
      </c>
      <c r="J150" s="30">
        <f t="shared" si="2"/>
        <v>0</v>
      </c>
    </row>
    <row r="151" spans="1:10" s="66" customFormat="1" ht="14.25" customHeight="1" x14ac:dyDescent="0.35">
      <c r="A151" s="51"/>
      <c r="B151" s="52" t="s">
        <v>31</v>
      </c>
      <c r="C151" s="32" t="s">
        <v>17</v>
      </c>
      <c r="D151" s="33">
        <v>5.5</v>
      </c>
      <c r="E151" s="33">
        <f>E146*D151</f>
        <v>110</v>
      </c>
      <c r="F151" s="33"/>
      <c r="G151" s="144">
        <f>F151*E151</f>
        <v>0</v>
      </c>
      <c r="H151" s="33"/>
      <c r="I151" s="144">
        <f>H151*E151</f>
        <v>0</v>
      </c>
      <c r="J151" s="30">
        <f t="shared" si="2"/>
        <v>0</v>
      </c>
    </row>
    <row r="152" spans="1:10" s="66" customFormat="1" ht="14.25" customHeight="1" x14ac:dyDescent="0.35">
      <c r="A152" s="51"/>
      <c r="B152" s="146"/>
      <c r="C152" s="136"/>
      <c r="D152" s="105"/>
      <c r="E152" s="101"/>
      <c r="F152" s="101"/>
      <c r="G152" s="29"/>
      <c r="H152" s="101"/>
      <c r="I152" s="30"/>
      <c r="J152" s="30">
        <f t="shared" si="2"/>
        <v>0</v>
      </c>
    </row>
    <row r="153" spans="1:10" s="66" customFormat="1" ht="14.25" customHeight="1" x14ac:dyDescent="0.35">
      <c r="A153" s="95" t="s">
        <v>150</v>
      </c>
      <c r="B153" s="147" t="s">
        <v>151</v>
      </c>
      <c r="C153" s="74" t="s">
        <v>35</v>
      </c>
      <c r="D153" s="148"/>
      <c r="E153" s="149">
        <f>E134+E124</f>
        <v>983.8</v>
      </c>
      <c r="F153" s="129"/>
      <c r="G153" s="29">
        <f>F153*E153</f>
        <v>0</v>
      </c>
      <c r="H153" s="129"/>
      <c r="I153" s="30">
        <f>H153*E153</f>
        <v>0</v>
      </c>
      <c r="J153" s="30">
        <f t="shared" si="2"/>
        <v>0</v>
      </c>
    </row>
    <row r="154" spans="1:10" s="66" customFormat="1" ht="14.25" customHeight="1" x14ac:dyDescent="0.35">
      <c r="A154" s="95"/>
      <c r="B154" s="150" t="s">
        <v>39</v>
      </c>
      <c r="C154" s="151" t="s">
        <v>35</v>
      </c>
      <c r="D154" s="35">
        <v>1</v>
      </c>
      <c r="E154" s="35">
        <f>D154*E153</f>
        <v>983.8</v>
      </c>
      <c r="F154" s="128"/>
      <c r="G154" s="29">
        <f>F154*E154</f>
        <v>0</v>
      </c>
      <c r="H154" s="128"/>
      <c r="I154" s="30">
        <f>H154*E154</f>
        <v>0</v>
      </c>
      <c r="J154" s="30">
        <f t="shared" si="2"/>
        <v>0</v>
      </c>
    </row>
    <row r="155" spans="1:10" s="66" customFormat="1" ht="14.25" customHeight="1" x14ac:dyDescent="0.35">
      <c r="A155" s="95"/>
      <c r="B155" s="152" t="s">
        <v>30</v>
      </c>
      <c r="C155" s="140" t="s">
        <v>17</v>
      </c>
      <c r="D155" s="126">
        <v>6.8999999999999999E-3</v>
      </c>
      <c r="E155" s="128">
        <f>D155*E153</f>
        <v>6.7882199999999999</v>
      </c>
      <c r="F155" s="128"/>
      <c r="G155" s="29">
        <f>F155*E155</f>
        <v>0</v>
      </c>
      <c r="H155" s="128"/>
      <c r="I155" s="30">
        <f>H155*E155</f>
        <v>0</v>
      </c>
      <c r="J155" s="30">
        <f t="shared" si="2"/>
        <v>0</v>
      </c>
    </row>
    <row r="156" spans="1:10" s="66" customFormat="1" ht="14.25" customHeight="1" x14ac:dyDescent="0.35">
      <c r="A156" s="95"/>
      <c r="B156" s="2" t="s">
        <v>152</v>
      </c>
      <c r="C156" s="97" t="s">
        <v>29</v>
      </c>
      <c r="D156" s="98">
        <v>2.9E-4</v>
      </c>
      <c r="E156" s="129">
        <f>E153*D156</f>
        <v>0.285302</v>
      </c>
      <c r="F156" s="129"/>
      <c r="G156" s="29">
        <f>F156*E156</f>
        <v>0</v>
      </c>
      <c r="H156" s="129"/>
      <c r="I156" s="30">
        <f>H156*E156</f>
        <v>0</v>
      </c>
      <c r="J156" s="30">
        <f t="shared" si="2"/>
        <v>0</v>
      </c>
    </row>
    <row r="157" spans="1:10" s="66" customFormat="1" ht="14.25" customHeight="1" x14ac:dyDescent="0.35">
      <c r="A157" s="95"/>
      <c r="B157" s="2" t="s">
        <v>153</v>
      </c>
      <c r="C157" s="136" t="s">
        <v>27</v>
      </c>
      <c r="D157" s="98">
        <v>8.0000000000000007E-5</v>
      </c>
      <c r="E157" s="129">
        <f>E153*D157</f>
        <v>7.8703999999999996E-2</v>
      </c>
      <c r="F157" s="129"/>
      <c r="G157" s="29">
        <f>F157*E157</f>
        <v>0</v>
      </c>
      <c r="H157" s="129"/>
      <c r="I157" s="30">
        <f>H157*E157</f>
        <v>0</v>
      </c>
      <c r="J157" s="30">
        <f t="shared" si="2"/>
        <v>0</v>
      </c>
    </row>
    <row r="158" spans="1:10" s="66" customFormat="1" ht="14.25" customHeight="1" x14ac:dyDescent="0.35">
      <c r="A158" s="95"/>
      <c r="B158" s="2" t="s">
        <v>154</v>
      </c>
      <c r="C158" s="136" t="s">
        <v>35</v>
      </c>
      <c r="D158" s="98">
        <v>5.5E-2</v>
      </c>
      <c r="E158" s="129">
        <f>E153*D158</f>
        <v>54.108999999999995</v>
      </c>
      <c r="F158" s="129"/>
      <c r="G158" s="29">
        <f>F158*E158</f>
        <v>0</v>
      </c>
      <c r="H158" s="129"/>
      <c r="I158" s="30">
        <f>H158*E158</f>
        <v>0</v>
      </c>
      <c r="J158" s="30">
        <f t="shared" si="2"/>
        <v>0</v>
      </c>
    </row>
    <row r="159" spans="1:10" s="66" customFormat="1" ht="24.75" customHeight="1" x14ac:dyDescent="0.35">
      <c r="A159" s="95" t="s">
        <v>155</v>
      </c>
      <c r="B159" s="153" t="s">
        <v>156</v>
      </c>
      <c r="C159" s="54" t="s">
        <v>33</v>
      </c>
      <c r="D159" s="154"/>
      <c r="E159" s="155">
        <v>72</v>
      </c>
      <c r="F159" s="112"/>
      <c r="G159" s="29">
        <f>F159*E159</f>
        <v>0</v>
      </c>
      <c r="H159" s="112"/>
      <c r="I159" s="30">
        <f>H159*E159</f>
        <v>0</v>
      </c>
      <c r="J159" s="30">
        <f t="shared" si="2"/>
        <v>0</v>
      </c>
    </row>
    <row r="160" spans="1:10" s="66" customFormat="1" ht="14.25" customHeight="1" x14ac:dyDescent="0.35">
      <c r="A160" s="95"/>
      <c r="B160" s="102" t="s">
        <v>118</v>
      </c>
      <c r="C160" s="110" t="s">
        <v>51</v>
      </c>
      <c r="D160" s="156">
        <v>4.1399999999999999E-2</v>
      </c>
      <c r="E160" s="157">
        <f>E159*D160</f>
        <v>2.9807999999999999</v>
      </c>
      <c r="F160" s="112"/>
      <c r="G160" s="29">
        <f>F160*E160</f>
        <v>0</v>
      </c>
      <c r="H160" s="112"/>
      <c r="I160" s="30">
        <f>H160*E160</f>
        <v>0</v>
      </c>
      <c r="J160" s="30">
        <f t="shared" si="2"/>
        <v>0</v>
      </c>
    </row>
    <row r="161" spans="1:10" s="66" customFormat="1" ht="14.25" customHeight="1" x14ac:dyDescent="0.35">
      <c r="A161" s="95"/>
      <c r="B161" s="102" t="s">
        <v>97</v>
      </c>
      <c r="C161" s="110" t="s">
        <v>17</v>
      </c>
      <c r="D161" s="156">
        <v>1E-4</v>
      </c>
      <c r="E161" s="157">
        <f>E159*D161</f>
        <v>7.2000000000000007E-3</v>
      </c>
      <c r="F161" s="112"/>
      <c r="G161" s="29">
        <f>F161*E161</f>
        <v>0</v>
      </c>
      <c r="H161" s="112"/>
      <c r="I161" s="30">
        <f>H161*E161</f>
        <v>0</v>
      </c>
      <c r="J161" s="30">
        <f t="shared" si="2"/>
        <v>0</v>
      </c>
    </row>
    <row r="162" spans="1:10" s="66" customFormat="1" ht="14.25" customHeight="1" x14ac:dyDescent="0.35">
      <c r="A162" s="95"/>
      <c r="B162" s="102" t="s">
        <v>157</v>
      </c>
      <c r="C162" s="110" t="s">
        <v>158</v>
      </c>
      <c r="D162" s="156">
        <v>0.32</v>
      </c>
      <c r="E162" s="157">
        <f>E159*D162</f>
        <v>23.04</v>
      </c>
      <c r="F162" s="112"/>
      <c r="G162" s="29">
        <f>F162*E162</f>
        <v>0</v>
      </c>
      <c r="H162" s="112"/>
      <c r="I162" s="30">
        <f>H162*E162</f>
        <v>0</v>
      </c>
      <c r="J162" s="30">
        <f t="shared" si="2"/>
        <v>0</v>
      </c>
    </row>
    <row r="163" spans="1:10" s="66" customFormat="1" ht="14.25" customHeight="1" x14ac:dyDescent="0.35">
      <c r="A163" s="95"/>
      <c r="B163" s="102" t="s">
        <v>91</v>
      </c>
      <c r="C163" s="110" t="s">
        <v>17</v>
      </c>
      <c r="D163" s="156">
        <v>3.5999999999999999E-3</v>
      </c>
      <c r="E163" s="157">
        <f>E159*D163</f>
        <v>0.25919999999999999</v>
      </c>
      <c r="F163" s="112"/>
      <c r="G163" s="29">
        <f>F163*E163</f>
        <v>0</v>
      </c>
      <c r="H163" s="112"/>
      <c r="I163" s="30">
        <f>H163*E163</f>
        <v>0</v>
      </c>
      <c r="J163" s="30">
        <f t="shared" si="2"/>
        <v>0</v>
      </c>
    </row>
    <row r="164" spans="1:10" s="66" customFormat="1" ht="14.25" customHeight="1" x14ac:dyDescent="0.35">
      <c r="A164" s="158">
        <v>23</v>
      </c>
      <c r="B164" s="23" t="s">
        <v>159</v>
      </c>
      <c r="C164" s="39" t="s">
        <v>35</v>
      </c>
      <c r="D164" s="86"/>
      <c r="E164" s="88">
        <v>34.200000000000003</v>
      </c>
      <c r="F164" s="89"/>
      <c r="G164" s="29">
        <f>F164*E164</f>
        <v>0</v>
      </c>
      <c r="H164" s="89"/>
      <c r="I164" s="30">
        <f>H164*E164</f>
        <v>0</v>
      </c>
      <c r="J164" s="30">
        <f t="shared" si="2"/>
        <v>0</v>
      </c>
    </row>
    <row r="165" spans="1:10" s="66" customFormat="1" ht="14.25" customHeight="1" x14ac:dyDescent="0.35">
      <c r="A165" s="158"/>
      <c r="B165" s="102" t="s">
        <v>39</v>
      </c>
      <c r="C165" s="103" t="s">
        <v>35</v>
      </c>
      <c r="D165" s="33">
        <v>1</v>
      </c>
      <c r="E165" s="33">
        <f>D165*E164</f>
        <v>34.200000000000003</v>
      </c>
      <c r="F165" s="89"/>
      <c r="G165" s="29">
        <f>F165*E165</f>
        <v>0</v>
      </c>
      <c r="H165" s="89"/>
      <c r="I165" s="30">
        <f>H165*E165</f>
        <v>0</v>
      </c>
      <c r="J165" s="30">
        <f t="shared" si="2"/>
        <v>0</v>
      </c>
    </row>
    <row r="166" spans="1:10" s="66" customFormat="1" ht="14.25" customHeight="1" x14ac:dyDescent="0.35">
      <c r="A166" s="158"/>
      <c r="B166" s="104" t="s">
        <v>30</v>
      </c>
      <c r="C166" s="71" t="s">
        <v>17</v>
      </c>
      <c r="D166" s="138">
        <v>0.15</v>
      </c>
      <c r="E166" s="89">
        <f>D166*E164</f>
        <v>5.13</v>
      </c>
      <c r="F166" s="89"/>
      <c r="G166" s="29">
        <f>F166*E166</f>
        <v>0</v>
      </c>
      <c r="H166" s="89"/>
      <c r="I166" s="30">
        <f>H166*E166</f>
        <v>0</v>
      </c>
      <c r="J166" s="30">
        <f t="shared" si="2"/>
        <v>0</v>
      </c>
    </row>
    <row r="167" spans="1:10" s="66" customFormat="1" ht="14.25" customHeight="1" x14ac:dyDescent="0.35">
      <c r="A167" s="159"/>
      <c r="B167" s="52" t="s">
        <v>160</v>
      </c>
      <c r="C167" s="32" t="s">
        <v>35</v>
      </c>
      <c r="D167" s="106">
        <v>1</v>
      </c>
      <c r="E167" s="89">
        <f>E164*D167</f>
        <v>34.200000000000003</v>
      </c>
      <c r="F167" s="89"/>
      <c r="G167" s="29">
        <f>F167*E167</f>
        <v>0</v>
      </c>
      <c r="H167" s="89"/>
      <c r="I167" s="30">
        <f>H167*E167</f>
        <v>0</v>
      </c>
      <c r="J167" s="30">
        <f t="shared" si="2"/>
        <v>0</v>
      </c>
    </row>
    <row r="168" spans="1:10" s="66" customFormat="1" ht="14.25" customHeight="1" x14ac:dyDescent="0.35">
      <c r="A168" s="159"/>
      <c r="B168" s="31" t="s">
        <v>161</v>
      </c>
      <c r="C168" s="32" t="s">
        <v>27</v>
      </c>
      <c r="D168" s="138">
        <v>3.5999999999999997E-2</v>
      </c>
      <c r="E168" s="89">
        <f>E164*D168</f>
        <v>1.2312000000000001</v>
      </c>
      <c r="F168" s="89"/>
      <c r="G168" s="29">
        <f>F168*E168</f>
        <v>0</v>
      </c>
      <c r="H168" s="89"/>
      <c r="I168" s="30">
        <f>H168*E168</f>
        <v>0</v>
      </c>
      <c r="J168" s="30">
        <f t="shared" si="2"/>
        <v>0</v>
      </c>
    </row>
    <row r="169" spans="1:10" s="66" customFormat="1" ht="14.25" customHeight="1" x14ac:dyDescent="0.35">
      <c r="A169" s="159"/>
      <c r="B169" s="31" t="s">
        <v>162</v>
      </c>
      <c r="C169" s="32" t="s">
        <v>36</v>
      </c>
      <c r="D169" s="106">
        <v>2.5</v>
      </c>
      <c r="E169" s="89">
        <f>D169*E164</f>
        <v>85.5</v>
      </c>
      <c r="F169" s="89"/>
      <c r="G169" s="29">
        <f>F169*E169</f>
        <v>0</v>
      </c>
      <c r="H169" s="89"/>
      <c r="I169" s="30">
        <f>H169*E169</f>
        <v>0</v>
      </c>
      <c r="J169" s="30">
        <f t="shared" si="2"/>
        <v>0</v>
      </c>
    </row>
    <row r="170" spans="1:10" s="66" customFormat="1" ht="14.25" customHeight="1" x14ac:dyDescent="0.35">
      <c r="A170" s="159"/>
      <c r="B170" s="31" t="s">
        <v>112</v>
      </c>
      <c r="C170" s="32" t="s">
        <v>17</v>
      </c>
      <c r="D170" s="106">
        <v>0.09</v>
      </c>
      <c r="E170" s="89">
        <f>D170*E164</f>
        <v>3.0780000000000003</v>
      </c>
      <c r="F170" s="89"/>
      <c r="G170" s="29">
        <f>F170*E170</f>
        <v>0</v>
      </c>
      <c r="H170" s="89"/>
      <c r="I170" s="30">
        <f>H170*E170</f>
        <v>0</v>
      </c>
      <c r="J170" s="30">
        <f t="shared" si="2"/>
        <v>0</v>
      </c>
    </row>
    <row r="171" spans="1:10" s="66" customFormat="1" ht="19.5" customHeight="1" x14ac:dyDescent="0.35">
      <c r="A171" s="45"/>
      <c r="B171" s="79" t="s">
        <v>163</v>
      </c>
      <c r="C171" s="32"/>
      <c r="D171" s="105"/>
      <c r="E171" s="101"/>
      <c r="F171" s="101"/>
      <c r="G171" s="29">
        <f>F171*E171</f>
        <v>0</v>
      </c>
      <c r="H171" s="101"/>
      <c r="I171" s="30">
        <f>H171*E171</f>
        <v>0</v>
      </c>
      <c r="J171" s="30">
        <f t="shared" si="2"/>
        <v>0</v>
      </c>
    </row>
    <row r="172" spans="1:10" s="66" customFormat="1" ht="24.75" customHeight="1" x14ac:dyDescent="0.35">
      <c r="A172" s="45">
        <v>24</v>
      </c>
      <c r="B172" s="83" t="s">
        <v>164</v>
      </c>
      <c r="C172" s="39" t="s">
        <v>27</v>
      </c>
      <c r="D172" s="109"/>
      <c r="E172" s="100">
        <v>26.5</v>
      </c>
      <c r="F172" s="101"/>
      <c r="G172" s="29">
        <f>F172*E172</f>
        <v>0</v>
      </c>
      <c r="H172" s="101"/>
      <c r="I172" s="30">
        <f>H172*E172</f>
        <v>0</v>
      </c>
      <c r="J172" s="30">
        <f t="shared" si="2"/>
        <v>0</v>
      </c>
    </row>
    <row r="173" spans="1:10" s="66" customFormat="1" ht="14.25" customHeight="1" x14ac:dyDescent="0.35">
      <c r="A173" s="45"/>
      <c r="B173" s="102" t="s">
        <v>39</v>
      </c>
      <c r="C173" s="110" t="s">
        <v>27</v>
      </c>
      <c r="D173" s="111">
        <v>1</v>
      </c>
      <c r="E173" s="112">
        <f>E172*D173</f>
        <v>26.5</v>
      </c>
      <c r="F173" s="112"/>
      <c r="G173" s="29">
        <f>F173*E173</f>
        <v>0</v>
      </c>
      <c r="H173" s="112"/>
      <c r="I173" s="30">
        <f>H173*E173</f>
        <v>0</v>
      </c>
      <c r="J173" s="30">
        <f t="shared" si="2"/>
        <v>0</v>
      </c>
    </row>
    <row r="174" spans="1:10" s="66" customFormat="1" ht="14.25" customHeight="1" x14ac:dyDescent="0.35">
      <c r="A174" s="45"/>
      <c r="B174" s="102" t="s">
        <v>97</v>
      </c>
      <c r="C174" s="110" t="s">
        <v>17</v>
      </c>
      <c r="D174" s="111">
        <v>1.08</v>
      </c>
      <c r="E174" s="112">
        <f>E172*D174</f>
        <v>28.62</v>
      </c>
      <c r="F174" s="112"/>
      <c r="G174" s="29">
        <f>F174*E174</f>
        <v>0</v>
      </c>
      <c r="H174" s="112"/>
      <c r="I174" s="30">
        <f>H174*E174</f>
        <v>0</v>
      </c>
      <c r="J174" s="30">
        <f t="shared" si="2"/>
        <v>0</v>
      </c>
    </row>
    <row r="175" spans="1:10" s="66" customFormat="1" ht="14.25" customHeight="1" x14ac:dyDescent="0.35">
      <c r="A175" s="45"/>
      <c r="B175" s="102" t="s">
        <v>98</v>
      </c>
      <c r="C175" s="110" t="s">
        <v>99</v>
      </c>
      <c r="D175" s="111">
        <v>1.1000000000000001</v>
      </c>
      <c r="E175" s="112">
        <f>E172*D175</f>
        <v>29.150000000000002</v>
      </c>
      <c r="F175" s="112"/>
      <c r="G175" s="29">
        <f>F175*E175</f>
        <v>0</v>
      </c>
      <c r="H175" s="112"/>
      <c r="I175" s="30">
        <f>H175*E175</f>
        <v>0</v>
      </c>
      <c r="J175" s="30">
        <f t="shared" si="2"/>
        <v>0</v>
      </c>
    </row>
    <row r="176" spans="1:10" s="66" customFormat="1" ht="24.75" customHeight="1" x14ac:dyDescent="0.35">
      <c r="A176" s="84">
        <v>25</v>
      </c>
      <c r="B176" s="99" t="s">
        <v>165</v>
      </c>
      <c r="C176" s="86" t="s">
        <v>35</v>
      </c>
      <c r="D176" s="87"/>
      <c r="E176" s="100">
        <v>318.2</v>
      </c>
      <c r="F176" s="89"/>
      <c r="G176" s="29">
        <f>F176*E176</f>
        <v>0</v>
      </c>
      <c r="H176" s="101"/>
      <c r="I176" s="30">
        <f>H176*E176</f>
        <v>0</v>
      </c>
      <c r="J176" s="30">
        <f t="shared" si="2"/>
        <v>0</v>
      </c>
    </row>
    <row r="177" spans="1:10" s="66" customFormat="1" ht="14.25" customHeight="1" x14ac:dyDescent="0.35">
      <c r="A177" s="95"/>
      <c r="B177" s="102" t="s">
        <v>39</v>
      </c>
      <c r="C177" s="103" t="s">
        <v>35</v>
      </c>
      <c r="D177" s="33">
        <v>1</v>
      </c>
      <c r="E177" s="33">
        <f>D177*E176</f>
        <v>318.2</v>
      </c>
      <c r="F177" s="89"/>
      <c r="G177" s="29">
        <f>F177*E177</f>
        <v>0</v>
      </c>
      <c r="H177" s="101"/>
      <c r="I177" s="30">
        <f>H177*E177</f>
        <v>0</v>
      </c>
      <c r="J177" s="30">
        <f t="shared" si="2"/>
        <v>0</v>
      </c>
    </row>
    <row r="178" spans="1:10" s="66" customFormat="1" ht="14.25" customHeight="1" x14ac:dyDescent="0.35">
      <c r="A178" s="95"/>
      <c r="B178" s="104" t="s">
        <v>93</v>
      </c>
      <c r="C178" s="71" t="s">
        <v>17</v>
      </c>
      <c r="D178" s="105">
        <v>1.77E-2</v>
      </c>
      <c r="E178" s="101">
        <f>D178*E176</f>
        <v>5.6321399999999997</v>
      </c>
      <c r="F178" s="89"/>
      <c r="G178" s="29">
        <f>F178*E178</f>
        <v>0</v>
      </c>
      <c r="H178" s="101"/>
      <c r="I178" s="30">
        <f>H178*E178</f>
        <v>0</v>
      </c>
      <c r="J178" s="30">
        <f t="shared" si="2"/>
        <v>0</v>
      </c>
    </row>
    <row r="179" spans="1:10" s="66" customFormat="1" ht="14.25" customHeight="1" x14ac:dyDescent="0.35">
      <c r="A179" s="95"/>
      <c r="B179" s="104" t="s">
        <v>166</v>
      </c>
      <c r="C179" s="106" t="s">
        <v>35</v>
      </c>
      <c r="D179" s="105">
        <f>1.05*2</f>
        <v>2.1</v>
      </c>
      <c r="E179" s="101">
        <f>D179*E176</f>
        <v>668.22</v>
      </c>
      <c r="F179" s="101"/>
      <c r="G179" s="29">
        <f>F179*E179</f>
        <v>0</v>
      </c>
      <c r="H179" s="101"/>
      <c r="I179" s="30">
        <f>H179*E179</f>
        <v>0</v>
      </c>
      <c r="J179" s="30">
        <f t="shared" si="2"/>
        <v>0</v>
      </c>
    </row>
    <row r="180" spans="1:10" s="66" customFormat="1" ht="14.25" customHeight="1" x14ac:dyDescent="0.35">
      <c r="A180" s="95"/>
      <c r="B180" s="104" t="s">
        <v>95</v>
      </c>
      <c r="C180" s="106" t="s">
        <v>36</v>
      </c>
      <c r="D180" s="101">
        <v>6</v>
      </c>
      <c r="E180" s="101">
        <f>D180*E176</f>
        <v>1909.1999999999998</v>
      </c>
      <c r="F180" s="101"/>
      <c r="G180" s="29">
        <f>F180*E180</f>
        <v>0</v>
      </c>
      <c r="H180" s="101"/>
      <c r="I180" s="30">
        <f>H180*E180</f>
        <v>0</v>
      </c>
      <c r="J180" s="30">
        <f t="shared" si="2"/>
        <v>0</v>
      </c>
    </row>
    <row r="181" spans="1:10" s="66" customFormat="1" ht="14.25" customHeight="1" x14ac:dyDescent="0.35">
      <c r="A181" s="95"/>
      <c r="B181" s="107" t="s">
        <v>41</v>
      </c>
      <c r="C181" s="71" t="s">
        <v>17</v>
      </c>
      <c r="D181" s="105">
        <v>3.9E-2</v>
      </c>
      <c r="E181" s="101">
        <f>D181*E176</f>
        <v>12.409799999999999</v>
      </c>
      <c r="F181" s="101"/>
      <c r="G181" s="29">
        <f>F181*E181</f>
        <v>0</v>
      </c>
      <c r="H181" s="101"/>
      <c r="I181" s="30">
        <f>H181*E181</f>
        <v>0</v>
      </c>
      <c r="J181" s="30">
        <f t="shared" si="2"/>
        <v>0</v>
      </c>
    </row>
    <row r="182" spans="1:10" s="66" customFormat="1" ht="14.25" customHeight="1" x14ac:dyDescent="0.35">
      <c r="A182" s="84">
        <v>26</v>
      </c>
      <c r="B182" s="85" t="s">
        <v>167</v>
      </c>
      <c r="C182" s="86" t="s">
        <v>35</v>
      </c>
      <c r="D182" s="87"/>
      <c r="E182" s="88">
        <v>964.4</v>
      </c>
      <c r="F182" s="89"/>
      <c r="G182" s="29">
        <f>F182*E182</f>
        <v>0</v>
      </c>
      <c r="H182" s="89"/>
      <c r="I182" s="30">
        <f>H182*E182</f>
        <v>0</v>
      </c>
      <c r="J182" s="30">
        <f t="shared" si="2"/>
        <v>0</v>
      </c>
    </row>
    <row r="183" spans="1:10" s="66" customFormat="1" ht="14.25" customHeight="1" x14ac:dyDescent="0.35">
      <c r="A183" s="84"/>
      <c r="B183" s="90" t="s">
        <v>85</v>
      </c>
      <c r="C183" s="91" t="s">
        <v>35</v>
      </c>
      <c r="D183" s="92">
        <v>1</v>
      </c>
      <c r="E183" s="93">
        <f>D183*E182</f>
        <v>964.4</v>
      </c>
      <c r="F183" s="94"/>
      <c r="G183" s="29">
        <f>F183*E183</f>
        <v>0</v>
      </c>
      <c r="H183" s="94"/>
      <c r="I183" s="30">
        <f>H183*E183</f>
        <v>0</v>
      </c>
      <c r="J183" s="30">
        <f t="shared" si="2"/>
        <v>0</v>
      </c>
    </row>
    <row r="184" spans="1:10" s="66" customFormat="1" ht="14.25" customHeight="1" x14ac:dyDescent="0.35">
      <c r="A184" s="84"/>
      <c r="B184" s="26" t="s">
        <v>86</v>
      </c>
      <c r="C184" s="27" t="s">
        <v>17</v>
      </c>
      <c r="D184" s="96">
        <v>1.38E-2</v>
      </c>
      <c r="E184" s="33">
        <f>D184*E182</f>
        <v>13.308719999999999</v>
      </c>
      <c r="F184" s="33"/>
      <c r="G184" s="29">
        <f>F184*E184</f>
        <v>0</v>
      </c>
      <c r="H184" s="33"/>
      <c r="I184" s="30">
        <f>H184*E184</f>
        <v>0</v>
      </c>
      <c r="J184" s="30">
        <f t="shared" si="2"/>
        <v>0</v>
      </c>
    </row>
    <row r="185" spans="1:10" s="66" customFormat="1" ht="14.25" customHeight="1" x14ac:dyDescent="0.35">
      <c r="A185" s="95"/>
      <c r="B185" s="104" t="s">
        <v>168</v>
      </c>
      <c r="C185" s="106" t="s">
        <v>35</v>
      </c>
      <c r="D185" s="105">
        <v>1.1200000000000001</v>
      </c>
      <c r="E185" s="89">
        <f>D185*E182</f>
        <v>1080.1280000000002</v>
      </c>
      <c r="F185" s="89"/>
      <c r="G185" s="29">
        <f>F185*E185</f>
        <v>0</v>
      </c>
      <c r="H185" s="89"/>
      <c r="I185" s="30">
        <f>H185*E185</f>
        <v>0</v>
      </c>
      <c r="J185" s="30">
        <f t="shared" si="2"/>
        <v>0</v>
      </c>
    </row>
    <row r="186" spans="1:10" s="66" customFormat="1" ht="14.25" customHeight="1" x14ac:dyDescent="0.35">
      <c r="A186" s="95"/>
      <c r="B186" s="90" t="s">
        <v>89</v>
      </c>
      <c r="C186" s="97" t="s">
        <v>36</v>
      </c>
      <c r="D186" s="98">
        <v>0.04</v>
      </c>
      <c r="E186" s="93">
        <f>D186*E182</f>
        <v>38.576000000000001</v>
      </c>
      <c r="F186" s="94"/>
      <c r="G186" s="29">
        <f>F186*E186</f>
        <v>0</v>
      </c>
      <c r="H186" s="94"/>
      <c r="I186" s="30">
        <f>H186*E186</f>
        <v>0</v>
      </c>
      <c r="J186" s="30">
        <f t="shared" si="2"/>
        <v>0</v>
      </c>
    </row>
    <row r="187" spans="1:10" s="66" customFormat="1" ht="14.25" customHeight="1" x14ac:dyDescent="0.35">
      <c r="A187" s="95"/>
      <c r="B187" s="90" t="s">
        <v>90</v>
      </c>
      <c r="C187" s="97" t="s">
        <v>36</v>
      </c>
      <c r="D187" s="98">
        <v>0.76</v>
      </c>
      <c r="E187" s="93">
        <f>D187*E182</f>
        <v>732.94399999999996</v>
      </c>
      <c r="F187" s="94"/>
      <c r="G187" s="29">
        <f>F187*E187</f>
        <v>0</v>
      </c>
      <c r="H187" s="94"/>
      <c r="I187" s="30">
        <f>H187*E187</f>
        <v>0</v>
      </c>
      <c r="J187" s="30">
        <f t="shared" si="2"/>
        <v>0</v>
      </c>
    </row>
    <row r="188" spans="1:10" s="66" customFormat="1" ht="14.25" customHeight="1" x14ac:dyDescent="0.35">
      <c r="A188" s="95"/>
      <c r="B188" s="90" t="s">
        <v>91</v>
      </c>
      <c r="C188" s="97"/>
      <c r="D188" s="98">
        <v>1.9E-3</v>
      </c>
      <c r="E188" s="93">
        <f>D188*E182</f>
        <v>1.83236</v>
      </c>
      <c r="F188" s="94"/>
      <c r="G188" s="29">
        <f>F188*E188</f>
        <v>0</v>
      </c>
      <c r="H188" s="94"/>
      <c r="I188" s="30">
        <f>H188*E188</f>
        <v>0</v>
      </c>
      <c r="J188" s="30">
        <f t="shared" si="2"/>
        <v>0</v>
      </c>
    </row>
    <row r="189" spans="1:10" s="66" customFormat="1" ht="36.75" customHeight="1" x14ac:dyDescent="0.35">
      <c r="A189" s="22">
        <v>27</v>
      </c>
      <c r="B189" s="160" t="s">
        <v>169</v>
      </c>
      <c r="C189" s="60" t="s">
        <v>35</v>
      </c>
      <c r="D189" s="60"/>
      <c r="E189" s="161">
        <v>964.4</v>
      </c>
      <c r="F189" s="56"/>
      <c r="G189" s="29">
        <f>F189*E189</f>
        <v>0</v>
      </c>
      <c r="H189" s="56"/>
      <c r="I189" s="30">
        <f>H189*E189</f>
        <v>0</v>
      </c>
      <c r="J189" s="30">
        <f t="shared" si="2"/>
        <v>0</v>
      </c>
    </row>
    <row r="190" spans="1:10" s="66" customFormat="1" ht="14.25" customHeight="1" x14ac:dyDescent="0.35">
      <c r="A190" s="22"/>
      <c r="B190" s="102" t="s">
        <v>39</v>
      </c>
      <c r="C190" s="103" t="s">
        <v>35</v>
      </c>
      <c r="D190" s="33">
        <v>1</v>
      </c>
      <c r="E190" s="33">
        <f>D190*E189</f>
        <v>964.4</v>
      </c>
      <c r="F190" s="89"/>
      <c r="G190" s="29">
        <f>F190*E190</f>
        <v>0</v>
      </c>
      <c r="H190" s="89"/>
      <c r="I190" s="30">
        <f>H190*E190</f>
        <v>0</v>
      </c>
      <c r="J190" s="30">
        <f t="shared" si="2"/>
        <v>0</v>
      </c>
    </row>
    <row r="191" spans="1:10" s="66" customFormat="1" ht="14.25" customHeight="1" x14ac:dyDescent="0.35">
      <c r="A191" s="22"/>
      <c r="B191" s="104" t="s">
        <v>30</v>
      </c>
      <c r="C191" s="71" t="s">
        <v>17</v>
      </c>
      <c r="D191" s="96">
        <f>0.0095+6*0.0023</f>
        <v>2.3300000000000001E-2</v>
      </c>
      <c r="E191" s="101">
        <f>D191*E189</f>
        <v>22.47052</v>
      </c>
      <c r="F191" s="89"/>
      <c r="G191" s="29">
        <f>F191*E191</f>
        <v>0</v>
      </c>
      <c r="H191" s="101"/>
      <c r="I191" s="30">
        <f>H191*E191</f>
        <v>0</v>
      </c>
      <c r="J191" s="30">
        <f t="shared" si="2"/>
        <v>0</v>
      </c>
    </row>
    <row r="192" spans="1:10" s="66" customFormat="1" ht="14.25" customHeight="1" x14ac:dyDescent="0.35">
      <c r="A192" s="22"/>
      <c r="B192" s="90" t="s">
        <v>170</v>
      </c>
      <c r="C192" s="97" t="s">
        <v>46</v>
      </c>
      <c r="D192" s="98">
        <f>0.0204+0.0051*6</f>
        <v>5.1000000000000004E-2</v>
      </c>
      <c r="E192" s="93">
        <f>D192*E189</f>
        <v>49.184400000000004</v>
      </c>
      <c r="F192" s="94"/>
      <c r="G192" s="29">
        <f>F192*E192</f>
        <v>0</v>
      </c>
      <c r="H192" s="94"/>
      <c r="I192" s="30">
        <f>H192*E192</f>
        <v>0</v>
      </c>
      <c r="J192" s="30">
        <f t="shared" si="2"/>
        <v>0</v>
      </c>
    </row>
    <row r="193" spans="1:10" s="66" customFormat="1" ht="14.25" customHeight="1" x14ac:dyDescent="0.35">
      <c r="A193" s="22"/>
      <c r="B193" s="90" t="s">
        <v>171</v>
      </c>
      <c r="C193" s="97" t="s">
        <v>36</v>
      </c>
      <c r="D193" s="98">
        <f>0.051*0.9</f>
        <v>4.5899999999999996E-2</v>
      </c>
      <c r="E193" s="93">
        <f>D193*E189</f>
        <v>44.265959999999993</v>
      </c>
      <c r="F193" s="94"/>
      <c r="G193" s="29">
        <f>F193*E193</f>
        <v>0</v>
      </c>
      <c r="H193" s="94"/>
      <c r="I193" s="30">
        <f>H193*E193</f>
        <v>0</v>
      </c>
      <c r="J193" s="30">
        <f t="shared" si="2"/>
        <v>0</v>
      </c>
    </row>
    <row r="194" spans="1:10" s="66" customFormat="1" ht="14.25" customHeight="1" x14ac:dyDescent="0.35">
      <c r="A194" s="22"/>
      <c r="B194" s="90" t="s">
        <v>172</v>
      </c>
      <c r="C194" s="97" t="s">
        <v>36</v>
      </c>
      <c r="D194" s="98">
        <v>1.45</v>
      </c>
      <c r="E194" s="93">
        <f>D194*E189</f>
        <v>1398.3799999999999</v>
      </c>
      <c r="F194" s="94"/>
      <c r="G194" s="29">
        <f>F194*E194</f>
        <v>0</v>
      </c>
      <c r="H194" s="94"/>
      <c r="I194" s="30">
        <f>H194*E194</f>
        <v>0</v>
      </c>
      <c r="J194" s="30">
        <f t="shared" si="2"/>
        <v>0</v>
      </c>
    </row>
    <row r="195" spans="1:10" s="66" customFormat="1" ht="14.25" customHeight="1" x14ac:dyDescent="0.35">
      <c r="A195" s="22"/>
      <c r="B195" s="90" t="s">
        <v>173</v>
      </c>
      <c r="C195" s="97" t="s">
        <v>37</v>
      </c>
      <c r="D195" s="98">
        <v>4</v>
      </c>
      <c r="E195" s="93">
        <f>D195*E189</f>
        <v>3857.6</v>
      </c>
      <c r="F195" s="94"/>
      <c r="G195" s="29">
        <f>F195*E195</f>
        <v>0</v>
      </c>
      <c r="H195" s="94"/>
      <c r="I195" s="30">
        <f>H195*E195</f>
        <v>0</v>
      </c>
      <c r="J195" s="30">
        <f t="shared" si="2"/>
        <v>0</v>
      </c>
    </row>
    <row r="196" spans="1:10" s="66" customFormat="1" ht="14.25" customHeight="1" x14ac:dyDescent="0.35">
      <c r="A196" s="22"/>
      <c r="B196" s="90" t="s">
        <v>174</v>
      </c>
      <c r="C196" s="97" t="s">
        <v>34</v>
      </c>
      <c r="D196" s="98">
        <v>1.1499999999999999</v>
      </c>
      <c r="E196" s="93">
        <f>D196*E189</f>
        <v>1109.06</v>
      </c>
      <c r="F196" s="94"/>
      <c r="G196" s="29">
        <f>F196*E196</f>
        <v>0</v>
      </c>
      <c r="H196" s="94"/>
      <c r="I196" s="30">
        <f>H196*E196</f>
        <v>0</v>
      </c>
      <c r="J196" s="30">
        <f t="shared" si="2"/>
        <v>0</v>
      </c>
    </row>
    <row r="197" spans="1:10" s="66" customFormat="1" ht="14.25" customHeight="1" x14ac:dyDescent="0.35">
      <c r="A197" s="22"/>
      <c r="B197" s="90" t="s">
        <v>175</v>
      </c>
      <c r="C197" s="97" t="s">
        <v>34</v>
      </c>
      <c r="D197" s="98">
        <v>0.3</v>
      </c>
      <c r="E197" s="93">
        <f>D197*E189</f>
        <v>289.32</v>
      </c>
      <c r="F197" s="94"/>
      <c r="G197" s="29">
        <f>F197*E197</f>
        <v>0</v>
      </c>
      <c r="H197" s="94"/>
      <c r="I197" s="30">
        <f>H197*E197</f>
        <v>0</v>
      </c>
      <c r="J197" s="30">
        <f t="shared" si="2"/>
        <v>0</v>
      </c>
    </row>
    <row r="198" spans="1:10" s="66" customFormat="1" ht="14.25" customHeight="1" x14ac:dyDescent="0.35">
      <c r="A198" s="22"/>
      <c r="B198" s="107" t="s">
        <v>31</v>
      </c>
      <c r="C198" s="71" t="s">
        <v>17</v>
      </c>
      <c r="D198" s="98">
        <v>6.3600000000000004E-2</v>
      </c>
      <c r="E198" s="56">
        <f>D198*E189</f>
        <v>61.335840000000005</v>
      </c>
      <c r="F198" s="56"/>
      <c r="G198" s="29">
        <f>F198*E198</f>
        <v>0</v>
      </c>
      <c r="H198" s="56"/>
      <c r="I198" s="30">
        <f>H198*E198</f>
        <v>0</v>
      </c>
      <c r="J198" s="30">
        <f t="shared" si="2"/>
        <v>0</v>
      </c>
    </row>
    <row r="199" spans="1:10" s="66" customFormat="1" ht="24.75" customHeight="1" x14ac:dyDescent="0.35">
      <c r="A199" s="22">
        <v>28</v>
      </c>
      <c r="B199" s="160" t="s">
        <v>176</v>
      </c>
      <c r="C199" s="60" t="s">
        <v>35</v>
      </c>
      <c r="D199" s="60"/>
      <c r="E199" s="161">
        <v>964.4</v>
      </c>
      <c r="F199" s="56"/>
      <c r="G199" s="29">
        <f>F199*E199</f>
        <v>0</v>
      </c>
      <c r="H199" s="56"/>
      <c r="I199" s="30">
        <f>H199*E199</f>
        <v>0</v>
      </c>
      <c r="J199" s="30">
        <f t="shared" si="2"/>
        <v>0</v>
      </c>
    </row>
    <row r="200" spans="1:10" s="66" customFormat="1" ht="14.25" customHeight="1" x14ac:dyDescent="0.35">
      <c r="A200" s="22"/>
      <c r="B200" s="102" t="s">
        <v>39</v>
      </c>
      <c r="C200" s="103" t="s">
        <v>35</v>
      </c>
      <c r="D200" s="33">
        <v>1</v>
      </c>
      <c r="E200" s="33">
        <f>D200*E199</f>
        <v>964.4</v>
      </c>
      <c r="F200" s="89"/>
      <c r="G200" s="29">
        <f>F200*E200</f>
        <v>0</v>
      </c>
      <c r="H200" s="89"/>
      <c r="I200" s="30">
        <f>H200*E200</f>
        <v>0</v>
      </c>
      <c r="J200" s="30">
        <f t="shared" si="2"/>
        <v>0</v>
      </c>
    </row>
    <row r="201" spans="1:10" s="66" customFormat="1" ht="14.25" customHeight="1" x14ac:dyDescent="0.35">
      <c r="A201" s="22"/>
      <c r="B201" s="102" t="s">
        <v>30</v>
      </c>
      <c r="C201" s="103" t="s">
        <v>17</v>
      </c>
      <c r="D201" s="33">
        <v>0.01</v>
      </c>
      <c r="E201" s="33">
        <f>D201*E199</f>
        <v>9.6440000000000001</v>
      </c>
      <c r="F201" s="89"/>
      <c r="G201" s="29">
        <f>F201*E201</f>
        <v>0</v>
      </c>
      <c r="H201" s="89"/>
      <c r="I201" s="30">
        <f>H201*E201</f>
        <v>0</v>
      </c>
      <c r="J201" s="30">
        <f t="shared" si="2"/>
        <v>0</v>
      </c>
    </row>
    <row r="202" spans="1:10" s="66" customFormat="1" ht="14.25" customHeight="1" x14ac:dyDescent="0.35">
      <c r="A202" s="22"/>
      <c r="B202" s="102" t="s">
        <v>177</v>
      </c>
      <c r="C202" s="103" t="s">
        <v>36</v>
      </c>
      <c r="D202" s="33">
        <v>6.5</v>
      </c>
      <c r="E202" s="33">
        <f>D202*E199</f>
        <v>6268.5999999999995</v>
      </c>
      <c r="F202" s="89"/>
      <c r="G202" s="29">
        <f>F202*E202</f>
        <v>0</v>
      </c>
      <c r="H202" s="89"/>
      <c r="I202" s="30">
        <f>H202*E202</f>
        <v>0</v>
      </c>
      <c r="J202" s="30">
        <f t="shared" si="2"/>
        <v>0</v>
      </c>
    </row>
    <row r="203" spans="1:10" s="66" customFormat="1" ht="14.25" customHeight="1" x14ac:dyDescent="0.35">
      <c r="A203" s="22"/>
      <c r="B203" s="102" t="s">
        <v>178</v>
      </c>
      <c r="C203" s="103" t="s">
        <v>36</v>
      </c>
      <c r="D203" s="33">
        <v>0.15</v>
      </c>
      <c r="E203" s="33">
        <f>D203*E199</f>
        <v>144.66</v>
      </c>
      <c r="F203" s="89"/>
      <c r="G203" s="29">
        <f>F203*E203</f>
        <v>0</v>
      </c>
      <c r="H203" s="89"/>
      <c r="I203" s="30">
        <f>H203*E203</f>
        <v>0</v>
      </c>
      <c r="J203" s="30">
        <f t="shared" si="2"/>
        <v>0</v>
      </c>
    </row>
    <row r="204" spans="1:10" s="66" customFormat="1" ht="36.75" customHeight="1" x14ac:dyDescent="0.35">
      <c r="A204" s="162">
        <v>29</v>
      </c>
      <c r="B204" s="99" t="s">
        <v>179</v>
      </c>
      <c r="C204" s="60" t="s">
        <v>35</v>
      </c>
      <c r="D204" s="60"/>
      <c r="E204" s="163">
        <v>964.4</v>
      </c>
      <c r="F204" s="56"/>
      <c r="G204" s="29">
        <f>F204*E204</f>
        <v>0</v>
      </c>
      <c r="H204" s="56"/>
      <c r="I204" s="30">
        <f>H204*E204</f>
        <v>0</v>
      </c>
      <c r="J204" s="30">
        <f t="shared" si="2"/>
        <v>0</v>
      </c>
    </row>
    <row r="205" spans="1:10" s="66" customFormat="1" ht="14.25" customHeight="1" x14ac:dyDescent="0.35">
      <c r="A205" s="164"/>
      <c r="B205" s="52" t="s">
        <v>28</v>
      </c>
      <c r="C205" s="32" t="s">
        <v>35</v>
      </c>
      <c r="D205" s="33">
        <v>1</v>
      </c>
      <c r="E205" s="33">
        <f>D205*E204</f>
        <v>964.4</v>
      </c>
      <c r="F205" s="56"/>
      <c r="G205" s="29">
        <f>F205*E205</f>
        <v>0</v>
      </c>
      <c r="H205" s="33"/>
      <c r="I205" s="30">
        <f>H205*E205</f>
        <v>0</v>
      </c>
      <c r="J205" s="30">
        <f t="shared" ref="J205:J268" si="3">I205+G205</f>
        <v>0</v>
      </c>
    </row>
    <row r="206" spans="1:10" s="66" customFormat="1" ht="14.25" customHeight="1" x14ac:dyDescent="0.35">
      <c r="A206" s="164"/>
      <c r="B206" s="104" t="s">
        <v>180</v>
      </c>
      <c r="C206" s="71" t="s">
        <v>32</v>
      </c>
      <c r="D206" s="138">
        <v>0.05</v>
      </c>
      <c r="E206" s="89">
        <f>D206*E204</f>
        <v>48.22</v>
      </c>
      <c r="F206" s="89"/>
      <c r="G206" s="29">
        <f>F206*E206</f>
        <v>0</v>
      </c>
      <c r="H206" s="89"/>
      <c r="I206" s="30">
        <f>H206*E206</f>
        <v>0</v>
      </c>
      <c r="J206" s="30">
        <f t="shared" si="3"/>
        <v>0</v>
      </c>
    </row>
    <row r="207" spans="1:10" s="66" customFormat="1" ht="14.25" customHeight="1" x14ac:dyDescent="0.35">
      <c r="A207" s="165"/>
      <c r="B207" s="166" t="s">
        <v>181</v>
      </c>
      <c r="C207" s="141" t="s">
        <v>36</v>
      </c>
      <c r="D207" s="106">
        <v>0.3</v>
      </c>
      <c r="E207" s="56">
        <f>D207*E204</f>
        <v>289.32</v>
      </c>
      <c r="F207" s="56"/>
      <c r="G207" s="29">
        <f>F207*E207</f>
        <v>0</v>
      </c>
      <c r="H207" s="56"/>
      <c r="I207" s="30">
        <f>H207*E207</f>
        <v>0</v>
      </c>
      <c r="J207" s="30">
        <f t="shared" si="3"/>
        <v>0</v>
      </c>
    </row>
    <row r="208" spans="1:10" s="66" customFormat="1" ht="14.25" customHeight="1" x14ac:dyDescent="0.35">
      <c r="A208" s="165"/>
      <c r="B208" s="166" t="s">
        <v>182</v>
      </c>
      <c r="C208" s="141" t="s">
        <v>36</v>
      </c>
      <c r="D208" s="167">
        <v>1.5</v>
      </c>
      <c r="E208" s="56">
        <f>D208*E204</f>
        <v>1446.6</v>
      </c>
      <c r="F208" s="56"/>
      <c r="G208" s="29">
        <f>F208*E208</f>
        <v>0</v>
      </c>
      <c r="H208" s="56"/>
      <c r="I208" s="30">
        <f>H208*E208</f>
        <v>0</v>
      </c>
      <c r="J208" s="30">
        <f t="shared" si="3"/>
        <v>0</v>
      </c>
    </row>
    <row r="209" spans="1:10" s="66" customFormat="1" ht="14.25" customHeight="1" x14ac:dyDescent="0.35">
      <c r="A209" s="165"/>
      <c r="B209" s="31" t="s">
        <v>183</v>
      </c>
      <c r="C209" s="32" t="s">
        <v>36</v>
      </c>
      <c r="D209" s="32">
        <v>1.9</v>
      </c>
      <c r="E209" s="33">
        <f>D209*E204</f>
        <v>1832.36</v>
      </c>
      <c r="F209" s="33"/>
      <c r="G209" s="29">
        <f>F209*E209</f>
        <v>0</v>
      </c>
      <c r="H209" s="33"/>
      <c r="I209" s="30">
        <f>H209*E209</f>
        <v>0</v>
      </c>
      <c r="J209" s="30">
        <f t="shared" si="3"/>
        <v>0</v>
      </c>
    </row>
    <row r="210" spans="1:10" s="66" customFormat="1" ht="14.25" customHeight="1" x14ac:dyDescent="0.35">
      <c r="A210" s="165"/>
      <c r="B210" s="166" t="s">
        <v>184</v>
      </c>
      <c r="C210" s="141" t="s">
        <v>36</v>
      </c>
      <c r="D210" s="141">
        <v>0.12</v>
      </c>
      <c r="E210" s="56">
        <f>D210*E204</f>
        <v>115.72799999999999</v>
      </c>
      <c r="F210" s="56"/>
      <c r="G210" s="29">
        <f>F210*E210</f>
        <v>0</v>
      </c>
      <c r="H210" s="56"/>
      <c r="I210" s="30">
        <f>H210*E210</f>
        <v>0</v>
      </c>
      <c r="J210" s="30">
        <f t="shared" si="3"/>
        <v>0</v>
      </c>
    </row>
    <row r="211" spans="1:10" s="66" customFormat="1" ht="14.25" customHeight="1" x14ac:dyDescent="0.35">
      <c r="A211" s="165"/>
      <c r="B211" s="166" t="s">
        <v>31</v>
      </c>
      <c r="C211" s="141" t="s">
        <v>17</v>
      </c>
      <c r="D211" s="141">
        <v>0.05</v>
      </c>
      <c r="E211" s="56">
        <f>D211*E204</f>
        <v>48.22</v>
      </c>
      <c r="F211" s="56"/>
      <c r="G211" s="29">
        <f>F211*E211</f>
        <v>0</v>
      </c>
      <c r="H211" s="56"/>
      <c r="I211" s="30">
        <f>H211*E211</f>
        <v>0</v>
      </c>
      <c r="J211" s="30">
        <f t="shared" si="3"/>
        <v>0</v>
      </c>
    </row>
    <row r="212" spans="1:10" s="66" customFormat="1" ht="24.75" customHeight="1" x14ac:dyDescent="0.35">
      <c r="A212" s="82">
        <v>30</v>
      </c>
      <c r="B212" s="99" t="s">
        <v>185</v>
      </c>
      <c r="C212" s="60" t="s">
        <v>33</v>
      </c>
      <c r="D212" s="60"/>
      <c r="E212" s="168">
        <v>928</v>
      </c>
      <c r="F212" s="56"/>
      <c r="G212" s="29">
        <f>F212*E212</f>
        <v>0</v>
      </c>
      <c r="H212" s="56"/>
      <c r="I212" s="30">
        <f>H212*E212</f>
        <v>0</v>
      </c>
      <c r="J212" s="30">
        <f t="shared" si="3"/>
        <v>0</v>
      </c>
    </row>
    <row r="213" spans="1:10" s="66" customFormat="1" ht="14.25" customHeight="1" x14ac:dyDescent="0.35">
      <c r="A213" s="82"/>
      <c r="B213" s="52" t="s">
        <v>28</v>
      </c>
      <c r="C213" s="32" t="s">
        <v>33</v>
      </c>
      <c r="D213" s="92">
        <v>1</v>
      </c>
      <c r="E213" s="33">
        <f>D213*E212</f>
        <v>928</v>
      </c>
      <c r="F213" s="56"/>
      <c r="G213" s="29">
        <f>F213*E213</f>
        <v>0</v>
      </c>
      <c r="H213" s="33"/>
      <c r="I213" s="30">
        <f>H213*E213</f>
        <v>0</v>
      </c>
      <c r="J213" s="30">
        <f t="shared" si="3"/>
        <v>0</v>
      </c>
    </row>
    <row r="214" spans="1:10" s="66" customFormat="1" ht="14.25" customHeight="1" x14ac:dyDescent="0.35">
      <c r="A214" s="82"/>
      <c r="B214" s="104" t="s">
        <v>186</v>
      </c>
      <c r="C214" s="71" t="s">
        <v>33</v>
      </c>
      <c r="D214" s="126">
        <v>1.05</v>
      </c>
      <c r="E214" s="89">
        <f>D214*E212</f>
        <v>974.40000000000009</v>
      </c>
      <c r="F214" s="89"/>
      <c r="G214" s="29">
        <f>F214*E214</f>
        <v>0</v>
      </c>
      <c r="H214" s="89"/>
      <c r="I214" s="30">
        <f>H214*E214</f>
        <v>0</v>
      </c>
      <c r="J214" s="30">
        <f t="shared" si="3"/>
        <v>0</v>
      </c>
    </row>
    <row r="215" spans="1:10" s="66" customFormat="1" ht="14.25" customHeight="1" x14ac:dyDescent="0.35">
      <c r="A215" s="169"/>
      <c r="B215" s="166" t="s">
        <v>187</v>
      </c>
      <c r="C215" s="141" t="s">
        <v>36</v>
      </c>
      <c r="D215" s="98">
        <v>0.35</v>
      </c>
      <c r="E215" s="56">
        <f>D215*E212</f>
        <v>324.79999999999995</v>
      </c>
      <c r="F215" s="56"/>
      <c r="G215" s="29">
        <f>F215*E215</f>
        <v>0</v>
      </c>
      <c r="H215" s="56"/>
      <c r="I215" s="30">
        <f>H215*E215</f>
        <v>0</v>
      </c>
      <c r="J215" s="30">
        <f t="shared" si="3"/>
        <v>0</v>
      </c>
    </row>
    <row r="216" spans="1:10" s="66" customFormat="1" ht="14.25" customHeight="1" x14ac:dyDescent="0.35">
      <c r="A216" s="169"/>
      <c r="B216" s="166" t="s">
        <v>181</v>
      </c>
      <c r="C216" s="141" t="s">
        <v>36</v>
      </c>
      <c r="D216" s="92">
        <v>0.04</v>
      </c>
      <c r="E216" s="56">
        <f>D216*E212</f>
        <v>37.119999999999997</v>
      </c>
      <c r="F216" s="56"/>
      <c r="G216" s="29">
        <f>F216*E216</f>
        <v>0</v>
      </c>
      <c r="H216" s="56"/>
      <c r="I216" s="30">
        <f>H216*E216</f>
        <v>0</v>
      </c>
      <c r="J216" s="30">
        <f t="shared" si="3"/>
        <v>0</v>
      </c>
    </row>
    <row r="217" spans="1:10" s="66" customFormat="1" ht="14.25" customHeight="1" x14ac:dyDescent="0.35">
      <c r="A217" s="169"/>
      <c r="B217" s="166" t="s">
        <v>31</v>
      </c>
      <c r="C217" s="141" t="s">
        <v>17</v>
      </c>
      <c r="D217" s="98">
        <v>1.1599999999999999E-2</v>
      </c>
      <c r="E217" s="56">
        <f>D217*E212</f>
        <v>10.764799999999999</v>
      </c>
      <c r="F217" s="56"/>
      <c r="G217" s="29">
        <f>F217*E217</f>
        <v>0</v>
      </c>
      <c r="H217" s="56"/>
      <c r="I217" s="30">
        <f>H217*E217</f>
        <v>0</v>
      </c>
      <c r="J217" s="30">
        <f t="shared" si="3"/>
        <v>0</v>
      </c>
    </row>
    <row r="218" spans="1:10" s="66" customFormat="1" ht="19.5" customHeight="1" x14ac:dyDescent="0.35">
      <c r="A218" s="45"/>
      <c r="B218" s="79" t="s">
        <v>188</v>
      </c>
      <c r="C218" s="32"/>
      <c r="D218" s="105"/>
      <c r="E218" s="101"/>
      <c r="F218" s="101"/>
      <c r="G218" s="29">
        <f>F218*E218</f>
        <v>0</v>
      </c>
      <c r="H218" s="101"/>
      <c r="I218" s="30">
        <f>H218*E218</f>
        <v>0</v>
      </c>
      <c r="J218" s="30">
        <f t="shared" si="3"/>
        <v>0</v>
      </c>
    </row>
    <row r="219" spans="1:10" s="66" customFormat="1" ht="14.25" customHeight="1" x14ac:dyDescent="0.35">
      <c r="A219" s="22">
        <v>31</v>
      </c>
      <c r="B219" s="170" t="s">
        <v>189</v>
      </c>
      <c r="C219" s="39" t="s">
        <v>35</v>
      </c>
      <c r="D219" s="39"/>
      <c r="E219" s="34">
        <f>2399-2*E32</f>
        <v>1753.4</v>
      </c>
      <c r="F219" s="33"/>
      <c r="G219" s="29">
        <f>F219*E219</f>
        <v>0</v>
      </c>
      <c r="H219" s="33"/>
      <c r="I219" s="30">
        <f>H219*E219</f>
        <v>0</v>
      </c>
      <c r="J219" s="30">
        <f t="shared" si="3"/>
        <v>0</v>
      </c>
    </row>
    <row r="220" spans="1:10" s="66" customFormat="1" ht="14.25" customHeight="1" x14ac:dyDescent="0.35">
      <c r="A220" s="22"/>
      <c r="B220" s="142" t="s">
        <v>39</v>
      </c>
      <c r="C220" s="32" t="s">
        <v>35</v>
      </c>
      <c r="D220" s="33">
        <v>1</v>
      </c>
      <c r="E220" s="33">
        <f>D220*E219</f>
        <v>1753.4</v>
      </c>
      <c r="F220" s="33"/>
      <c r="G220" s="29">
        <f>F220*E220</f>
        <v>0</v>
      </c>
      <c r="H220" s="33"/>
      <c r="I220" s="30">
        <f>H220*E220</f>
        <v>0</v>
      </c>
      <c r="J220" s="30">
        <f t="shared" si="3"/>
        <v>0</v>
      </c>
    </row>
    <row r="221" spans="1:10" s="66" customFormat="1" ht="14.25" customHeight="1" x14ac:dyDescent="0.35">
      <c r="A221" s="22"/>
      <c r="B221" s="142" t="s">
        <v>30</v>
      </c>
      <c r="C221" s="32" t="s">
        <v>17</v>
      </c>
      <c r="D221" s="32">
        <v>2.5999999999999999E-2</v>
      </c>
      <c r="E221" s="33">
        <f>D221*E219</f>
        <v>45.5884</v>
      </c>
      <c r="F221" s="33"/>
      <c r="G221" s="29">
        <f>F221*E221</f>
        <v>0</v>
      </c>
      <c r="H221" s="33"/>
      <c r="I221" s="30">
        <f>H221*E221</f>
        <v>0</v>
      </c>
      <c r="J221" s="30">
        <f t="shared" si="3"/>
        <v>0</v>
      </c>
    </row>
    <row r="222" spans="1:10" s="66" customFormat="1" ht="14.25" customHeight="1" x14ac:dyDescent="0.35">
      <c r="A222" s="22"/>
      <c r="B222" s="142" t="s">
        <v>47</v>
      </c>
      <c r="C222" s="32" t="s">
        <v>27</v>
      </c>
      <c r="D222" s="32">
        <v>3.4000000000000002E-2</v>
      </c>
      <c r="E222" s="33">
        <f>D222*E219</f>
        <v>59.615600000000008</v>
      </c>
      <c r="F222" s="33"/>
      <c r="G222" s="29">
        <f>F222*E222</f>
        <v>0</v>
      </c>
      <c r="H222" s="33"/>
      <c r="I222" s="30">
        <f>H222*E222</f>
        <v>0</v>
      </c>
      <c r="J222" s="30">
        <f t="shared" si="3"/>
        <v>0</v>
      </c>
    </row>
    <row r="223" spans="1:10" s="66" customFormat="1" ht="14.25" customHeight="1" x14ac:dyDescent="0.35">
      <c r="A223" s="22"/>
      <c r="B223" s="142" t="s">
        <v>190</v>
      </c>
      <c r="C223" s="32" t="s">
        <v>29</v>
      </c>
      <c r="D223" s="32">
        <v>1.14E-2</v>
      </c>
      <c r="E223" s="33">
        <f>D223*E219</f>
        <v>19.988760000000003</v>
      </c>
      <c r="F223" s="33"/>
      <c r="G223" s="29">
        <f>F223*E223</f>
        <v>0</v>
      </c>
      <c r="H223" s="33"/>
      <c r="I223" s="30">
        <f>H223*E223</f>
        <v>0</v>
      </c>
      <c r="J223" s="30">
        <f t="shared" si="3"/>
        <v>0</v>
      </c>
    </row>
    <row r="224" spans="1:10" s="66" customFormat="1" ht="14.25" customHeight="1" x14ac:dyDescent="0.35">
      <c r="A224" s="22"/>
      <c r="B224" s="142" t="s">
        <v>31</v>
      </c>
      <c r="C224" s="32" t="s">
        <v>17</v>
      </c>
      <c r="D224" s="32">
        <v>3.0000000000000001E-3</v>
      </c>
      <c r="E224" s="33">
        <f>D224*E219</f>
        <v>5.2602000000000002</v>
      </c>
      <c r="F224" s="33"/>
      <c r="G224" s="29">
        <f>F224*E224</f>
        <v>0</v>
      </c>
      <c r="H224" s="33"/>
      <c r="I224" s="30">
        <f>H224*E224</f>
        <v>0</v>
      </c>
      <c r="J224" s="30">
        <f t="shared" si="3"/>
        <v>0</v>
      </c>
    </row>
    <row r="225" spans="1:10" s="66" customFormat="1" ht="24.75" customHeight="1" x14ac:dyDescent="0.35">
      <c r="A225" s="22">
        <v>32</v>
      </c>
      <c r="B225" s="23" t="s">
        <v>191</v>
      </c>
      <c r="C225" s="74" t="s">
        <v>35</v>
      </c>
      <c r="D225" s="74"/>
      <c r="E225" s="34">
        <f>E219+2*E32-580.1</f>
        <v>1818.9</v>
      </c>
      <c r="F225" s="33"/>
      <c r="G225" s="29">
        <f>F225*E225</f>
        <v>0</v>
      </c>
      <c r="H225" s="33"/>
      <c r="I225" s="30">
        <f>H225*E225</f>
        <v>0</v>
      </c>
      <c r="J225" s="30">
        <f t="shared" si="3"/>
        <v>0</v>
      </c>
    </row>
    <row r="226" spans="1:10" s="66" customFormat="1" ht="14.25" customHeight="1" x14ac:dyDescent="0.35">
      <c r="A226" s="22"/>
      <c r="B226" s="52" t="s">
        <v>39</v>
      </c>
      <c r="C226" s="32" t="s">
        <v>35</v>
      </c>
      <c r="D226" s="33">
        <v>1</v>
      </c>
      <c r="E226" s="33">
        <f>E225*D226</f>
        <v>1818.9</v>
      </c>
      <c r="F226" s="33"/>
      <c r="G226" s="29">
        <f>F226*E226</f>
        <v>0</v>
      </c>
      <c r="H226" s="33"/>
      <c r="I226" s="30">
        <f>H226*E226</f>
        <v>0</v>
      </c>
      <c r="J226" s="30">
        <f t="shared" si="3"/>
        <v>0</v>
      </c>
    </row>
    <row r="227" spans="1:10" s="66" customFormat="1" ht="14.25" customHeight="1" x14ac:dyDescent="0.35">
      <c r="A227" s="22"/>
      <c r="B227" s="104" t="s">
        <v>30</v>
      </c>
      <c r="C227" s="71" t="s">
        <v>17</v>
      </c>
      <c r="D227" s="89">
        <v>0.01</v>
      </c>
      <c r="E227" s="89">
        <f>D227*E225</f>
        <v>18.189</v>
      </c>
      <c r="F227" s="89"/>
      <c r="G227" s="29">
        <f>F227*E227</f>
        <v>0</v>
      </c>
      <c r="H227" s="89"/>
      <c r="I227" s="30">
        <f>H227*E227</f>
        <v>0</v>
      </c>
      <c r="J227" s="30">
        <f t="shared" si="3"/>
        <v>0</v>
      </c>
    </row>
    <row r="228" spans="1:10" s="66" customFormat="1" ht="14.25" customHeight="1" x14ac:dyDescent="0.35">
      <c r="A228" s="22"/>
      <c r="B228" s="139" t="s">
        <v>192</v>
      </c>
      <c r="C228" s="136" t="s">
        <v>36</v>
      </c>
      <c r="D228" s="32">
        <v>0.45</v>
      </c>
      <c r="E228" s="33">
        <f>E225*D228</f>
        <v>818.50500000000011</v>
      </c>
      <c r="F228" s="33"/>
      <c r="G228" s="29">
        <f>F228*E228</f>
        <v>0</v>
      </c>
      <c r="H228" s="33"/>
      <c r="I228" s="30">
        <f>H228*E228</f>
        <v>0</v>
      </c>
      <c r="J228" s="30">
        <f t="shared" si="3"/>
        <v>0</v>
      </c>
    </row>
    <row r="229" spans="1:10" s="66" customFormat="1" ht="14.25" customHeight="1" x14ac:dyDescent="0.35">
      <c r="A229" s="22"/>
      <c r="B229" s="139" t="s">
        <v>193</v>
      </c>
      <c r="C229" s="136" t="s">
        <v>35</v>
      </c>
      <c r="D229" s="32">
        <v>8.9999999999999993E-3</v>
      </c>
      <c r="E229" s="171">
        <f>E225*D229</f>
        <v>16.370100000000001</v>
      </c>
      <c r="F229" s="33"/>
      <c r="G229" s="29">
        <f>F229*E229</f>
        <v>0</v>
      </c>
      <c r="H229" s="33"/>
      <c r="I229" s="30">
        <f>H229*E229</f>
        <v>0</v>
      </c>
      <c r="J229" s="30">
        <f t="shared" si="3"/>
        <v>0</v>
      </c>
    </row>
    <row r="230" spans="1:10" s="66" customFormat="1" ht="14.25" customHeight="1" x14ac:dyDescent="0.35">
      <c r="A230" s="22"/>
      <c r="B230" s="172" t="s">
        <v>194</v>
      </c>
      <c r="C230" s="136" t="s">
        <v>36</v>
      </c>
      <c r="D230" s="32">
        <v>0.63</v>
      </c>
      <c r="E230" s="33">
        <f>E225*D230</f>
        <v>1145.9070000000002</v>
      </c>
      <c r="F230" s="33"/>
      <c r="G230" s="29">
        <f>F230*E230</f>
        <v>0</v>
      </c>
      <c r="H230" s="33"/>
      <c r="I230" s="30">
        <f>H230*E230</f>
        <v>0</v>
      </c>
      <c r="J230" s="30">
        <f t="shared" si="3"/>
        <v>0</v>
      </c>
    </row>
    <row r="231" spans="1:10" s="66" customFormat="1" ht="14.25" customHeight="1" x14ac:dyDescent="0.35">
      <c r="A231" s="22"/>
      <c r="B231" s="172" t="s">
        <v>195</v>
      </c>
      <c r="C231" s="136" t="s">
        <v>36</v>
      </c>
      <c r="D231" s="32">
        <v>0.12</v>
      </c>
      <c r="E231" s="33">
        <f>E225*D231</f>
        <v>218.268</v>
      </c>
      <c r="F231" s="33"/>
      <c r="G231" s="29">
        <f>F231*E231</f>
        <v>0</v>
      </c>
      <c r="H231" s="33"/>
      <c r="I231" s="30">
        <f>H231*E231</f>
        <v>0</v>
      </c>
      <c r="J231" s="30">
        <f t="shared" si="3"/>
        <v>0</v>
      </c>
    </row>
    <row r="232" spans="1:10" s="66" customFormat="1" ht="14.25" customHeight="1" x14ac:dyDescent="0.35">
      <c r="A232" s="22"/>
      <c r="B232" s="173" t="s">
        <v>196</v>
      </c>
      <c r="C232" s="174" t="s">
        <v>34</v>
      </c>
      <c r="D232" s="32">
        <v>0.6</v>
      </c>
      <c r="E232" s="33">
        <f>E225*D232</f>
        <v>1091.3399999999999</v>
      </c>
      <c r="F232" s="33"/>
      <c r="G232" s="29">
        <f>F232*E232</f>
        <v>0</v>
      </c>
      <c r="H232" s="33"/>
      <c r="I232" s="30">
        <f>H232*E232</f>
        <v>0</v>
      </c>
      <c r="J232" s="30">
        <f t="shared" si="3"/>
        <v>0</v>
      </c>
    </row>
    <row r="233" spans="1:10" s="66" customFormat="1" ht="14.25" customHeight="1" x14ac:dyDescent="0.35">
      <c r="A233" s="22"/>
      <c r="B233" s="166" t="s">
        <v>197</v>
      </c>
      <c r="C233" s="141" t="s">
        <v>37</v>
      </c>
      <c r="D233" s="141"/>
      <c r="E233" s="56">
        <v>8</v>
      </c>
      <c r="F233" s="167"/>
      <c r="G233" s="29">
        <f>F233*E233</f>
        <v>0</v>
      </c>
      <c r="H233" s="167"/>
      <c r="I233" s="30">
        <f>H233*E233</f>
        <v>0</v>
      </c>
      <c r="J233" s="30">
        <f t="shared" si="3"/>
        <v>0</v>
      </c>
    </row>
    <row r="234" spans="1:10" s="66" customFormat="1" ht="14.25" customHeight="1" x14ac:dyDescent="0.35">
      <c r="A234" s="22"/>
      <c r="B234" s="173" t="s">
        <v>198</v>
      </c>
      <c r="C234" s="174" t="s">
        <v>34</v>
      </c>
      <c r="D234" s="32">
        <v>0.26</v>
      </c>
      <c r="E234" s="33">
        <f>E225*D234</f>
        <v>472.91400000000004</v>
      </c>
      <c r="F234" s="33"/>
      <c r="G234" s="29">
        <f>F234*E234</f>
        <v>0</v>
      </c>
      <c r="H234" s="33"/>
      <c r="I234" s="30">
        <f>H234*E234</f>
        <v>0</v>
      </c>
      <c r="J234" s="30">
        <f t="shared" si="3"/>
        <v>0</v>
      </c>
    </row>
    <row r="235" spans="1:10" s="66" customFormat="1" ht="14.25" customHeight="1" x14ac:dyDescent="0.35">
      <c r="A235" s="22"/>
      <c r="B235" s="173" t="s">
        <v>43</v>
      </c>
      <c r="C235" s="136" t="s">
        <v>17</v>
      </c>
      <c r="D235" s="32">
        <v>1.6E-2</v>
      </c>
      <c r="E235" s="33">
        <f>E225*D235</f>
        <v>29.102400000000003</v>
      </c>
      <c r="F235" s="33"/>
      <c r="G235" s="29">
        <f>F235*E235</f>
        <v>0</v>
      </c>
      <c r="H235" s="33"/>
      <c r="I235" s="30">
        <f>H235*E235</f>
        <v>0</v>
      </c>
      <c r="J235" s="30">
        <f t="shared" si="3"/>
        <v>0</v>
      </c>
    </row>
    <row r="236" spans="1:10" s="66" customFormat="1" ht="14.25" customHeight="1" x14ac:dyDescent="0.35">
      <c r="A236" s="22">
        <v>33</v>
      </c>
      <c r="B236" s="23" t="s">
        <v>199</v>
      </c>
      <c r="C236" s="39" t="s">
        <v>35</v>
      </c>
      <c r="D236" s="39"/>
      <c r="E236" s="34">
        <v>580.1</v>
      </c>
      <c r="F236" s="33"/>
      <c r="G236" s="29">
        <f>F236*E236</f>
        <v>0</v>
      </c>
      <c r="H236" s="33"/>
      <c r="I236" s="30">
        <f>H236*E236</f>
        <v>0</v>
      </c>
      <c r="J236" s="30">
        <f t="shared" si="3"/>
        <v>0</v>
      </c>
    </row>
    <row r="237" spans="1:10" s="66" customFormat="1" ht="14.25" customHeight="1" x14ac:dyDescent="0.35">
      <c r="A237" s="22"/>
      <c r="B237" s="52" t="s">
        <v>39</v>
      </c>
      <c r="C237" s="32" t="s">
        <v>35</v>
      </c>
      <c r="D237" s="33">
        <v>1</v>
      </c>
      <c r="E237" s="33">
        <f>E236*D237</f>
        <v>580.1</v>
      </c>
      <c r="F237" s="33"/>
      <c r="G237" s="29">
        <f>F237*E237</f>
        <v>0</v>
      </c>
      <c r="H237" s="33"/>
      <c r="I237" s="30">
        <f>H237*E237</f>
        <v>0</v>
      </c>
      <c r="J237" s="30">
        <f t="shared" si="3"/>
        <v>0</v>
      </c>
    </row>
    <row r="238" spans="1:10" s="66" customFormat="1" ht="14.25" customHeight="1" x14ac:dyDescent="0.35">
      <c r="A238" s="22"/>
      <c r="B238" s="104" t="s">
        <v>30</v>
      </c>
      <c r="C238" s="71" t="s">
        <v>17</v>
      </c>
      <c r="D238" s="138">
        <v>3.1E-2</v>
      </c>
      <c r="E238" s="89">
        <f>E236*D238</f>
        <v>17.9831</v>
      </c>
      <c r="F238" s="89"/>
      <c r="G238" s="29">
        <f>F238*E238</f>
        <v>0</v>
      </c>
      <c r="H238" s="89"/>
      <c r="I238" s="30">
        <f>H238*E238</f>
        <v>0</v>
      </c>
      <c r="J238" s="30">
        <f t="shared" si="3"/>
        <v>0</v>
      </c>
    </row>
    <row r="239" spans="1:10" s="66" customFormat="1" ht="14.25" customHeight="1" x14ac:dyDescent="0.35">
      <c r="A239" s="22"/>
      <c r="B239" s="31" t="s">
        <v>200</v>
      </c>
      <c r="C239" s="32" t="s">
        <v>35</v>
      </c>
      <c r="D239" s="32">
        <v>1.03</v>
      </c>
      <c r="E239" s="33">
        <f>D239*E236</f>
        <v>597.50300000000004</v>
      </c>
      <c r="F239" s="33"/>
      <c r="G239" s="29">
        <f>F239*E239</f>
        <v>0</v>
      </c>
      <c r="H239" s="33"/>
      <c r="I239" s="30">
        <f>H239*E239</f>
        <v>0</v>
      </c>
      <c r="J239" s="30">
        <f t="shared" si="3"/>
        <v>0</v>
      </c>
    </row>
    <row r="240" spans="1:10" s="66" customFormat="1" ht="14.25" customHeight="1" x14ac:dyDescent="0.35">
      <c r="A240" s="22"/>
      <c r="B240" s="31" t="s">
        <v>201</v>
      </c>
      <c r="C240" s="32" t="s">
        <v>36</v>
      </c>
      <c r="D240" s="33">
        <v>6</v>
      </c>
      <c r="E240" s="33">
        <f>D240*E236</f>
        <v>3480.6000000000004</v>
      </c>
      <c r="F240" s="33"/>
      <c r="G240" s="29">
        <f>F240*E240</f>
        <v>0</v>
      </c>
      <c r="H240" s="33"/>
      <c r="I240" s="30">
        <f>H240*E240</f>
        <v>0</v>
      </c>
      <c r="J240" s="30">
        <f t="shared" si="3"/>
        <v>0</v>
      </c>
    </row>
    <row r="241" spans="1:10" s="66" customFormat="1" ht="14.25" customHeight="1" x14ac:dyDescent="0.35">
      <c r="A241" s="22"/>
      <c r="B241" s="31" t="s">
        <v>202</v>
      </c>
      <c r="C241" s="32" t="s">
        <v>36</v>
      </c>
      <c r="D241" s="32">
        <v>0.04</v>
      </c>
      <c r="E241" s="33">
        <f>D241*E236</f>
        <v>23.204000000000001</v>
      </c>
      <c r="F241" s="33"/>
      <c r="G241" s="29">
        <f>F241*E241</f>
        <v>0</v>
      </c>
      <c r="H241" s="33"/>
      <c r="I241" s="30">
        <f>H241*E241</f>
        <v>0</v>
      </c>
      <c r="J241" s="30">
        <f t="shared" si="3"/>
        <v>0</v>
      </c>
    </row>
    <row r="242" spans="1:10" s="66" customFormat="1" ht="14.25" customHeight="1" x14ac:dyDescent="0.35">
      <c r="A242" s="22"/>
      <c r="B242" s="31" t="s">
        <v>203</v>
      </c>
      <c r="C242" s="32" t="s">
        <v>204</v>
      </c>
      <c r="D242" s="33">
        <v>0.1</v>
      </c>
      <c r="E242" s="33">
        <f>D242*E236</f>
        <v>58.010000000000005</v>
      </c>
      <c r="F242" s="33"/>
      <c r="G242" s="29">
        <f>F242*E242</f>
        <v>0</v>
      </c>
      <c r="H242" s="33"/>
      <c r="I242" s="30">
        <f>H242*E242</f>
        <v>0</v>
      </c>
      <c r="J242" s="30">
        <f t="shared" si="3"/>
        <v>0</v>
      </c>
    </row>
    <row r="243" spans="1:10" s="66" customFormat="1" ht="14.25" customHeight="1" x14ac:dyDescent="0.35">
      <c r="A243" s="22"/>
      <c r="B243" s="31" t="s">
        <v>31</v>
      </c>
      <c r="C243" s="32" t="s">
        <v>17</v>
      </c>
      <c r="D243" s="32">
        <v>7.0000000000000007E-2</v>
      </c>
      <c r="E243" s="33">
        <f>D243*E236</f>
        <v>40.607000000000006</v>
      </c>
      <c r="F243" s="33"/>
      <c r="G243" s="29">
        <f>F243*E243</f>
        <v>0</v>
      </c>
      <c r="H243" s="33"/>
      <c r="I243" s="30">
        <f>H243*E243</f>
        <v>0</v>
      </c>
      <c r="J243" s="30">
        <f t="shared" si="3"/>
        <v>0</v>
      </c>
    </row>
    <row r="244" spans="1:10" s="66" customFormat="1" ht="14.25" customHeight="1" x14ac:dyDescent="0.35">
      <c r="A244" s="45"/>
      <c r="B244" s="79" t="s">
        <v>205</v>
      </c>
      <c r="C244" s="32"/>
      <c r="D244" s="105"/>
      <c r="E244" s="101"/>
      <c r="F244" s="101"/>
      <c r="G244" s="29">
        <f>F244*E244</f>
        <v>0</v>
      </c>
      <c r="H244" s="101"/>
      <c r="I244" s="30">
        <f>H244*E244</f>
        <v>0</v>
      </c>
      <c r="J244" s="30">
        <f t="shared" si="3"/>
        <v>0</v>
      </c>
    </row>
    <row r="245" spans="1:10" s="66" customFormat="1" ht="36.75" customHeight="1" x14ac:dyDescent="0.35">
      <c r="A245" s="45">
        <v>34</v>
      </c>
      <c r="B245" s="175" t="s">
        <v>206</v>
      </c>
      <c r="C245" s="39" t="s">
        <v>35</v>
      </c>
      <c r="D245" s="39"/>
      <c r="E245" s="34">
        <v>996</v>
      </c>
      <c r="F245" s="33"/>
      <c r="G245" s="29">
        <f>F245*E245</f>
        <v>0</v>
      </c>
      <c r="H245" s="33"/>
      <c r="I245" s="30">
        <f>H245*E245</f>
        <v>0</v>
      </c>
      <c r="J245" s="30">
        <f t="shared" si="3"/>
        <v>0</v>
      </c>
    </row>
    <row r="246" spans="1:10" s="66" customFormat="1" ht="14.25" customHeight="1" x14ac:dyDescent="0.35">
      <c r="A246" s="45"/>
      <c r="B246" s="46" t="s">
        <v>28</v>
      </c>
      <c r="C246" s="19" t="s">
        <v>35</v>
      </c>
      <c r="D246" s="33">
        <v>1</v>
      </c>
      <c r="E246" s="33">
        <f>D246*E245</f>
        <v>996</v>
      </c>
      <c r="F246" s="35"/>
      <c r="G246" s="29">
        <f>F246*E246</f>
        <v>0</v>
      </c>
      <c r="H246" s="35"/>
      <c r="I246" s="30">
        <f>H246*E246</f>
        <v>0</v>
      </c>
      <c r="J246" s="30">
        <f t="shared" si="3"/>
        <v>0</v>
      </c>
    </row>
    <row r="247" spans="1:10" s="66" customFormat="1" ht="14.25" customHeight="1" x14ac:dyDescent="0.35">
      <c r="A247" s="45"/>
      <c r="B247" s="176" t="s">
        <v>30</v>
      </c>
      <c r="C247" s="20" t="s">
        <v>17</v>
      </c>
      <c r="D247" s="177">
        <v>0.01</v>
      </c>
      <c r="E247" s="28">
        <f>D247*E245</f>
        <v>9.9600000000000009</v>
      </c>
      <c r="F247" s="28"/>
      <c r="G247" s="29">
        <f>F247*E247</f>
        <v>0</v>
      </c>
      <c r="H247" s="28"/>
      <c r="I247" s="30">
        <f>H247*E247</f>
        <v>0</v>
      </c>
      <c r="J247" s="30">
        <f t="shared" si="3"/>
        <v>0</v>
      </c>
    </row>
    <row r="248" spans="1:10" s="66" customFormat="1" ht="14.25" customHeight="1" x14ac:dyDescent="0.35">
      <c r="A248" s="45"/>
      <c r="B248" s="178" t="s">
        <v>207</v>
      </c>
      <c r="C248" s="179" t="s">
        <v>36</v>
      </c>
      <c r="D248" s="179">
        <v>0.25</v>
      </c>
      <c r="E248" s="35">
        <f>D248*E245</f>
        <v>249</v>
      </c>
      <c r="F248" s="35"/>
      <c r="G248" s="29">
        <f>F248*E248</f>
        <v>0</v>
      </c>
      <c r="H248" s="35"/>
      <c r="I248" s="30">
        <f>H248*E248</f>
        <v>0</v>
      </c>
      <c r="J248" s="30">
        <f t="shared" si="3"/>
        <v>0</v>
      </c>
    </row>
    <row r="249" spans="1:10" s="66" customFormat="1" ht="14.25" customHeight="1" x14ac:dyDescent="0.35">
      <c r="A249" s="45"/>
      <c r="B249" s="46" t="s">
        <v>208</v>
      </c>
      <c r="C249" s="32" t="s">
        <v>36</v>
      </c>
      <c r="D249" s="33">
        <v>0.6</v>
      </c>
      <c r="E249" s="35">
        <f>D249*E245</f>
        <v>597.6</v>
      </c>
      <c r="F249" s="35"/>
      <c r="G249" s="29">
        <f>F249*E249</f>
        <v>0</v>
      </c>
      <c r="H249" s="35"/>
      <c r="I249" s="30">
        <f>H249*E249</f>
        <v>0</v>
      </c>
      <c r="J249" s="30">
        <f t="shared" si="3"/>
        <v>0</v>
      </c>
    </row>
    <row r="250" spans="1:10" s="66" customFormat="1" ht="14.25" customHeight="1" x14ac:dyDescent="0.35">
      <c r="A250" s="45"/>
      <c r="B250" s="142" t="s">
        <v>31</v>
      </c>
      <c r="C250" s="32" t="s">
        <v>17</v>
      </c>
      <c r="D250" s="32">
        <v>0.02</v>
      </c>
      <c r="E250" s="35">
        <f>D250*E245</f>
        <v>19.920000000000002</v>
      </c>
      <c r="F250" s="35"/>
      <c r="G250" s="29">
        <f>F250*E250</f>
        <v>0</v>
      </c>
      <c r="H250" s="35"/>
      <c r="I250" s="30">
        <f>H250*E250</f>
        <v>0</v>
      </c>
      <c r="J250" s="30">
        <f t="shared" si="3"/>
        <v>0</v>
      </c>
    </row>
    <row r="251" spans="1:10" s="66" customFormat="1" ht="14.25" customHeight="1" x14ac:dyDescent="0.35">
      <c r="A251" s="22">
        <v>35</v>
      </c>
      <c r="B251" s="23" t="s">
        <v>209</v>
      </c>
      <c r="C251" s="74" t="s">
        <v>35</v>
      </c>
      <c r="D251" s="74"/>
      <c r="E251" s="34">
        <f>E245</f>
        <v>996</v>
      </c>
      <c r="F251" s="33"/>
      <c r="G251" s="29">
        <f>F251*E251</f>
        <v>0</v>
      </c>
      <c r="H251" s="33"/>
      <c r="I251" s="30">
        <f>H251*E251</f>
        <v>0</v>
      </c>
      <c r="J251" s="30">
        <f t="shared" si="3"/>
        <v>0</v>
      </c>
    </row>
    <row r="252" spans="1:10" s="66" customFormat="1" ht="14.25" customHeight="1" x14ac:dyDescent="0.35">
      <c r="A252" s="22"/>
      <c r="B252" s="52" t="s">
        <v>39</v>
      </c>
      <c r="C252" s="32" t="s">
        <v>35</v>
      </c>
      <c r="D252" s="33">
        <v>1</v>
      </c>
      <c r="E252" s="33">
        <f>E251*D252</f>
        <v>996</v>
      </c>
      <c r="F252" s="33"/>
      <c r="G252" s="29">
        <f>F252*E252</f>
        <v>0</v>
      </c>
      <c r="H252" s="33"/>
      <c r="I252" s="30">
        <f>H252*E252</f>
        <v>0</v>
      </c>
      <c r="J252" s="30">
        <f t="shared" si="3"/>
        <v>0</v>
      </c>
    </row>
    <row r="253" spans="1:10" s="66" customFormat="1" ht="14.25" customHeight="1" x14ac:dyDescent="0.35">
      <c r="A253" s="22"/>
      <c r="B253" s="104" t="s">
        <v>30</v>
      </c>
      <c r="C253" s="71" t="s">
        <v>17</v>
      </c>
      <c r="D253" s="89">
        <v>0.01</v>
      </c>
      <c r="E253" s="89">
        <f>D253*E251</f>
        <v>9.9600000000000009</v>
      </c>
      <c r="F253" s="89"/>
      <c r="G253" s="29">
        <f>F253*E253</f>
        <v>0</v>
      </c>
      <c r="H253" s="89"/>
      <c r="I253" s="30">
        <f>H253*E253</f>
        <v>0</v>
      </c>
      <c r="J253" s="30">
        <f t="shared" si="3"/>
        <v>0</v>
      </c>
    </row>
    <row r="254" spans="1:10" s="66" customFormat="1" ht="14.25" customHeight="1" x14ac:dyDescent="0.35">
      <c r="A254" s="22"/>
      <c r="B254" s="139" t="s">
        <v>192</v>
      </c>
      <c r="C254" s="136" t="s">
        <v>36</v>
      </c>
      <c r="D254" s="32">
        <v>0.45</v>
      </c>
      <c r="E254" s="33">
        <f>E251*D254</f>
        <v>448.2</v>
      </c>
      <c r="F254" s="33"/>
      <c r="G254" s="29">
        <f>F254*E254</f>
        <v>0</v>
      </c>
      <c r="H254" s="33"/>
      <c r="I254" s="30">
        <f>H254*E254</f>
        <v>0</v>
      </c>
      <c r="J254" s="30">
        <f t="shared" si="3"/>
        <v>0</v>
      </c>
    </row>
    <row r="255" spans="1:10" s="66" customFormat="1" ht="14.25" customHeight="1" x14ac:dyDescent="0.35">
      <c r="A255" s="22"/>
      <c r="B255" s="139" t="s">
        <v>193</v>
      </c>
      <c r="C255" s="136" t="s">
        <v>35</v>
      </c>
      <c r="D255" s="32">
        <v>8.9999999999999993E-3</v>
      </c>
      <c r="E255" s="171">
        <f>E251*D255</f>
        <v>8.9639999999999986</v>
      </c>
      <c r="F255" s="33"/>
      <c r="G255" s="29">
        <f>F255*E255</f>
        <v>0</v>
      </c>
      <c r="H255" s="33"/>
      <c r="I255" s="30">
        <f>H255*E255</f>
        <v>0</v>
      </c>
      <c r="J255" s="30">
        <f t="shared" si="3"/>
        <v>0</v>
      </c>
    </row>
    <row r="256" spans="1:10" s="66" customFormat="1" ht="14.25" customHeight="1" x14ac:dyDescent="0.35">
      <c r="A256" s="22"/>
      <c r="B256" s="172" t="s">
        <v>194</v>
      </c>
      <c r="C256" s="136" t="s">
        <v>36</v>
      </c>
      <c r="D256" s="32">
        <v>0.63</v>
      </c>
      <c r="E256" s="33">
        <f>E251*D256</f>
        <v>627.48</v>
      </c>
      <c r="F256" s="33"/>
      <c r="G256" s="29">
        <f>F256*E256</f>
        <v>0</v>
      </c>
      <c r="H256" s="33"/>
      <c r="I256" s="30">
        <f>H256*E256</f>
        <v>0</v>
      </c>
      <c r="J256" s="30">
        <f t="shared" si="3"/>
        <v>0</v>
      </c>
    </row>
    <row r="257" spans="1:10" s="66" customFormat="1" ht="14.25" customHeight="1" x14ac:dyDescent="0.35">
      <c r="A257" s="22"/>
      <c r="B257" s="172" t="s">
        <v>195</v>
      </c>
      <c r="C257" s="136" t="s">
        <v>36</v>
      </c>
      <c r="D257" s="32">
        <v>0.12</v>
      </c>
      <c r="E257" s="33">
        <f>E251*D257</f>
        <v>119.52</v>
      </c>
      <c r="F257" s="33"/>
      <c r="G257" s="29">
        <f>F257*E257</f>
        <v>0</v>
      </c>
      <c r="H257" s="33"/>
      <c r="I257" s="30">
        <f>H257*E257</f>
        <v>0</v>
      </c>
      <c r="J257" s="30">
        <f t="shared" si="3"/>
        <v>0</v>
      </c>
    </row>
    <row r="258" spans="1:10" s="66" customFormat="1" ht="14.25" customHeight="1" x14ac:dyDescent="0.35">
      <c r="A258" s="22"/>
      <c r="B258" s="173" t="s">
        <v>196</v>
      </c>
      <c r="C258" s="174" t="s">
        <v>34</v>
      </c>
      <c r="D258" s="32">
        <v>0.6</v>
      </c>
      <c r="E258" s="33">
        <f>E251*D258</f>
        <v>597.6</v>
      </c>
      <c r="F258" s="33"/>
      <c r="G258" s="29">
        <f>F258*E258</f>
        <v>0</v>
      </c>
      <c r="H258" s="33"/>
      <c r="I258" s="30">
        <f>H258*E258</f>
        <v>0</v>
      </c>
      <c r="J258" s="30">
        <f t="shared" si="3"/>
        <v>0</v>
      </c>
    </row>
    <row r="259" spans="1:10" s="66" customFormat="1" ht="14.25" customHeight="1" x14ac:dyDescent="0.35">
      <c r="A259" s="22"/>
      <c r="B259" s="173" t="s">
        <v>43</v>
      </c>
      <c r="C259" s="136" t="s">
        <v>17</v>
      </c>
      <c r="D259" s="32">
        <v>1.6E-2</v>
      </c>
      <c r="E259" s="33">
        <f>E251*D259</f>
        <v>15.936</v>
      </c>
      <c r="F259" s="33"/>
      <c r="G259" s="29">
        <f>F259*E259</f>
        <v>0</v>
      </c>
      <c r="H259" s="33"/>
      <c r="I259" s="30">
        <f>H259*E259</f>
        <v>0</v>
      </c>
      <c r="J259" s="30">
        <f t="shared" si="3"/>
        <v>0</v>
      </c>
    </row>
    <row r="260" spans="1:10" s="66" customFormat="1" ht="19.5" customHeight="1" x14ac:dyDescent="0.35">
      <c r="A260" s="45"/>
      <c r="B260" s="79" t="s">
        <v>210</v>
      </c>
      <c r="C260" s="32"/>
      <c r="D260" s="105"/>
      <c r="E260" s="101"/>
      <c r="F260" s="101"/>
      <c r="G260" s="29">
        <f>F260*E260</f>
        <v>0</v>
      </c>
      <c r="H260" s="101"/>
      <c r="I260" s="30">
        <f>H260*E260</f>
        <v>0</v>
      </c>
      <c r="J260" s="30">
        <f t="shared" si="3"/>
        <v>0</v>
      </c>
    </row>
    <row r="261" spans="1:10" s="66" customFormat="1" ht="24.75" customHeight="1" x14ac:dyDescent="0.35">
      <c r="A261" s="22">
        <v>36</v>
      </c>
      <c r="B261" s="83" t="s">
        <v>211</v>
      </c>
      <c r="C261" s="39" t="s">
        <v>35</v>
      </c>
      <c r="D261" s="109"/>
      <c r="E261" s="100">
        <f>E264+E265+E266</f>
        <v>86.625</v>
      </c>
      <c r="F261" s="101"/>
      <c r="G261" s="29">
        <f>F261*E261</f>
        <v>0</v>
      </c>
      <c r="H261" s="101"/>
      <c r="I261" s="30">
        <f>H261*E261</f>
        <v>0</v>
      </c>
      <c r="J261" s="30">
        <f t="shared" si="3"/>
        <v>0</v>
      </c>
    </row>
    <row r="262" spans="1:10" s="66" customFormat="1" ht="14.25" customHeight="1" x14ac:dyDescent="0.35">
      <c r="A262" s="22"/>
      <c r="B262" s="52" t="s">
        <v>39</v>
      </c>
      <c r="C262" s="32" t="s">
        <v>35</v>
      </c>
      <c r="D262" s="33">
        <v>1</v>
      </c>
      <c r="E262" s="33">
        <f>E261*D262</f>
        <v>86.625</v>
      </c>
      <c r="F262" s="33"/>
      <c r="G262" s="29">
        <f>F262*E262</f>
        <v>0</v>
      </c>
      <c r="H262" s="33"/>
      <c r="I262" s="30">
        <f>H262*E262</f>
        <v>0</v>
      </c>
      <c r="J262" s="30">
        <f t="shared" si="3"/>
        <v>0</v>
      </c>
    </row>
    <row r="263" spans="1:10" s="66" customFormat="1" ht="14.25" customHeight="1" x14ac:dyDescent="0.35">
      <c r="A263" s="22"/>
      <c r="B263" s="104" t="s">
        <v>30</v>
      </c>
      <c r="C263" s="71" t="s">
        <v>17</v>
      </c>
      <c r="D263" s="138">
        <v>0.34799999999999998</v>
      </c>
      <c r="E263" s="89">
        <f>E261*D263</f>
        <v>30.145499999999998</v>
      </c>
      <c r="F263" s="89"/>
      <c r="G263" s="29">
        <f>F263*E263</f>
        <v>0</v>
      </c>
      <c r="H263" s="89"/>
      <c r="I263" s="30">
        <f>H263*E263</f>
        <v>0</v>
      </c>
      <c r="J263" s="30">
        <f t="shared" si="3"/>
        <v>0</v>
      </c>
    </row>
    <row r="264" spans="1:10" s="66" customFormat="1" ht="24.75" customHeight="1" x14ac:dyDescent="0.35">
      <c r="A264" s="22"/>
      <c r="B264" s="180" t="s">
        <v>212</v>
      </c>
      <c r="C264" s="32" t="s">
        <v>35</v>
      </c>
      <c r="D264" s="105" t="s">
        <v>42</v>
      </c>
      <c r="E264" s="101">
        <f>1.1*1.65*37</f>
        <v>67.155000000000001</v>
      </c>
      <c r="F264" s="101"/>
      <c r="G264" s="29">
        <f>F264*E264</f>
        <v>0</v>
      </c>
      <c r="H264" s="101"/>
      <c r="I264" s="30">
        <f>H264*E264</f>
        <v>0</v>
      </c>
      <c r="J264" s="30">
        <f t="shared" si="3"/>
        <v>0</v>
      </c>
    </row>
    <row r="265" spans="1:10" s="66" customFormat="1" ht="24.75" customHeight="1" x14ac:dyDescent="0.35">
      <c r="A265" s="22"/>
      <c r="B265" s="180" t="s">
        <v>213</v>
      </c>
      <c r="C265" s="32" t="s">
        <v>35</v>
      </c>
      <c r="D265" s="105" t="s">
        <v>42</v>
      </c>
      <c r="E265" s="101">
        <f>0.6*1.65*9</f>
        <v>8.9099999999999984</v>
      </c>
      <c r="F265" s="101"/>
      <c r="G265" s="29">
        <f>F265*E265</f>
        <v>0</v>
      </c>
      <c r="H265" s="101"/>
      <c r="I265" s="30">
        <f>H265*E265</f>
        <v>0</v>
      </c>
      <c r="J265" s="30">
        <f t="shared" si="3"/>
        <v>0</v>
      </c>
    </row>
    <row r="266" spans="1:10" s="66" customFormat="1" ht="24.75" customHeight="1" x14ac:dyDescent="0.35">
      <c r="A266" s="22"/>
      <c r="B266" s="180" t="s">
        <v>214</v>
      </c>
      <c r="C266" s="32" t="s">
        <v>35</v>
      </c>
      <c r="D266" s="105" t="s">
        <v>42</v>
      </c>
      <c r="E266" s="101">
        <f>0.8*1.65*8</f>
        <v>10.56</v>
      </c>
      <c r="F266" s="101"/>
      <c r="G266" s="29">
        <f>F266*E266</f>
        <v>0</v>
      </c>
      <c r="H266" s="101"/>
      <c r="I266" s="30">
        <f>H266*E266</f>
        <v>0</v>
      </c>
      <c r="J266" s="30">
        <f t="shared" si="3"/>
        <v>0</v>
      </c>
    </row>
    <row r="267" spans="1:10" s="66" customFormat="1" ht="14.25" customHeight="1" x14ac:dyDescent="0.35">
      <c r="A267" s="22"/>
      <c r="B267" s="166" t="s">
        <v>215</v>
      </c>
      <c r="C267" s="141" t="s">
        <v>37</v>
      </c>
      <c r="D267" s="181"/>
      <c r="E267" s="56">
        <v>6</v>
      </c>
      <c r="F267" s="167"/>
      <c r="G267" s="29">
        <f>F267*E267</f>
        <v>0</v>
      </c>
      <c r="H267" s="167"/>
      <c r="I267" s="30">
        <f>H267*E267</f>
        <v>0</v>
      </c>
      <c r="J267" s="30">
        <f t="shared" si="3"/>
        <v>0</v>
      </c>
    </row>
    <row r="268" spans="1:10" s="66" customFormat="1" ht="14.25" customHeight="1" x14ac:dyDescent="0.35">
      <c r="A268" s="22"/>
      <c r="B268" s="31" t="s">
        <v>31</v>
      </c>
      <c r="C268" s="32" t="s">
        <v>17</v>
      </c>
      <c r="D268" s="32">
        <v>0.65600000000000003</v>
      </c>
      <c r="E268" s="33">
        <f>E261*D268</f>
        <v>56.826000000000001</v>
      </c>
      <c r="F268" s="33"/>
      <c r="G268" s="29">
        <f>F268*E268</f>
        <v>0</v>
      </c>
      <c r="H268" s="33"/>
      <c r="I268" s="30">
        <f>H268*E268</f>
        <v>0</v>
      </c>
      <c r="J268" s="30">
        <f t="shared" si="3"/>
        <v>0</v>
      </c>
    </row>
    <row r="269" spans="1:10" s="66" customFormat="1" ht="14.25" customHeight="1" x14ac:dyDescent="0.35">
      <c r="A269" s="22"/>
      <c r="B269" s="79" t="s">
        <v>216</v>
      </c>
      <c r="C269" s="32"/>
      <c r="D269" s="105"/>
      <c r="E269" s="101"/>
      <c r="F269" s="101"/>
      <c r="G269" s="29">
        <f>F269*E269</f>
        <v>0</v>
      </c>
      <c r="H269" s="101"/>
      <c r="I269" s="30">
        <f>H269*E269</f>
        <v>0</v>
      </c>
      <c r="J269" s="30">
        <f t="shared" ref="J269:J332" si="4">I269+G269</f>
        <v>0</v>
      </c>
    </row>
    <row r="270" spans="1:10" s="66" customFormat="1" ht="36.75" customHeight="1" x14ac:dyDescent="0.35">
      <c r="A270" s="22">
        <v>37</v>
      </c>
      <c r="B270" s="83" t="s">
        <v>217</v>
      </c>
      <c r="C270" s="39" t="s">
        <v>35</v>
      </c>
      <c r="D270" s="109"/>
      <c r="E270" s="100">
        <f>1.4*2.7*3+1.44*2.7*4+1.74*2.77*1+2.625*2.77*1+1.19*2.5*2+0.94*2.77*4</f>
        <v>55.348249999999993</v>
      </c>
      <c r="F270" s="101"/>
      <c r="G270" s="29">
        <f>F270*E270</f>
        <v>0</v>
      </c>
      <c r="H270" s="101"/>
      <c r="I270" s="30">
        <f>H270*E270</f>
        <v>0</v>
      </c>
      <c r="J270" s="30">
        <f t="shared" si="4"/>
        <v>0</v>
      </c>
    </row>
    <row r="271" spans="1:10" s="66" customFormat="1" ht="14.25" customHeight="1" x14ac:dyDescent="0.35">
      <c r="A271" s="22"/>
      <c r="B271" s="52" t="s">
        <v>39</v>
      </c>
      <c r="C271" s="32" t="s">
        <v>35</v>
      </c>
      <c r="D271" s="33">
        <v>1</v>
      </c>
      <c r="E271" s="33">
        <f>E270*D271</f>
        <v>55.348249999999993</v>
      </c>
      <c r="F271" s="33"/>
      <c r="G271" s="29">
        <f>F271*E271</f>
        <v>0</v>
      </c>
      <c r="H271" s="33"/>
      <c r="I271" s="30">
        <f>H271*E271</f>
        <v>0</v>
      </c>
      <c r="J271" s="30">
        <f t="shared" si="4"/>
        <v>0</v>
      </c>
    </row>
    <row r="272" spans="1:10" s="66" customFormat="1" ht="14.25" customHeight="1" x14ac:dyDescent="0.35">
      <c r="A272" s="22"/>
      <c r="B272" s="104" t="s">
        <v>30</v>
      </c>
      <c r="C272" s="71" t="s">
        <v>17</v>
      </c>
      <c r="D272" s="138">
        <v>0.34799999999999998</v>
      </c>
      <c r="E272" s="89">
        <f>E270*D272</f>
        <v>19.261190999999997</v>
      </c>
      <c r="F272" s="89"/>
      <c r="G272" s="29">
        <f>F272*E272</f>
        <v>0</v>
      </c>
      <c r="H272" s="89"/>
      <c r="I272" s="30">
        <f>H272*E272</f>
        <v>0</v>
      </c>
      <c r="J272" s="30">
        <f t="shared" si="4"/>
        <v>0</v>
      </c>
    </row>
    <row r="273" spans="1:12" s="66" customFormat="1" ht="24.75" customHeight="1" x14ac:dyDescent="0.35">
      <c r="A273" s="22"/>
      <c r="B273" s="180" t="s">
        <v>218</v>
      </c>
      <c r="C273" s="32" t="s">
        <v>35</v>
      </c>
      <c r="D273" s="105" t="s">
        <v>42</v>
      </c>
      <c r="E273" s="101">
        <f>1.4*2.7*3</f>
        <v>11.34</v>
      </c>
      <c r="F273" s="101"/>
      <c r="G273" s="29">
        <f>F273*E273</f>
        <v>0</v>
      </c>
      <c r="H273" s="101"/>
      <c r="I273" s="30">
        <f>H273*E273</f>
        <v>0</v>
      </c>
      <c r="J273" s="30">
        <f t="shared" si="4"/>
        <v>0</v>
      </c>
    </row>
    <row r="274" spans="1:12" s="66" customFormat="1" ht="24.75" customHeight="1" x14ac:dyDescent="0.35">
      <c r="A274" s="22"/>
      <c r="B274" s="180" t="s">
        <v>219</v>
      </c>
      <c r="C274" s="32" t="s">
        <v>35</v>
      </c>
      <c r="D274" s="105" t="s">
        <v>42</v>
      </c>
      <c r="E274" s="101">
        <f>1.44*2.7*4</f>
        <v>15.552</v>
      </c>
      <c r="F274" s="101"/>
      <c r="G274" s="29">
        <f>F274*E274</f>
        <v>0</v>
      </c>
      <c r="H274" s="101"/>
      <c r="I274" s="30">
        <f>H274*E274</f>
        <v>0</v>
      </c>
      <c r="J274" s="30">
        <f t="shared" si="4"/>
        <v>0</v>
      </c>
    </row>
    <row r="275" spans="1:12" s="66" customFormat="1" ht="24.75" customHeight="1" x14ac:dyDescent="0.35">
      <c r="A275" s="22"/>
      <c r="B275" s="180" t="s">
        <v>220</v>
      </c>
      <c r="C275" s="32" t="s">
        <v>35</v>
      </c>
      <c r="D275" s="105" t="s">
        <v>42</v>
      </c>
      <c r="E275" s="101">
        <f>1.74*2.77*1</f>
        <v>4.8197999999999999</v>
      </c>
      <c r="F275" s="101"/>
      <c r="G275" s="29">
        <f>F275*E275</f>
        <v>0</v>
      </c>
      <c r="H275" s="101"/>
      <c r="I275" s="30">
        <f>H275*E275</f>
        <v>0</v>
      </c>
      <c r="J275" s="30">
        <f t="shared" si="4"/>
        <v>0</v>
      </c>
    </row>
    <row r="276" spans="1:12" s="66" customFormat="1" ht="24.75" customHeight="1" x14ac:dyDescent="0.35">
      <c r="A276" s="22"/>
      <c r="B276" s="180" t="s">
        <v>221</v>
      </c>
      <c r="C276" s="32" t="s">
        <v>35</v>
      </c>
      <c r="D276" s="105" t="s">
        <v>42</v>
      </c>
      <c r="E276" s="101">
        <f>2.625*2.77*1</f>
        <v>7.2712500000000002</v>
      </c>
      <c r="F276" s="101"/>
      <c r="G276" s="29">
        <f>F276*E276</f>
        <v>0</v>
      </c>
      <c r="H276" s="101"/>
      <c r="I276" s="30">
        <f>H276*E276</f>
        <v>0</v>
      </c>
      <c r="J276" s="30">
        <f t="shared" si="4"/>
        <v>0</v>
      </c>
    </row>
    <row r="277" spans="1:12" s="66" customFormat="1" ht="24.75" customHeight="1" x14ac:dyDescent="0.35">
      <c r="A277" s="22"/>
      <c r="B277" s="180" t="s">
        <v>222</v>
      </c>
      <c r="C277" s="32" t="s">
        <v>35</v>
      </c>
      <c r="D277" s="105" t="s">
        <v>42</v>
      </c>
      <c r="E277" s="101">
        <f>1.19*2.5*2</f>
        <v>5.9499999999999993</v>
      </c>
      <c r="F277" s="101"/>
      <c r="G277" s="29">
        <f>F277*E277</f>
        <v>0</v>
      </c>
      <c r="H277" s="101"/>
      <c r="I277" s="30">
        <f>H277*E277</f>
        <v>0</v>
      </c>
      <c r="J277" s="30">
        <f t="shared" si="4"/>
        <v>0</v>
      </c>
    </row>
    <row r="278" spans="1:12" s="66" customFormat="1" ht="24.75" customHeight="1" x14ac:dyDescent="0.35">
      <c r="A278" s="22"/>
      <c r="B278" s="180" t="s">
        <v>223</v>
      </c>
      <c r="C278" s="32" t="s">
        <v>35</v>
      </c>
      <c r="D278" s="105" t="s">
        <v>42</v>
      </c>
      <c r="E278" s="101">
        <f>0.94*2.77*4</f>
        <v>10.415199999999999</v>
      </c>
      <c r="F278" s="101"/>
      <c r="G278" s="29">
        <f>F278*E278</f>
        <v>0</v>
      </c>
      <c r="H278" s="101"/>
      <c r="I278" s="30">
        <f>H278*E278</f>
        <v>0</v>
      </c>
      <c r="J278" s="30">
        <f t="shared" si="4"/>
        <v>0</v>
      </c>
    </row>
    <row r="279" spans="1:12" s="66" customFormat="1" ht="14.25" customHeight="1" x14ac:dyDescent="0.35">
      <c r="A279" s="22"/>
      <c r="B279" s="166" t="s">
        <v>215</v>
      </c>
      <c r="C279" s="141" t="s">
        <v>37</v>
      </c>
      <c r="D279" s="181"/>
      <c r="E279" s="56">
        <v>30</v>
      </c>
      <c r="F279" s="167"/>
      <c r="G279" s="29">
        <f>F279*E279</f>
        <v>0</v>
      </c>
      <c r="H279" s="167"/>
      <c r="I279" s="30">
        <f>H279*E279</f>
        <v>0</v>
      </c>
      <c r="J279" s="30">
        <f t="shared" si="4"/>
        <v>0</v>
      </c>
    </row>
    <row r="280" spans="1:12" s="66" customFormat="1" ht="14.25" customHeight="1" x14ac:dyDescent="0.35">
      <c r="A280" s="22"/>
      <c r="B280" s="31" t="s">
        <v>31</v>
      </c>
      <c r="C280" s="32" t="s">
        <v>17</v>
      </c>
      <c r="D280" s="32">
        <v>0.65600000000000003</v>
      </c>
      <c r="E280" s="33">
        <f>E270*D280</f>
        <v>36.308451999999996</v>
      </c>
      <c r="F280" s="33"/>
      <c r="G280" s="29">
        <f>F280*E280</f>
        <v>0</v>
      </c>
      <c r="H280" s="33"/>
      <c r="I280" s="30">
        <f>H280*E280</f>
        <v>0</v>
      </c>
      <c r="J280" s="30">
        <f t="shared" si="4"/>
        <v>0</v>
      </c>
    </row>
    <row r="281" spans="1:12" s="66" customFormat="1" ht="24.75" customHeight="1" x14ac:dyDescent="0.35">
      <c r="A281" s="22">
        <v>38</v>
      </c>
      <c r="B281" s="83" t="s">
        <v>224</v>
      </c>
      <c r="C281" s="39" t="s">
        <v>35</v>
      </c>
      <c r="D281" s="109"/>
      <c r="E281" s="100">
        <f>4.3*2.77</f>
        <v>11.911</v>
      </c>
      <c r="F281" s="101"/>
      <c r="G281" s="29">
        <f>F281*E281</f>
        <v>0</v>
      </c>
      <c r="H281" s="101"/>
      <c r="I281" s="30">
        <f>H281*E281</f>
        <v>0</v>
      </c>
      <c r="J281" s="30">
        <f t="shared" si="4"/>
        <v>0</v>
      </c>
    </row>
    <row r="282" spans="1:12" s="66" customFormat="1" ht="14.25" customHeight="1" x14ac:dyDescent="0.35">
      <c r="A282" s="45"/>
      <c r="B282" s="52" t="s">
        <v>39</v>
      </c>
      <c r="C282" s="32" t="s">
        <v>35</v>
      </c>
      <c r="D282" s="33">
        <v>1</v>
      </c>
      <c r="E282" s="33">
        <f>E281*D282</f>
        <v>11.911</v>
      </c>
      <c r="F282" s="33"/>
      <c r="G282" s="29">
        <f>F282*E282</f>
        <v>0</v>
      </c>
      <c r="H282" s="33"/>
      <c r="I282" s="30">
        <f>H282*E282</f>
        <v>0</v>
      </c>
      <c r="J282" s="30">
        <f t="shared" si="4"/>
        <v>0</v>
      </c>
    </row>
    <row r="283" spans="1:12" s="66" customFormat="1" ht="14.25" customHeight="1" x14ac:dyDescent="0.35">
      <c r="A283" s="45"/>
      <c r="B283" s="104" t="s">
        <v>30</v>
      </c>
      <c r="C283" s="71" t="s">
        <v>17</v>
      </c>
      <c r="D283" s="138">
        <v>0.34799999999999998</v>
      </c>
      <c r="E283" s="89">
        <f>E281*D283</f>
        <v>4.1450279999999999</v>
      </c>
      <c r="F283" s="89"/>
      <c r="G283" s="29">
        <f>F283*E283</f>
        <v>0</v>
      </c>
      <c r="H283" s="89"/>
      <c r="I283" s="30">
        <f>H283*E283</f>
        <v>0</v>
      </c>
      <c r="J283" s="30">
        <f t="shared" si="4"/>
        <v>0</v>
      </c>
    </row>
    <row r="284" spans="1:12" s="66" customFormat="1" ht="36.75" customHeight="1" x14ac:dyDescent="0.35">
      <c r="A284" s="45"/>
      <c r="B284" s="180" t="s">
        <v>225</v>
      </c>
      <c r="C284" s="32" t="s">
        <v>35</v>
      </c>
      <c r="D284" s="105" t="s">
        <v>42</v>
      </c>
      <c r="E284" s="101">
        <f>4.3*2.77*1</f>
        <v>11.911</v>
      </c>
      <c r="F284" s="101"/>
      <c r="G284" s="29">
        <f>F284*E284</f>
        <v>0</v>
      </c>
      <c r="H284" s="101"/>
      <c r="I284" s="30">
        <f>H284*E284</f>
        <v>0</v>
      </c>
      <c r="J284" s="30">
        <f t="shared" si="4"/>
        <v>0</v>
      </c>
    </row>
    <row r="285" spans="1:12" s="66" customFormat="1" ht="14.25" customHeight="1" x14ac:dyDescent="0.35">
      <c r="A285" s="45"/>
      <c r="B285" s="166" t="s">
        <v>215</v>
      </c>
      <c r="C285" s="141" t="s">
        <v>37</v>
      </c>
      <c r="D285" s="181"/>
      <c r="E285" s="56">
        <v>2</v>
      </c>
      <c r="F285" s="167"/>
      <c r="G285" s="29">
        <f>F285*E285</f>
        <v>0</v>
      </c>
      <c r="H285" s="167"/>
      <c r="I285" s="30">
        <f>H285*E285</f>
        <v>0</v>
      </c>
      <c r="J285" s="30">
        <f t="shared" si="4"/>
        <v>0</v>
      </c>
    </row>
    <row r="286" spans="1:12" s="66" customFormat="1" ht="14.25" customHeight="1" x14ac:dyDescent="0.35">
      <c r="A286" s="45"/>
      <c r="B286" s="31" t="s">
        <v>31</v>
      </c>
      <c r="C286" s="32" t="s">
        <v>17</v>
      </c>
      <c r="D286" s="32">
        <v>0.65600000000000003</v>
      </c>
      <c r="E286" s="33">
        <f>D286*E281</f>
        <v>7.8136159999999997</v>
      </c>
      <c r="F286" s="33"/>
      <c r="G286" s="29">
        <f>F286*E286</f>
        <v>0</v>
      </c>
      <c r="H286" s="33"/>
      <c r="I286" s="30">
        <f>H286*E286</f>
        <v>0</v>
      </c>
      <c r="J286" s="30">
        <f t="shared" si="4"/>
        <v>0</v>
      </c>
    </row>
    <row r="287" spans="1:12" s="66" customFormat="1" ht="14.25" customHeight="1" x14ac:dyDescent="0.35">
      <c r="A287" s="45"/>
      <c r="B287" s="79" t="s">
        <v>226</v>
      </c>
      <c r="C287" s="32"/>
      <c r="D287" s="105"/>
      <c r="E287" s="101"/>
      <c r="F287" s="101"/>
      <c r="G287" s="29">
        <f>F287*E287</f>
        <v>0</v>
      </c>
      <c r="H287" s="101"/>
      <c r="I287" s="30">
        <f>H287*E287</f>
        <v>0</v>
      </c>
      <c r="J287" s="30">
        <f t="shared" si="4"/>
        <v>0</v>
      </c>
    </row>
    <row r="288" spans="1:12" s="66" customFormat="1" ht="24.75" customHeight="1" x14ac:dyDescent="0.35">
      <c r="A288" s="22">
        <v>39</v>
      </c>
      <c r="B288" s="83" t="s">
        <v>227</v>
      </c>
      <c r="C288" s="39" t="s">
        <v>35</v>
      </c>
      <c r="D288" s="109"/>
      <c r="E288" s="100">
        <f>0.9*2.1*9</f>
        <v>17.010000000000002</v>
      </c>
      <c r="F288" s="101"/>
      <c r="G288" s="29">
        <f>F288*E288</f>
        <v>0</v>
      </c>
      <c r="H288" s="101"/>
      <c r="I288" s="30">
        <f>H288*E288</f>
        <v>0</v>
      </c>
      <c r="J288" s="30">
        <f t="shared" si="4"/>
        <v>0</v>
      </c>
      <c r="L288" s="182"/>
    </row>
    <row r="289" spans="1:10" s="66" customFormat="1" ht="14.25" customHeight="1" x14ac:dyDescent="0.35">
      <c r="A289" s="22"/>
      <c r="B289" s="52" t="s">
        <v>39</v>
      </c>
      <c r="C289" s="32" t="s">
        <v>35</v>
      </c>
      <c r="D289" s="33">
        <v>1</v>
      </c>
      <c r="E289" s="33">
        <f>D289*E288</f>
        <v>17.010000000000002</v>
      </c>
      <c r="F289" s="33"/>
      <c r="G289" s="29">
        <f>F289*E289</f>
        <v>0</v>
      </c>
      <c r="H289" s="33"/>
      <c r="I289" s="30">
        <f>H289*E289</f>
        <v>0</v>
      </c>
      <c r="J289" s="30">
        <f t="shared" si="4"/>
        <v>0</v>
      </c>
    </row>
    <row r="290" spans="1:10" s="66" customFormat="1" ht="14.25" customHeight="1" x14ac:dyDescent="0.35">
      <c r="A290" s="22"/>
      <c r="B290" s="104" t="s">
        <v>30</v>
      </c>
      <c r="C290" s="71" t="s">
        <v>17</v>
      </c>
      <c r="D290" s="138">
        <v>0.51600000000000001</v>
      </c>
      <c r="E290" s="89">
        <f>E288*D290</f>
        <v>8.7771600000000003</v>
      </c>
      <c r="F290" s="89"/>
      <c r="G290" s="29">
        <f>F290*E290</f>
        <v>0</v>
      </c>
      <c r="H290" s="89"/>
      <c r="I290" s="30">
        <f>H290*E290</f>
        <v>0</v>
      </c>
      <c r="J290" s="30">
        <f t="shared" si="4"/>
        <v>0</v>
      </c>
    </row>
    <row r="291" spans="1:10" s="66" customFormat="1" ht="24.75" customHeight="1" x14ac:dyDescent="0.35">
      <c r="A291" s="22"/>
      <c r="B291" s="180" t="s">
        <v>228</v>
      </c>
      <c r="C291" s="32" t="s">
        <v>35</v>
      </c>
      <c r="D291" s="138" t="s">
        <v>42</v>
      </c>
      <c r="E291" s="89">
        <f>E288</f>
        <v>17.010000000000002</v>
      </c>
      <c r="F291" s="89"/>
      <c r="G291" s="29">
        <f>F291*E291</f>
        <v>0</v>
      </c>
      <c r="H291" s="89"/>
      <c r="I291" s="30">
        <f>H291*E291</f>
        <v>0</v>
      </c>
      <c r="J291" s="30">
        <f t="shared" si="4"/>
        <v>0</v>
      </c>
    </row>
    <row r="292" spans="1:10" s="66" customFormat="1" ht="14.25" customHeight="1" x14ac:dyDescent="0.35">
      <c r="A292" s="22"/>
      <c r="B292" s="166" t="s">
        <v>215</v>
      </c>
      <c r="C292" s="141" t="s">
        <v>37</v>
      </c>
      <c r="D292" s="181"/>
      <c r="E292" s="56">
        <v>16</v>
      </c>
      <c r="F292" s="167"/>
      <c r="G292" s="29">
        <f>F292*E292</f>
        <v>0</v>
      </c>
      <c r="H292" s="167"/>
      <c r="I292" s="30">
        <f>H292*E292</f>
        <v>0</v>
      </c>
      <c r="J292" s="30">
        <f t="shared" si="4"/>
        <v>0</v>
      </c>
    </row>
    <row r="293" spans="1:10" s="66" customFormat="1" ht="14.25" customHeight="1" x14ac:dyDescent="0.35">
      <c r="A293" s="22"/>
      <c r="B293" s="31" t="s">
        <v>31</v>
      </c>
      <c r="C293" s="32" t="s">
        <v>17</v>
      </c>
      <c r="D293" s="32">
        <v>5.3999999999999999E-2</v>
      </c>
      <c r="E293" s="33">
        <f>E288*D293</f>
        <v>0.91854000000000002</v>
      </c>
      <c r="F293" s="33"/>
      <c r="G293" s="29">
        <f>F293*E293</f>
        <v>0</v>
      </c>
      <c r="H293" s="33"/>
      <c r="I293" s="30">
        <f>H293*E293</f>
        <v>0</v>
      </c>
      <c r="J293" s="30">
        <f t="shared" si="4"/>
        <v>0</v>
      </c>
    </row>
    <row r="294" spans="1:10" s="66" customFormat="1" ht="14.25" customHeight="1" x14ac:dyDescent="0.35">
      <c r="A294" s="22">
        <v>40</v>
      </c>
      <c r="B294" s="23" t="s">
        <v>229</v>
      </c>
      <c r="C294" s="60" t="s">
        <v>35</v>
      </c>
      <c r="D294" s="60"/>
      <c r="E294" s="34">
        <f>0.9*2.1*48</f>
        <v>90.72</v>
      </c>
      <c r="F294" s="33"/>
      <c r="G294" s="29">
        <f>F294*E294</f>
        <v>0</v>
      </c>
      <c r="H294" s="33"/>
      <c r="I294" s="30">
        <f>H294*E294</f>
        <v>0</v>
      </c>
      <c r="J294" s="30">
        <f t="shared" si="4"/>
        <v>0</v>
      </c>
    </row>
    <row r="295" spans="1:10" s="66" customFormat="1" ht="14.25" customHeight="1" x14ac:dyDescent="0.35">
      <c r="A295" s="22"/>
      <c r="B295" s="52" t="s">
        <v>39</v>
      </c>
      <c r="C295" s="32" t="s">
        <v>35</v>
      </c>
      <c r="D295" s="33">
        <v>1</v>
      </c>
      <c r="E295" s="33">
        <f>E294*D295</f>
        <v>90.72</v>
      </c>
      <c r="F295" s="33"/>
      <c r="G295" s="29">
        <f>F295*E295</f>
        <v>0</v>
      </c>
      <c r="H295" s="89"/>
      <c r="I295" s="30">
        <f>H295*E295</f>
        <v>0</v>
      </c>
      <c r="J295" s="30">
        <f t="shared" si="4"/>
        <v>0</v>
      </c>
    </row>
    <row r="296" spans="1:10" s="66" customFormat="1" ht="14.25" customHeight="1" x14ac:dyDescent="0.35">
      <c r="A296" s="22"/>
      <c r="B296" s="104" t="s">
        <v>30</v>
      </c>
      <c r="C296" s="71" t="s">
        <v>17</v>
      </c>
      <c r="D296" s="126">
        <v>0.35299999999999998</v>
      </c>
      <c r="E296" s="89">
        <f>E294*D296</f>
        <v>32.024159999999995</v>
      </c>
      <c r="F296" s="89"/>
      <c r="G296" s="29">
        <f>F296*E296</f>
        <v>0</v>
      </c>
      <c r="H296" s="89"/>
      <c r="I296" s="30">
        <f>H296*E296</f>
        <v>0</v>
      </c>
      <c r="J296" s="30">
        <f t="shared" si="4"/>
        <v>0</v>
      </c>
    </row>
    <row r="297" spans="1:10" s="66" customFormat="1" ht="24.75" customHeight="1" x14ac:dyDescent="0.35">
      <c r="A297" s="22"/>
      <c r="B297" s="104" t="s">
        <v>230</v>
      </c>
      <c r="C297" s="32" t="s">
        <v>35</v>
      </c>
      <c r="D297" s="138" t="s">
        <v>42</v>
      </c>
      <c r="E297" s="89">
        <f>0.9*2.1*48</f>
        <v>90.72</v>
      </c>
      <c r="F297" s="89"/>
      <c r="G297" s="29">
        <f>F297*E297</f>
        <v>0</v>
      </c>
      <c r="H297" s="89"/>
      <c r="I297" s="30">
        <f>H297*E297</f>
        <v>0</v>
      </c>
      <c r="J297" s="30">
        <f t="shared" si="4"/>
        <v>0</v>
      </c>
    </row>
    <row r="298" spans="1:10" s="66" customFormat="1" ht="14.25" customHeight="1" x14ac:dyDescent="0.35">
      <c r="A298" s="22"/>
      <c r="B298" s="166" t="s">
        <v>215</v>
      </c>
      <c r="C298" s="141" t="s">
        <v>37</v>
      </c>
      <c r="D298" s="181"/>
      <c r="E298" s="56">
        <v>96</v>
      </c>
      <c r="F298" s="167"/>
      <c r="G298" s="29">
        <f>F298*E298</f>
        <v>0</v>
      </c>
      <c r="H298" s="167"/>
      <c r="I298" s="30">
        <f>H298*E298</f>
        <v>0</v>
      </c>
      <c r="J298" s="30">
        <f t="shared" si="4"/>
        <v>0</v>
      </c>
    </row>
    <row r="299" spans="1:10" s="66" customFormat="1" ht="14.25" customHeight="1" x14ac:dyDescent="0.35">
      <c r="A299" s="22"/>
      <c r="B299" s="166" t="s">
        <v>31</v>
      </c>
      <c r="C299" s="141" t="s">
        <v>17</v>
      </c>
      <c r="D299" s="98">
        <v>0.27600000000000002</v>
      </c>
      <c r="E299" s="93">
        <f>D299*E294</f>
        <v>25.038720000000001</v>
      </c>
      <c r="F299" s="89"/>
      <c r="G299" s="29">
        <f>F299*E299</f>
        <v>0</v>
      </c>
      <c r="H299" s="89"/>
      <c r="I299" s="30">
        <f>H299*E299</f>
        <v>0</v>
      </c>
      <c r="J299" s="30">
        <f t="shared" si="4"/>
        <v>0</v>
      </c>
    </row>
    <row r="300" spans="1:10" s="66" customFormat="1" ht="24.75" customHeight="1" x14ac:dyDescent="0.35">
      <c r="A300" s="22">
        <v>41</v>
      </c>
      <c r="B300" s="23" t="s">
        <v>231</v>
      </c>
      <c r="C300" s="60" t="s">
        <v>35</v>
      </c>
      <c r="D300" s="60"/>
      <c r="E300" s="34">
        <f>0.9*2.1*1+0.8*2.1*29</f>
        <v>50.610000000000007</v>
      </c>
      <c r="F300" s="33"/>
      <c r="G300" s="29">
        <f>F300*E300</f>
        <v>0</v>
      </c>
      <c r="H300" s="33"/>
      <c r="I300" s="30">
        <f>H300*E300</f>
        <v>0</v>
      </c>
      <c r="J300" s="30">
        <f t="shared" si="4"/>
        <v>0</v>
      </c>
    </row>
    <row r="301" spans="1:10" s="66" customFormat="1" ht="14.25" customHeight="1" x14ac:dyDescent="0.35">
      <c r="A301" s="22"/>
      <c r="B301" s="52" t="s">
        <v>39</v>
      </c>
      <c r="C301" s="32" t="s">
        <v>35</v>
      </c>
      <c r="D301" s="33">
        <v>1</v>
      </c>
      <c r="E301" s="33">
        <f>E300*D301</f>
        <v>50.610000000000007</v>
      </c>
      <c r="F301" s="33"/>
      <c r="G301" s="29">
        <f>F301*E301</f>
        <v>0</v>
      </c>
      <c r="H301" s="89"/>
      <c r="I301" s="30">
        <f>H301*E301</f>
        <v>0</v>
      </c>
      <c r="J301" s="30">
        <f t="shared" si="4"/>
        <v>0</v>
      </c>
    </row>
    <row r="302" spans="1:10" s="66" customFormat="1" ht="14.25" customHeight="1" x14ac:dyDescent="0.35">
      <c r="A302" s="22"/>
      <c r="B302" s="104" t="s">
        <v>30</v>
      </c>
      <c r="C302" s="71" t="s">
        <v>17</v>
      </c>
      <c r="D302" s="126">
        <v>0.35299999999999998</v>
      </c>
      <c r="E302" s="89">
        <f>E300*D302</f>
        <v>17.86533</v>
      </c>
      <c r="F302" s="89"/>
      <c r="G302" s="29">
        <f>F302*E302</f>
        <v>0</v>
      </c>
      <c r="H302" s="89"/>
      <c r="I302" s="30">
        <f>H302*E302</f>
        <v>0</v>
      </c>
      <c r="J302" s="30">
        <f t="shared" si="4"/>
        <v>0</v>
      </c>
    </row>
    <row r="303" spans="1:10" s="66" customFormat="1" ht="24.75" customHeight="1" x14ac:dyDescent="0.35">
      <c r="A303" s="22"/>
      <c r="B303" s="104" t="s">
        <v>232</v>
      </c>
      <c r="C303" s="32" t="s">
        <v>35</v>
      </c>
      <c r="D303" s="138" t="s">
        <v>42</v>
      </c>
      <c r="E303" s="89">
        <f>0.9*2.1*1</f>
        <v>1.8900000000000001</v>
      </c>
      <c r="F303" s="89"/>
      <c r="G303" s="29">
        <f>F303*E303</f>
        <v>0</v>
      </c>
      <c r="H303" s="89"/>
      <c r="I303" s="30">
        <f>H303*E303</f>
        <v>0</v>
      </c>
      <c r="J303" s="30">
        <f t="shared" si="4"/>
        <v>0</v>
      </c>
    </row>
    <row r="304" spans="1:10" s="66" customFormat="1" ht="24.75" customHeight="1" x14ac:dyDescent="0.35">
      <c r="A304" s="22"/>
      <c r="B304" s="104" t="s">
        <v>233</v>
      </c>
      <c r="C304" s="32" t="s">
        <v>35</v>
      </c>
      <c r="D304" s="138" t="s">
        <v>42</v>
      </c>
      <c r="E304" s="89">
        <f>0.8*2.1*29</f>
        <v>48.720000000000006</v>
      </c>
      <c r="F304" s="89"/>
      <c r="G304" s="29">
        <f>F304*E304</f>
        <v>0</v>
      </c>
      <c r="H304" s="89"/>
      <c r="I304" s="30">
        <f>H304*E304</f>
        <v>0</v>
      </c>
      <c r="J304" s="30">
        <f t="shared" si="4"/>
        <v>0</v>
      </c>
    </row>
    <row r="305" spans="1:10" s="66" customFormat="1" ht="14.25" customHeight="1" x14ac:dyDescent="0.35">
      <c r="A305" s="22"/>
      <c r="B305" s="166" t="s">
        <v>215</v>
      </c>
      <c r="C305" s="141" t="s">
        <v>37</v>
      </c>
      <c r="D305" s="181"/>
      <c r="E305" s="56">
        <v>60</v>
      </c>
      <c r="F305" s="167"/>
      <c r="G305" s="29">
        <f>F305*E305</f>
        <v>0</v>
      </c>
      <c r="H305" s="167"/>
      <c r="I305" s="30">
        <f>H305*E305</f>
        <v>0</v>
      </c>
      <c r="J305" s="30">
        <f t="shared" si="4"/>
        <v>0</v>
      </c>
    </row>
    <row r="306" spans="1:10" s="66" customFormat="1" ht="14.25" customHeight="1" x14ac:dyDescent="0.35">
      <c r="A306" s="22"/>
      <c r="B306" s="166" t="s">
        <v>31</v>
      </c>
      <c r="C306" s="141" t="s">
        <v>17</v>
      </c>
      <c r="D306" s="98">
        <v>0.27600000000000002</v>
      </c>
      <c r="E306" s="89">
        <f>E300*D306</f>
        <v>13.968360000000002</v>
      </c>
      <c r="F306" s="89"/>
      <c r="G306" s="29">
        <f>F306*E306</f>
        <v>0</v>
      </c>
      <c r="H306" s="89"/>
      <c r="I306" s="30">
        <f>H306*E306</f>
        <v>0</v>
      </c>
      <c r="J306" s="30">
        <f t="shared" si="4"/>
        <v>0</v>
      </c>
    </row>
    <row r="307" spans="1:10" s="66" customFormat="1" ht="14.25" customHeight="1" x14ac:dyDescent="0.35">
      <c r="A307" s="45"/>
      <c r="B307" s="79" t="s">
        <v>234</v>
      </c>
      <c r="C307" s="183"/>
      <c r="D307" s="184"/>
      <c r="E307" s="184"/>
      <c r="F307" s="184"/>
      <c r="G307" s="29">
        <f>F307*E307</f>
        <v>0</v>
      </c>
      <c r="H307" s="184"/>
      <c r="I307" s="30">
        <f>H307*E307</f>
        <v>0</v>
      </c>
      <c r="J307" s="30">
        <f t="shared" si="4"/>
        <v>0</v>
      </c>
    </row>
    <row r="308" spans="1:10" s="66" customFormat="1" ht="24.75" customHeight="1" x14ac:dyDescent="0.35">
      <c r="A308" s="185">
        <v>42</v>
      </c>
      <c r="B308" s="23" t="s">
        <v>235</v>
      </c>
      <c r="C308" s="39" t="s">
        <v>35</v>
      </c>
      <c r="D308" s="86"/>
      <c r="E308" s="88">
        <v>144.1</v>
      </c>
      <c r="F308" s="89"/>
      <c r="G308" s="29">
        <f>F308*E308</f>
        <v>0</v>
      </c>
      <c r="H308" s="89"/>
      <c r="I308" s="30">
        <f>H308*E308</f>
        <v>0</v>
      </c>
      <c r="J308" s="30">
        <f t="shared" si="4"/>
        <v>0</v>
      </c>
    </row>
    <row r="309" spans="1:10" s="66" customFormat="1" ht="14.25" customHeight="1" x14ac:dyDescent="0.35">
      <c r="A309" s="158"/>
      <c r="B309" s="102" t="s">
        <v>39</v>
      </c>
      <c r="C309" s="103" t="s">
        <v>35</v>
      </c>
      <c r="D309" s="33">
        <v>1</v>
      </c>
      <c r="E309" s="33">
        <f>D309*E308</f>
        <v>144.1</v>
      </c>
      <c r="F309" s="89"/>
      <c r="G309" s="29">
        <f>F309*E309</f>
        <v>0</v>
      </c>
      <c r="H309" s="89"/>
      <c r="I309" s="30">
        <f>H309*E309</f>
        <v>0</v>
      </c>
      <c r="J309" s="30">
        <f t="shared" si="4"/>
        <v>0</v>
      </c>
    </row>
    <row r="310" spans="1:10" s="66" customFormat="1" ht="14.25" customHeight="1" x14ac:dyDescent="0.35">
      <c r="A310" s="158"/>
      <c r="B310" s="104" t="s">
        <v>30</v>
      </c>
      <c r="C310" s="71" t="s">
        <v>17</v>
      </c>
      <c r="D310" s="138">
        <v>3.4000000000000002E-2</v>
      </c>
      <c r="E310" s="89">
        <f>D310*E308</f>
        <v>4.8994</v>
      </c>
      <c r="F310" s="89"/>
      <c r="G310" s="29">
        <f>F310*E310</f>
        <v>0</v>
      </c>
      <c r="H310" s="89"/>
      <c r="I310" s="30">
        <f>H310*E310</f>
        <v>0</v>
      </c>
      <c r="J310" s="30">
        <f t="shared" si="4"/>
        <v>0</v>
      </c>
    </row>
    <row r="311" spans="1:10" s="66" customFormat="1" ht="14.25" customHeight="1" x14ac:dyDescent="0.35">
      <c r="A311" s="159"/>
      <c r="B311" s="52" t="s">
        <v>236</v>
      </c>
      <c r="C311" s="32" t="s">
        <v>35</v>
      </c>
      <c r="D311" s="106">
        <v>1.04</v>
      </c>
      <c r="E311" s="89">
        <f>E308*D311</f>
        <v>149.864</v>
      </c>
      <c r="F311" s="89"/>
      <c r="G311" s="29">
        <f>F311*E311</f>
        <v>0</v>
      </c>
      <c r="H311" s="89"/>
      <c r="I311" s="30">
        <f>H311*E311</f>
        <v>0</v>
      </c>
      <c r="J311" s="30">
        <f t="shared" si="4"/>
        <v>0</v>
      </c>
    </row>
    <row r="312" spans="1:10" s="66" customFormat="1" ht="14.25" customHeight="1" x14ac:dyDescent="0.35">
      <c r="A312" s="159"/>
      <c r="B312" s="31" t="s">
        <v>237</v>
      </c>
      <c r="C312" s="32" t="s">
        <v>27</v>
      </c>
      <c r="D312" s="89">
        <v>0.02</v>
      </c>
      <c r="E312" s="89">
        <f>E308*D312</f>
        <v>2.8820000000000001</v>
      </c>
      <c r="F312" s="89"/>
      <c r="G312" s="29">
        <f>F312*E312</f>
        <v>0</v>
      </c>
      <c r="H312" s="89"/>
      <c r="I312" s="30">
        <f>H312*E312</f>
        <v>0</v>
      </c>
      <c r="J312" s="30">
        <f t="shared" si="4"/>
        <v>0</v>
      </c>
    </row>
    <row r="313" spans="1:10" s="66" customFormat="1" ht="14.25" customHeight="1" x14ac:dyDescent="0.35">
      <c r="A313" s="159"/>
      <c r="B313" s="31" t="s">
        <v>112</v>
      </c>
      <c r="C313" s="32" t="s">
        <v>17</v>
      </c>
      <c r="D313" s="106">
        <v>0.24</v>
      </c>
      <c r="E313" s="89">
        <f>D313*E308</f>
        <v>34.583999999999996</v>
      </c>
      <c r="F313" s="89"/>
      <c r="G313" s="29">
        <f>F313*E313</f>
        <v>0</v>
      </c>
      <c r="H313" s="89"/>
      <c r="I313" s="30">
        <f>H313*E313</f>
        <v>0</v>
      </c>
      <c r="J313" s="30">
        <f t="shared" si="4"/>
        <v>0</v>
      </c>
    </row>
    <row r="314" spans="1:10" s="66" customFormat="1" ht="24.75" customHeight="1" x14ac:dyDescent="0.35">
      <c r="A314" s="186">
        <v>43</v>
      </c>
      <c r="B314" s="187" t="s">
        <v>238</v>
      </c>
      <c r="C314" s="60" t="s">
        <v>33</v>
      </c>
      <c r="D314" s="188"/>
      <c r="E314" s="188">
        <v>149.4</v>
      </c>
      <c r="F314" s="89"/>
      <c r="G314" s="29">
        <f>F314*E314</f>
        <v>0</v>
      </c>
      <c r="H314" s="89"/>
      <c r="I314" s="30">
        <f>H314*E314</f>
        <v>0</v>
      </c>
      <c r="J314" s="30">
        <f t="shared" si="4"/>
        <v>0</v>
      </c>
    </row>
    <row r="315" spans="1:10" s="66" customFormat="1" ht="14.25" customHeight="1" x14ac:dyDescent="0.35">
      <c r="A315" s="190"/>
      <c r="B315" s="191" t="s">
        <v>39</v>
      </c>
      <c r="C315" s="103" t="s">
        <v>33</v>
      </c>
      <c r="D315" s="33">
        <v>1</v>
      </c>
      <c r="E315" s="33">
        <f>D315*E314</f>
        <v>149.4</v>
      </c>
      <c r="F315" s="89"/>
      <c r="G315" s="29">
        <f>F315*E315</f>
        <v>0</v>
      </c>
      <c r="H315" s="89"/>
      <c r="I315" s="30">
        <f>H315*E315</f>
        <v>0</v>
      </c>
      <c r="J315" s="30">
        <f t="shared" si="4"/>
        <v>0</v>
      </c>
    </row>
    <row r="316" spans="1:10" s="66" customFormat="1" ht="14.25" customHeight="1" x14ac:dyDescent="0.35">
      <c r="A316" s="190"/>
      <c r="B316" s="192" t="s">
        <v>30</v>
      </c>
      <c r="C316" s="141" t="s">
        <v>17</v>
      </c>
      <c r="D316" s="193">
        <v>3.5999999999999997E-2</v>
      </c>
      <c r="E316" s="89">
        <f>D316*E314</f>
        <v>5.3784000000000001</v>
      </c>
      <c r="F316" s="89"/>
      <c r="G316" s="29">
        <f>F316*E316</f>
        <v>0</v>
      </c>
      <c r="H316" s="89"/>
      <c r="I316" s="30">
        <f>H316*E316</f>
        <v>0</v>
      </c>
      <c r="J316" s="30">
        <f t="shared" si="4"/>
        <v>0</v>
      </c>
    </row>
    <row r="317" spans="1:10" s="66" customFormat="1" ht="14.25" customHeight="1" x14ac:dyDescent="0.35">
      <c r="A317" s="190"/>
      <c r="B317" s="192" t="s">
        <v>239</v>
      </c>
      <c r="C317" s="32" t="s">
        <v>33</v>
      </c>
      <c r="D317" s="189">
        <v>1.1000000000000001</v>
      </c>
      <c r="E317" s="89">
        <f>D317*E314</f>
        <v>164.34000000000003</v>
      </c>
      <c r="F317" s="89"/>
      <c r="G317" s="29">
        <f>F317*E317</f>
        <v>0</v>
      </c>
      <c r="H317" s="89"/>
      <c r="I317" s="30">
        <f>H317*E317</f>
        <v>0</v>
      </c>
      <c r="J317" s="30">
        <f t="shared" si="4"/>
        <v>0</v>
      </c>
    </row>
    <row r="318" spans="1:10" s="66" customFormat="1" ht="14.25" customHeight="1" x14ac:dyDescent="0.35">
      <c r="A318" s="190"/>
      <c r="B318" s="192" t="s">
        <v>240</v>
      </c>
      <c r="C318" s="32" t="s">
        <v>36</v>
      </c>
      <c r="D318" s="189">
        <v>0.35</v>
      </c>
      <c r="E318" s="89">
        <f>D318*E314</f>
        <v>52.29</v>
      </c>
      <c r="F318" s="89"/>
      <c r="G318" s="29">
        <f>F318*E318</f>
        <v>0</v>
      </c>
      <c r="H318" s="89"/>
      <c r="I318" s="30">
        <f>H318*E318</f>
        <v>0</v>
      </c>
      <c r="J318" s="30">
        <f t="shared" si="4"/>
        <v>0</v>
      </c>
    </row>
    <row r="319" spans="1:10" s="66" customFormat="1" ht="14.25" customHeight="1" x14ac:dyDescent="0.35">
      <c r="A319" s="190"/>
      <c r="B319" s="192" t="s">
        <v>241</v>
      </c>
      <c r="C319" s="32" t="s">
        <v>36</v>
      </c>
      <c r="D319" s="189">
        <v>0.12</v>
      </c>
      <c r="E319" s="89">
        <f>D319*E314</f>
        <v>17.928000000000001</v>
      </c>
      <c r="F319" s="89"/>
      <c r="G319" s="29">
        <f>F319*E319</f>
        <v>0</v>
      </c>
      <c r="H319" s="89"/>
      <c r="I319" s="30">
        <f>H319*E319</f>
        <v>0</v>
      </c>
      <c r="J319" s="30">
        <f t="shared" si="4"/>
        <v>0</v>
      </c>
    </row>
    <row r="320" spans="1:10" s="66" customFormat="1" ht="14.25" customHeight="1" x14ac:dyDescent="0.35">
      <c r="A320" s="190"/>
      <c r="B320" s="192" t="s">
        <v>242</v>
      </c>
      <c r="C320" s="32" t="s">
        <v>37</v>
      </c>
      <c r="D320" s="189"/>
      <c r="E320" s="89">
        <v>8</v>
      </c>
      <c r="F320" s="89"/>
      <c r="G320" s="29">
        <f>F320*E320</f>
        <v>0</v>
      </c>
      <c r="H320" s="89"/>
      <c r="I320" s="30">
        <f>H320*E320</f>
        <v>0</v>
      </c>
      <c r="J320" s="30">
        <f t="shared" si="4"/>
        <v>0</v>
      </c>
    </row>
    <row r="321" spans="1:10" s="66" customFormat="1" ht="14.25" customHeight="1" x14ac:dyDescent="0.35">
      <c r="A321" s="190"/>
      <c r="B321" s="192" t="s">
        <v>31</v>
      </c>
      <c r="C321" s="141" t="s">
        <v>17</v>
      </c>
      <c r="D321" s="193">
        <v>2.78</v>
      </c>
      <c r="E321" s="89">
        <f>D321*E314</f>
        <v>415.33199999999999</v>
      </c>
      <c r="F321" s="89"/>
      <c r="G321" s="29">
        <f>F321*E321</f>
        <v>0</v>
      </c>
      <c r="H321" s="89"/>
      <c r="I321" s="30">
        <f>H321*E321</f>
        <v>0</v>
      </c>
      <c r="J321" s="30">
        <f t="shared" si="4"/>
        <v>0</v>
      </c>
    </row>
    <row r="322" spans="1:10" s="66" customFormat="1" ht="14.25" customHeight="1" x14ac:dyDescent="0.35">
      <c r="A322" s="22">
        <v>44</v>
      </c>
      <c r="B322" s="43" t="s">
        <v>243</v>
      </c>
      <c r="C322" s="24" t="s">
        <v>35</v>
      </c>
      <c r="D322" s="24"/>
      <c r="E322" s="50">
        <v>149.4</v>
      </c>
      <c r="F322" s="35"/>
      <c r="G322" s="29">
        <f>F322*E322</f>
        <v>0</v>
      </c>
      <c r="H322" s="35"/>
      <c r="I322" s="30">
        <f>H322*E322</f>
        <v>0</v>
      </c>
      <c r="J322" s="30">
        <f t="shared" si="4"/>
        <v>0</v>
      </c>
    </row>
    <row r="323" spans="1:10" s="66" customFormat="1" ht="14.25" customHeight="1" x14ac:dyDescent="0.35">
      <c r="A323" s="45"/>
      <c r="B323" s="194" t="s">
        <v>118</v>
      </c>
      <c r="C323" s="25" t="s">
        <v>35</v>
      </c>
      <c r="D323" s="78">
        <v>1</v>
      </c>
      <c r="E323" s="35">
        <f>E322*D323</f>
        <v>149.4</v>
      </c>
      <c r="F323" s="35"/>
      <c r="G323" s="29">
        <f>F323*E323</f>
        <v>0</v>
      </c>
      <c r="H323" s="35"/>
      <c r="I323" s="30">
        <f>H323*E323</f>
        <v>0</v>
      </c>
      <c r="J323" s="30">
        <f t="shared" si="4"/>
        <v>0</v>
      </c>
    </row>
    <row r="324" spans="1:10" s="66" customFormat="1" ht="14.25" customHeight="1" x14ac:dyDescent="0.35">
      <c r="A324" s="45"/>
      <c r="B324" s="47" t="s">
        <v>30</v>
      </c>
      <c r="C324" s="25" t="s">
        <v>17</v>
      </c>
      <c r="D324" s="78">
        <f>0.0026+0.0003</f>
        <v>2.8999999999999998E-3</v>
      </c>
      <c r="E324" s="35">
        <f>E322*D324</f>
        <v>0.43325999999999998</v>
      </c>
      <c r="F324" s="35"/>
      <c r="G324" s="29">
        <f>F324*E324</f>
        <v>0</v>
      </c>
      <c r="H324" s="35"/>
      <c r="I324" s="30">
        <f>H324*E324</f>
        <v>0</v>
      </c>
      <c r="J324" s="30">
        <f t="shared" si="4"/>
        <v>0</v>
      </c>
    </row>
    <row r="325" spans="1:10" s="66" customFormat="1" ht="14.25" customHeight="1" x14ac:dyDescent="0.35">
      <c r="A325" s="45"/>
      <c r="B325" s="194" t="s">
        <v>178</v>
      </c>
      <c r="C325" s="25" t="s">
        <v>36</v>
      </c>
      <c r="D325" s="49">
        <v>0.14599999999999999</v>
      </c>
      <c r="E325" s="35">
        <f>E322*D325</f>
        <v>21.8124</v>
      </c>
      <c r="F325" s="35"/>
      <c r="G325" s="29">
        <f>F325*E325</f>
        <v>0</v>
      </c>
      <c r="H325" s="35"/>
      <c r="I325" s="30">
        <f>H325*E325</f>
        <v>0</v>
      </c>
      <c r="J325" s="30">
        <f t="shared" si="4"/>
        <v>0</v>
      </c>
    </row>
    <row r="326" spans="1:10" s="66" customFormat="1" ht="14.25" customHeight="1" x14ac:dyDescent="0.35">
      <c r="A326" s="45"/>
      <c r="B326" s="194" t="s">
        <v>244</v>
      </c>
      <c r="C326" s="25" t="s">
        <v>36</v>
      </c>
      <c r="D326" s="49">
        <v>0.246</v>
      </c>
      <c r="E326" s="35">
        <f>D326*E322</f>
        <v>36.752400000000002</v>
      </c>
      <c r="F326" s="35"/>
      <c r="G326" s="29">
        <f>F326*E326</f>
        <v>0</v>
      </c>
      <c r="H326" s="35"/>
      <c r="I326" s="30">
        <f>H326*E326</f>
        <v>0</v>
      </c>
      <c r="J326" s="30">
        <f t="shared" si="4"/>
        <v>0</v>
      </c>
    </row>
    <row r="327" spans="1:10" s="66" customFormat="1" ht="14.25" customHeight="1" x14ac:dyDescent="0.35">
      <c r="A327" s="45"/>
      <c r="B327" s="194" t="s">
        <v>245</v>
      </c>
      <c r="C327" s="25" t="s">
        <v>36</v>
      </c>
      <c r="D327" s="78">
        <f>0.0219+0.027</f>
        <v>4.8899999999999999E-2</v>
      </c>
      <c r="E327" s="35">
        <f>D327*E322</f>
        <v>7.3056600000000005</v>
      </c>
      <c r="F327" s="35"/>
      <c r="G327" s="29">
        <f>F327*E327</f>
        <v>0</v>
      </c>
      <c r="H327" s="35"/>
      <c r="I327" s="30">
        <f>H327*E327</f>
        <v>0</v>
      </c>
      <c r="J327" s="30">
        <f t="shared" si="4"/>
        <v>0</v>
      </c>
    </row>
    <row r="328" spans="1:10" s="66" customFormat="1" ht="14.25" customHeight="1" x14ac:dyDescent="0.35">
      <c r="A328" s="45"/>
      <c r="B328" s="79" t="s">
        <v>44</v>
      </c>
      <c r="C328" s="32"/>
      <c r="D328" s="105"/>
      <c r="E328" s="101"/>
      <c r="F328" s="101"/>
      <c r="G328" s="29">
        <f>F328*E328</f>
        <v>0</v>
      </c>
      <c r="H328" s="101"/>
      <c r="I328" s="30">
        <f>H328*E328</f>
        <v>0</v>
      </c>
      <c r="J328" s="30">
        <f t="shared" si="4"/>
        <v>0</v>
      </c>
    </row>
    <row r="329" spans="1:10" s="66" customFormat="1" ht="24.75" customHeight="1" x14ac:dyDescent="0.35">
      <c r="A329" s="185">
        <v>45</v>
      </c>
      <c r="B329" s="23" t="s">
        <v>246</v>
      </c>
      <c r="C329" s="39" t="s">
        <v>35</v>
      </c>
      <c r="D329" s="86"/>
      <c r="E329" s="88">
        <v>2.31</v>
      </c>
      <c r="F329" s="89"/>
      <c r="G329" s="29">
        <f>F329*E329</f>
        <v>0</v>
      </c>
      <c r="H329" s="89"/>
      <c r="I329" s="30">
        <f>H329*E329</f>
        <v>0</v>
      </c>
      <c r="J329" s="30">
        <f t="shared" si="4"/>
        <v>0</v>
      </c>
    </row>
    <row r="330" spans="1:10" s="66" customFormat="1" ht="14.25" customHeight="1" x14ac:dyDescent="0.35">
      <c r="A330" s="158"/>
      <c r="B330" s="102" t="s">
        <v>39</v>
      </c>
      <c r="C330" s="103" t="s">
        <v>35</v>
      </c>
      <c r="D330" s="33">
        <v>1</v>
      </c>
      <c r="E330" s="33">
        <f>D330*E329</f>
        <v>2.31</v>
      </c>
      <c r="F330" s="89"/>
      <c r="G330" s="29">
        <f>F330*E330</f>
        <v>0</v>
      </c>
      <c r="H330" s="89"/>
      <c r="I330" s="30">
        <f>H330*E330</f>
        <v>0</v>
      </c>
      <c r="J330" s="30">
        <f t="shared" si="4"/>
        <v>0</v>
      </c>
    </row>
    <row r="331" spans="1:10" s="66" customFormat="1" ht="14.25" customHeight="1" x14ac:dyDescent="0.35">
      <c r="A331" s="158"/>
      <c r="B331" s="104" t="s">
        <v>30</v>
      </c>
      <c r="C331" s="71" t="s">
        <v>17</v>
      </c>
      <c r="D331" s="138">
        <v>3.4000000000000002E-2</v>
      </c>
      <c r="E331" s="89">
        <f>D331*E329</f>
        <v>7.8540000000000013E-2</v>
      </c>
      <c r="F331" s="89"/>
      <c r="G331" s="29">
        <f>F331*E331</f>
        <v>0</v>
      </c>
      <c r="H331" s="89"/>
      <c r="I331" s="30">
        <f>H331*E331</f>
        <v>0</v>
      </c>
      <c r="J331" s="30">
        <f t="shared" si="4"/>
        <v>0</v>
      </c>
    </row>
    <row r="332" spans="1:10" s="66" customFormat="1" ht="14.25" customHeight="1" x14ac:dyDescent="0.35">
      <c r="A332" s="159"/>
      <c r="B332" s="52" t="s">
        <v>236</v>
      </c>
      <c r="C332" s="32" t="s">
        <v>35</v>
      </c>
      <c r="D332" s="106">
        <v>1.04</v>
      </c>
      <c r="E332" s="89">
        <f>E329*D332</f>
        <v>2.4024000000000001</v>
      </c>
      <c r="F332" s="89"/>
      <c r="G332" s="29">
        <f>F332*E332</f>
        <v>0</v>
      </c>
      <c r="H332" s="89"/>
      <c r="I332" s="30">
        <f>H332*E332</f>
        <v>0</v>
      </c>
      <c r="J332" s="30">
        <f t="shared" si="4"/>
        <v>0</v>
      </c>
    </row>
    <row r="333" spans="1:10" s="66" customFormat="1" ht="14.25" customHeight="1" x14ac:dyDescent="0.35">
      <c r="A333" s="159"/>
      <c r="B333" s="31" t="s">
        <v>237</v>
      </c>
      <c r="C333" s="32" t="s">
        <v>27</v>
      </c>
      <c r="D333" s="89">
        <v>0.02</v>
      </c>
      <c r="E333" s="89">
        <f>E329*D333</f>
        <v>4.6200000000000005E-2</v>
      </c>
      <c r="F333" s="89"/>
      <c r="G333" s="29">
        <f>F333*E333</f>
        <v>0</v>
      </c>
      <c r="H333" s="89"/>
      <c r="I333" s="30">
        <f>H333*E333</f>
        <v>0</v>
      </c>
      <c r="J333" s="30">
        <f t="shared" ref="J333:J387" si="5">I333+G333</f>
        <v>0</v>
      </c>
    </row>
    <row r="334" spans="1:10" s="66" customFormat="1" ht="14.25" customHeight="1" x14ac:dyDescent="0.35">
      <c r="A334" s="159"/>
      <c r="B334" s="31" t="s">
        <v>112</v>
      </c>
      <c r="C334" s="32" t="s">
        <v>17</v>
      </c>
      <c r="D334" s="106">
        <v>0.24</v>
      </c>
      <c r="E334" s="89">
        <f>D334*E329</f>
        <v>0.5544</v>
      </c>
      <c r="F334" s="89"/>
      <c r="G334" s="29">
        <f>F334*E334</f>
        <v>0</v>
      </c>
      <c r="H334" s="89"/>
      <c r="I334" s="30">
        <f>H334*E334</f>
        <v>0</v>
      </c>
      <c r="J334" s="30">
        <f t="shared" si="5"/>
        <v>0</v>
      </c>
    </row>
    <row r="335" spans="1:10" s="66" customFormat="1" ht="14.25" customHeight="1" x14ac:dyDescent="0.35">
      <c r="A335" s="185">
        <v>46</v>
      </c>
      <c r="B335" s="23" t="s">
        <v>247</v>
      </c>
      <c r="C335" s="39" t="s">
        <v>35</v>
      </c>
      <c r="D335" s="86"/>
      <c r="E335" s="88">
        <v>2.25</v>
      </c>
      <c r="F335" s="89"/>
      <c r="G335" s="29">
        <f>F335*E335</f>
        <v>0</v>
      </c>
      <c r="H335" s="89"/>
      <c r="I335" s="30">
        <f>H335*E335</f>
        <v>0</v>
      </c>
      <c r="J335" s="30">
        <f t="shared" si="5"/>
        <v>0</v>
      </c>
    </row>
    <row r="336" spans="1:10" s="66" customFormat="1" ht="14.25" customHeight="1" x14ac:dyDescent="0.35">
      <c r="A336" s="158"/>
      <c r="B336" s="102" t="s">
        <v>39</v>
      </c>
      <c r="C336" s="103" t="s">
        <v>35</v>
      </c>
      <c r="D336" s="33">
        <v>1</v>
      </c>
      <c r="E336" s="33">
        <f>D336*E335</f>
        <v>2.25</v>
      </c>
      <c r="F336" s="89"/>
      <c r="G336" s="29">
        <f>F336*E336</f>
        <v>0</v>
      </c>
      <c r="H336" s="89"/>
      <c r="I336" s="30">
        <f>H336*E336</f>
        <v>0</v>
      </c>
      <c r="J336" s="30">
        <f t="shared" si="5"/>
        <v>0</v>
      </c>
    </row>
    <row r="337" spans="1:10" s="66" customFormat="1" ht="14.25" customHeight="1" x14ac:dyDescent="0.35">
      <c r="A337" s="158"/>
      <c r="B337" s="104" t="s">
        <v>30</v>
      </c>
      <c r="C337" s="71" t="s">
        <v>17</v>
      </c>
      <c r="D337" s="138">
        <v>0.15</v>
      </c>
      <c r="E337" s="89">
        <f>D337*E335</f>
        <v>0.33749999999999997</v>
      </c>
      <c r="F337" s="89"/>
      <c r="G337" s="29">
        <f>F337*E337</f>
        <v>0</v>
      </c>
      <c r="H337" s="89"/>
      <c r="I337" s="30">
        <f>H337*E337</f>
        <v>0</v>
      </c>
      <c r="J337" s="30">
        <f t="shared" si="5"/>
        <v>0</v>
      </c>
    </row>
    <row r="338" spans="1:10" s="66" customFormat="1" ht="14.25" customHeight="1" x14ac:dyDescent="0.35">
      <c r="A338" s="159"/>
      <c r="B338" s="52" t="s">
        <v>160</v>
      </c>
      <c r="C338" s="32" t="s">
        <v>35</v>
      </c>
      <c r="D338" s="106">
        <v>1</v>
      </c>
      <c r="E338" s="89">
        <f>E335*D338</f>
        <v>2.25</v>
      </c>
      <c r="F338" s="89"/>
      <c r="G338" s="29">
        <f>F338*E338</f>
        <v>0</v>
      </c>
      <c r="H338" s="89"/>
      <c r="I338" s="30">
        <f>H338*E338</f>
        <v>0</v>
      </c>
      <c r="J338" s="30">
        <f t="shared" si="5"/>
        <v>0</v>
      </c>
    </row>
    <row r="339" spans="1:10" s="66" customFormat="1" ht="14.25" customHeight="1" x14ac:dyDescent="0.35">
      <c r="A339" s="159"/>
      <c r="B339" s="31" t="s">
        <v>161</v>
      </c>
      <c r="C339" s="32" t="s">
        <v>27</v>
      </c>
      <c r="D339" s="138">
        <v>3.5999999999999997E-2</v>
      </c>
      <c r="E339" s="89">
        <f>E335*D339</f>
        <v>8.0999999999999989E-2</v>
      </c>
      <c r="F339" s="89"/>
      <c r="G339" s="29">
        <f>F339*E339</f>
        <v>0</v>
      </c>
      <c r="H339" s="89"/>
      <c r="I339" s="30">
        <f>H339*E339</f>
        <v>0</v>
      </c>
      <c r="J339" s="30">
        <f t="shared" si="5"/>
        <v>0</v>
      </c>
    </row>
    <row r="340" spans="1:10" s="66" customFormat="1" ht="14.25" customHeight="1" x14ac:dyDescent="0.35">
      <c r="A340" s="159"/>
      <c r="B340" s="31" t="s">
        <v>162</v>
      </c>
      <c r="C340" s="32" t="s">
        <v>36</v>
      </c>
      <c r="D340" s="106">
        <v>2.5</v>
      </c>
      <c r="E340" s="89">
        <f>D340*E335</f>
        <v>5.625</v>
      </c>
      <c r="F340" s="89"/>
      <c r="G340" s="29">
        <f>F340*E340</f>
        <v>0</v>
      </c>
      <c r="H340" s="89"/>
      <c r="I340" s="30">
        <f>H340*E340</f>
        <v>0</v>
      </c>
      <c r="J340" s="30">
        <f t="shared" si="5"/>
        <v>0</v>
      </c>
    </row>
    <row r="341" spans="1:10" s="66" customFormat="1" ht="14.25" customHeight="1" x14ac:dyDescent="0.35">
      <c r="A341" s="159"/>
      <c r="B341" s="31" t="s">
        <v>112</v>
      </c>
      <c r="C341" s="32" t="s">
        <v>17</v>
      </c>
      <c r="D341" s="106">
        <v>0.09</v>
      </c>
      <c r="E341" s="89">
        <f>D341*E335</f>
        <v>0.20249999999999999</v>
      </c>
      <c r="F341" s="89"/>
      <c r="G341" s="29">
        <f>F341*E341</f>
        <v>0</v>
      </c>
      <c r="H341" s="89"/>
      <c r="I341" s="30">
        <f>H341*E341</f>
        <v>0</v>
      </c>
      <c r="J341" s="30">
        <f t="shared" si="5"/>
        <v>0</v>
      </c>
    </row>
    <row r="342" spans="1:10" s="66" customFormat="1" ht="24.75" customHeight="1" x14ac:dyDescent="0.35">
      <c r="A342" s="186">
        <v>47</v>
      </c>
      <c r="B342" s="187" t="s">
        <v>248</v>
      </c>
      <c r="C342" s="60" t="s">
        <v>29</v>
      </c>
      <c r="D342" s="188"/>
      <c r="E342" s="188">
        <v>7.7299999999999994E-2</v>
      </c>
      <c r="F342" s="89"/>
      <c r="G342" s="29">
        <f>F342*E342</f>
        <v>0</v>
      </c>
      <c r="H342" s="89"/>
      <c r="I342" s="30">
        <f>H342*E342</f>
        <v>0</v>
      </c>
      <c r="J342" s="30">
        <f t="shared" si="5"/>
        <v>0</v>
      </c>
    </row>
    <row r="343" spans="1:10" s="66" customFormat="1" ht="14.25" customHeight="1" x14ac:dyDescent="0.35">
      <c r="A343" s="190"/>
      <c r="B343" s="191" t="s">
        <v>39</v>
      </c>
      <c r="C343" s="103" t="s">
        <v>29</v>
      </c>
      <c r="D343" s="33">
        <v>1</v>
      </c>
      <c r="E343" s="53">
        <f>D343*E342</f>
        <v>7.7299999999999994E-2</v>
      </c>
      <c r="F343" s="89"/>
      <c r="G343" s="29">
        <f>F343*E343</f>
        <v>0</v>
      </c>
      <c r="H343" s="89"/>
      <c r="I343" s="30">
        <f>H343*E343</f>
        <v>0</v>
      </c>
      <c r="J343" s="30">
        <f t="shared" si="5"/>
        <v>0</v>
      </c>
    </row>
    <row r="344" spans="1:10" s="66" customFormat="1" ht="14.25" customHeight="1" x14ac:dyDescent="0.35">
      <c r="A344" s="190"/>
      <c r="B344" s="192" t="s">
        <v>30</v>
      </c>
      <c r="C344" s="141" t="s">
        <v>17</v>
      </c>
      <c r="D344" s="193">
        <v>6.46</v>
      </c>
      <c r="E344" s="89">
        <f>D344*E342</f>
        <v>0.49935799999999997</v>
      </c>
      <c r="F344" s="89"/>
      <c r="G344" s="29">
        <f>F344*E344</f>
        <v>0</v>
      </c>
      <c r="H344" s="89"/>
      <c r="I344" s="30">
        <f>H344*E344</f>
        <v>0</v>
      </c>
      <c r="J344" s="30">
        <f t="shared" si="5"/>
        <v>0</v>
      </c>
    </row>
    <row r="345" spans="1:10" s="66" customFormat="1" ht="14.25" customHeight="1" x14ac:dyDescent="0.35">
      <c r="A345" s="190"/>
      <c r="B345" s="192" t="s">
        <v>249</v>
      </c>
      <c r="C345" s="32" t="s">
        <v>33</v>
      </c>
      <c r="D345" s="189" t="s">
        <v>42</v>
      </c>
      <c r="E345" s="89">
        <v>77.3</v>
      </c>
      <c r="F345" s="89"/>
      <c r="G345" s="29">
        <f>F345*E345</f>
        <v>0</v>
      </c>
      <c r="H345" s="89"/>
      <c r="I345" s="30">
        <f>H345*E345</f>
        <v>0</v>
      </c>
      <c r="J345" s="30">
        <f t="shared" si="5"/>
        <v>0</v>
      </c>
    </row>
    <row r="346" spans="1:10" s="66" customFormat="1" ht="14.25" customHeight="1" x14ac:dyDescent="0.35">
      <c r="A346" s="190"/>
      <c r="B346" s="192" t="s">
        <v>250</v>
      </c>
      <c r="C346" s="32" t="s">
        <v>36</v>
      </c>
      <c r="D346" s="189">
        <v>1.2</v>
      </c>
      <c r="E346" s="89">
        <f>D346*E342</f>
        <v>9.2759999999999995E-2</v>
      </c>
      <c r="F346" s="89"/>
      <c r="G346" s="29">
        <f>F346*E346</f>
        <v>0</v>
      </c>
      <c r="H346" s="89"/>
      <c r="I346" s="30">
        <f>H346*E346</f>
        <v>0</v>
      </c>
      <c r="J346" s="30">
        <f t="shared" si="5"/>
        <v>0</v>
      </c>
    </row>
    <row r="347" spans="1:10" s="66" customFormat="1" ht="14.25" customHeight="1" x14ac:dyDescent="0.35">
      <c r="A347" s="190"/>
      <c r="B347" s="192" t="s">
        <v>241</v>
      </c>
      <c r="C347" s="32" t="s">
        <v>36</v>
      </c>
      <c r="D347" s="189">
        <v>2.0299999999999998</v>
      </c>
      <c r="E347" s="89">
        <f>D347*E342</f>
        <v>0.15691899999999998</v>
      </c>
      <c r="F347" s="89"/>
      <c r="G347" s="29">
        <f>F347*E347</f>
        <v>0</v>
      </c>
      <c r="H347" s="89"/>
      <c r="I347" s="30">
        <f>H347*E347</f>
        <v>0</v>
      </c>
      <c r="J347" s="30">
        <f t="shared" si="5"/>
        <v>0</v>
      </c>
    </row>
    <row r="348" spans="1:10" s="66" customFormat="1" ht="14.25" customHeight="1" x14ac:dyDescent="0.35">
      <c r="A348" s="190"/>
      <c r="B348" s="192" t="s">
        <v>251</v>
      </c>
      <c r="C348" s="32" t="s">
        <v>36</v>
      </c>
      <c r="D348" s="189">
        <v>10.5</v>
      </c>
      <c r="E348" s="89">
        <f>D348*E342</f>
        <v>0.81164999999999998</v>
      </c>
      <c r="F348" s="89"/>
      <c r="G348" s="29">
        <f>F348*E348</f>
        <v>0</v>
      </c>
      <c r="H348" s="89"/>
      <c r="I348" s="30">
        <f>H348*E348</f>
        <v>0</v>
      </c>
      <c r="J348" s="30">
        <f t="shared" si="5"/>
        <v>0</v>
      </c>
    </row>
    <row r="349" spans="1:10" s="66" customFormat="1" ht="14.25" customHeight="1" x14ac:dyDescent="0.35">
      <c r="A349" s="190"/>
      <c r="B349" s="192" t="s">
        <v>31</v>
      </c>
      <c r="C349" s="141" t="s">
        <v>17</v>
      </c>
      <c r="D349" s="193">
        <v>2.78</v>
      </c>
      <c r="E349" s="89">
        <f>D349*E342</f>
        <v>0.21489399999999997</v>
      </c>
      <c r="F349" s="89"/>
      <c r="G349" s="29">
        <f>F349*E349</f>
        <v>0</v>
      </c>
      <c r="H349" s="89"/>
      <c r="I349" s="30">
        <f>H349*E349</f>
        <v>0</v>
      </c>
      <c r="J349" s="30">
        <f t="shared" si="5"/>
        <v>0</v>
      </c>
    </row>
    <row r="350" spans="1:10" s="66" customFormat="1" ht="14.25" customHeight="1" x14ac:dyDescent="0.35">
      <c r="A350" s="45">
        <v>48</v>
      </c>
      <c r="B350" s="43" t="s">
        <v>252</v>
      </c>
      <c r="C350" s="24" t="s">
        <v>35</v>
      </c>
      <c r="D350" s="24"/>
      <c r="E350" s="50">
        <v>36.799999999999997</v>
      </c>
      <c r="F350" s="35"/>
      <c r="G350" s="29">
        <f>F350*E350</f>
        <v>0</v>
      </c>
      <c r="H350" s="35"/>
      <c r="I350" s="30">
        <f>H350*E350</f>
        <v>0</v>
      </c>
      <c r="J350" s="30">
        <f t="shared" si="5"/>
        <v>0</v>
      </c>
    </row>
    <row r="351" spans="1:10" s="66" customFormat="1" ht="14.25" customHeight="1" x14ac:dyDescent="0.35">
      <c r="A351" s="45"/>
      <c r="B351" s="194" t="s">
        <v>118</v>
      </c>
      <c r="C351" s="25" t="s">
        <v>35</v>
      </c>
      <c r="D351" s="78">
        <v>1</v>
      </c>
      <c r="E351" s="35">
        <f>E350*D351</f>
        <v>36.799999999999997</v>
      </c>
      <c r="F351" s="35"/>
      <c r="G351" s="29">
        <f>F351*E351</f>
        <v>0</v>
      </c>
      <c r="H351" s="35"/>
      <c r="I351" s="30">
        <f>H351*E351</f>
        <v>0</v>
      </c>
      <c r="J351" s="30">
        <f t="shared" si="5"/>
        <v>0</v>
      </c>
    </row>
    <row r="352" spans="1:10" s="66" customFormat="1" ht="14.25" customHeight="1" x14ac:dyDescent="0.35">
      <c r="A352" s="45"/>
      <c r="B352" s="47" t="s">
        <v>30</v>
      </c>
      <c r="C352" s="25" t="s">
        <v>17</v>
      </c>
      <c r="D352" s="78">
        <f>0.0026+0.0003</f>
        <v>2.8999999999999998E-3</v>
      </c>
      <c r="E352" s="35">
        <f>E350*D352</f>
        <v>0.10671999999999998</v>
      </c>
      <c r="F352" s="35"/>
      <c r="G352" s="29">
        <f>F352*E352</f>
        <v>0</v>
      </c>
      <c r="H352" s="35"/>
      <c r="I352" s="30">
        <f>H352*E352</f>
        <v>0</v>
      </c>
      <c r="J352" s="30">
        <f t="shared" si="5"/>
        <v>0</v>
      </c>
    </row>
    <row r="353" spans="1:10" s="66" customFormat="1" ht="14.25" customHeight="1" x14ac:dyDescent="0.35">
      <c r="A353" s="45"/>
      <c r="B353" s="194" t="s">
        <v>178</v>
      </c>
      <c r="C353" s="25" t="s">
        <v>36</v>
      </c>
      <c r="D353" s="49">
        <v>0.14599999999999999</v>
      </c>
      <c r="E353" s="35">
        <f>E350*D353</f>
        <v>5.3727999999999989</v>
      </c>
      <c r="F353" s="35"/>
      <c r="G353" s="29">
        <f>F353*E353</f>
        <v>0</v>
      </c>
      <c r="H353" s="35"/>
      <c r="I353" s="30">
        <f>H353*E353</f>
        <v>0</v>
      </c>
      <c r="J353" s="30">
        <f t="shared" si="5"/>
        <v>0</v>
      </c>
    </row>
    <row r="354" spans="1:10" s="66" customFormat="1" ht="14.25" customHeight="1" x14ac:dyDescent="0.35">
      <c r="A354" s="45"/>
      <c r="B354" s="194" t="s">
        <v>244</v>
      </c>
      <c r="C354" s="25" t="s">
        <v>36</v>
      </c>
      <c r="D354" s="49">
        <v>0.246</v>
      </c>
      <c r="E354" s="35">
        <f>D354*E350</f>
        <v>9.0527999999999995</v>
      </c>
      <c r="F354" s="35"/>
      <c r="G354" s="29">
        <f>F354*E354</f>
        <v>0</v>
      </c>
      <c r="H354" s="35"/>
      <c r="I354" s="30">
        <f>H354*E354</f>
        <v>0</v>
      </c>
      <c r="J354" s="30">
        <f t="shared" si="5"/>
        <v>0</v>
      </c>
    </row>
    <row r="355" spans="1:10" s="66" customFormat="1" ht="14.25" customHeight="1" x14ac:dyDescent="0.35">
      <c r="A355" s="45"/>
      <c r="B355" s="194" t="s">
        <v>245</v>
      </c>
      <c r="C355" s="25" t="s">
        <v>36</v>
      </c>
      <c r="D355" s="78">
        <f>0.0219+0.027</f>
        <v>4.8899999999999999E-2</v>
      </c>
      <c r="E355" s="35">
        <f>D355*E350</f>
        <v>1.7995199999999998</v>
      </c>
      <c r="F355" s="35"/>
      <c r="G355" s="29">
        <f>F355*E355</f>
        <v>0</v>
      </c>
      <c r="H355" s="35"/>
      <c r="I355" s="30">
        <f>H355*E355</f>
        <v>0</v>
      </c>
      <c r="J355" s="30">
        <f t="shared" si="5"/>
        <v>0</v>
      </c>
    </row>
    <row r="356" spans="1:10" s="66" customFormat="1" ht="14.25" customHeight="1" x14ac:dyDescent="0.35">
      <c r="A356" s="45"/>
      <c r="B356" s="79" t="s">
        <v>45</v>
      </c>
      <c r="C356" s="183"/>
      <c r="D356" s="184"/>
      <c r="E356" s="184"/>
      <c r="F356" s="184"/>
      <c r="G356" s="29">
        <f>F356*E356</f>
        <v>0</v>
      </c>
      <c r="H356" s="184"/>
      <c r="I356" s="30">
        <f>H356*E356</f>
        <v>0</v>
      </c>
      <c r="J356" s="30">
        <f t="shared" si="5"/>
        <v>0</v>
      </c>
    </row>
    <row r="357" spans="1:10" s="66" customFormat="1" ht="24.75" customHeight="1" x14ac:dyDescent="0.35">
      <c r="A357" s="185">
        <v>49</v>
      </c>
      <c r="B357" s="23" t="s">
        <v>253</v>
      </c>
      <c r="C357" s="39" t="s">
        <v>35</v>
      </c>
      <c r="D357" s="86"/>
      <c r="E357" s="88">
        <v>12.6</v>
      </c>
      <c r="F357" s="89"/>
      <c r="G357" s="29">
        <f>F357*E357</f>
        <v>0</v>
      </c>
      <c r="H357" s="89"/>
      <c r="I357" s="30">
        <f>H357*E357</f>
        <v>0</v>
      </c>
      <c r="J357" s="30">
        <f t="shared" si="5"/>
        <v>0</v>
      </c>
    </row>
    <row r="358" spans="1:10" s="66" customFormat="1" ht="14.25" customHeight="1" x14ac:dyDescent="0.35">
      <c r="A358" s="158"/>
      <c r="B358" s="102" t="s">
        <v>39</v>
      </c>
      <c r="C358" s="103" t="s">
        <v>35</v>
      </c>
      <c r="D358" s="33">
        <v>1</v>
      </c>
      <c r="E358" s="33">
        <f>D358*E357</f>
        <v>12.6</v>
      </c>
      <c r="F358" s="89"/>
      <c r="G358" s="29">
        <f>F358*E358</f>
        <v>0</v>
      </c>
      <c r="H358" s="89"/>
      <c r="I358" s="30">
        <f>H358*E358</f>
        <v>0</v>
      </c>
      <c r="J358" s="30">
        <f t="shared" si="5"/>
        <v>0</v>
      </c>
    </row>
    <row r="359" spans="1:10" s="66" customFormat="1" ht="14.25" customHeight="1" x14ac:dyDescent="0.35">
      <c r="A359" s="158"/>
      <c r="B359" s="104" t="s">
        <v>30</v>
      </c>
      <c r="C359" s="71" t="s">
        <v>17</v>
      </c>
      <c r="D359" s="138">
        <v>3.4000000000000002E-2</v>
      </c>
      <c r="E359" s="89">
        <f>D359*E357</f>
        <v>0.4284</v>
      </c>
      <c r="F359" s="89"/>
      <c r="G359" s="29">
        <f>F359*E359</f>
        <v>0</v>
      </c>
      <c r="H359" s="89"/>
      <c r="I359" s="30">
        <f>H359*E359</f>
        <v>0</v>
      </c>
      <c r="J359" s="30">
        <f t="shared" si="5"/>
        <v>0</v>
      </c>
    </row>
    <row r="360" spans="1:10" s="66" customFormat="1" ht="14.25" customHeight="1" x14ac:dyDescent="0.35">
      <c r="A360" s="159"/>
      <c r="B360" s="52" t="s">
        <v>236</v>
      </c>
      <c r="C360" s="32" t="s">
        <v>35</v>
      </c>
      <c r="D360" s="106">
        <v>1.04</v>
      </c>
      <c r="E360" s="89">
        <f>E357*D360</f>
        <v>13.103999999999999</v>
      </c>
      <c r="F360" s="89"/>
      <c r="G360" s="29">
        <f>F360*E360</f>
        <v>0</v>
      </c>
      <c r="H360" s="89"/>
      <c r="I360" s="30">
        <f>H360*E360</f>
        <v>0</v>
      </c>
      <c r="J360" s="30">
        <f t="shared" si="5"/>
        <v>0</v>
      </c>
    </row>
    <row r="361" spans="1:10" s="66" customFormat="1" ht="14.25" customHeight="1" x14ac:dyDescent="0.35">
      <c r="A361" s="159"/>
      <c r="B361" s="31" t="s">
        <v>237</v>
      </c>
      <c r="C361" s="32" t="s">
        <v>27</v>
      </c>
      <c r="D361" s="89">
        <v>0.02</v>
      </c>
      <c r="E361" s="89">
        <f>E357*D361</f>
        <v>0.252</v>
      </c>
      <c r="F361" s="89"/>
      <c r="G361" s="29">
        <f>F361*E361</f>
        <v>0</v>
      </c>
      <c r="H361" s="89"/>
      <c r="I361" s="30">
        <f>H361*E361</f>
        <v>0</v>
      </c>
      <c r="J361" s="30">
        <f t="shared" si="5"/>
        <v>0</v>
      </c>
    </row>
    <row r="362" spans="1:10" s="66" customFormat="1" ht="14.25" customHeight="1" x14ac:dyDescent="0.35">
      <c r="A362" s="159"/>
      <c r="B362" s="31" t="s">
        <v>112</v>
      </c>
      <c r="C362" s="32" t="s">
        <v>17</v>
      </c>
      <c r="D362" s="106">
        <v>0.24</v>
      </c>
      <c r="E362" s="89">
        <f>D362*E357</f>
        <v>3.024</v>
      </c>
      <c r="F362" s="89"/>
      <c r="G362" s="29">
        <f>F362*E362</f>
        <v>0</v>
      </c>
      <c r="H362" s="89"/>
      <c r="I362" s="30">
        <f>H362*E362</f>
        <v>0</v>
      </c>
      <c r="J362" s="30">
        <f t="shared" si="5"/>
        <v>0</v>
      </c>
    </row>
    <row r="363" spans="1:10" s="66" customFormat="1" ht="14.25" customHeight="1" x14ac:dyDescent="0.35">
      <c r="A363" s="185">
        <v>50</v>
      </c>
      <c r="B363" s="23" t="s">
        <v>254</v>
      </c>
      <c r="C363" s="39" t="s">
        <v>35</v>
      </c>
      <c r="D363" s="86"/>
      <c r="E363" s="88">
        <v>4.8</v>
      </c>
      <c r="F363" s="89"/>
      <c r="G363" s="29">
        <f>F363*E363</f>
        <v>0</v>
      </c>
      <c r="H363" s="89"/>
      <c r="I363" s="30">
        <f>H363*E363</f>
        <v>0</v>
      </c>
      <c r="J363" s="30">
        <f t="shared" si="5"/>
        <v>0</v>
      </c>
    </row>
    <row r="364" spans="1:10" s="66" customFormat="1" ht="14.25" customHeight="1" x14ac:dyDescent="0.35">
      <c r="A364" s="158"/>
      <c r="B364" s="102" t="s">
        <v>39</v>
      </c>
      <c r="C364" s="103" t="s">
        <v>35</v>
      </c>
      <c r="D364" s="33">
        <v>1</v>
      </c>
      <c r="E364" s="33">
        <f>D364*E363</f>
        <v>4.8</v>
      </c>
      <c r="F364" s="89"/>
      <c r="G364" s="29">
        <f>F364*E364</f>
        <v>0</v>
      </c>
      <c r="H364" s="89"/>
      <c r="I364" s="30">
        <f>H364*E364</f>
        <v>0</v>
      </c>
      <c r="J364" s="30">
        <f t="shared" si="5"/>
        <v>0</v>
      </c>
    </row>
    <row r="365" spans="1:10" s="66" customFormat="1" ht="14.25" customHeight="1" x14ac:dyDescent="0.35">
      <c r="A365" s="158"/>
      <c r="B365" s="104" t="s">
        <v>30</v>
      </c>
      <c r="C365" s="71" t="s">
        <v>17</v>
      </c>
      <c r="D365" s="138">
        <v>0.15</v>
      </c>
      <c r="E365" s="89">
        <f>D365*E363</f>
        <v>0.72</v>
      </c>
      <c r="F365" s="89"/>
      <c r="G365" s="29">
        <f>F365*E365</f>
        <v>0</v>
      </c>
      <c r="H365" s="89"/>
      <c r="I365" s="30">
        <f>H365*E365</f>
        <v>0</v>
      </c>
      <c r="J365" s="30">
        <f t="shared" si="5"/>
        <v>0</v>
      </c>
    </row>
    <row r="366" spans="1:10" s="66" customFormat="1" ht="14.25" customHeight="1" x14ac:dyDescent="0.35">
      <c r="A366" s="159"/>
      <c r="B366" s="52" t="s">
        <v>160</v>
      </c>
      <c r="C366" s="32" t="s">
        <v>35</v>
      </c>
      <c r="D366" s="106">
        <v>1</v>
      </c>
      <c r="E366" s="89">
        <f>E363*D366</f>
        <v>4.8</v>
      </c>
      <c r="F366" s="89"/>
      <c r="G366" s="29">
        <f>F366*E366</f>
        <v>0</v>
      </c>
      <c r="H366" s="89"/>
      <c r="I366" s="30">
        <f>H366*E366</f>
        <v>0</v>
      </c>
      <c r="J366" s="30">
        <f t="shared" si="5"/>
        <v>0</v>
      </c>
    </row>
    <row r="367" spans="1:10" s="66" customFormat="1" ht="14.25" customHeight="1" x14ac:dyDescent="0.35">
      <c r="A367" s="159"/>
      <c r="B367" s="31" t="s">
        <v>161</v>
      </c>
      <c r="C367" s="32" t="s">
        <v>27</v>
      </c>
      <c r="D367" s="138">
        <v>3.5999999999999997E-2</v>
      </c>
      <c r="E367" s="89">
        <f>E363*D367</f>
        <v>0.17279999999999998</v>
      </c>
      <c r="F367" s="89"/>
      <c r="G367" s="29">
        <f>F367*E367</f>
        <v>0</v>
      </c>
      <c r="H367" s="89"/>
      <c r="I367" s="30">
        <f>H367*E367</f>
        <v>0</v>
      </c>
      <c r="J367" s="30">
        <f t="shared" si="5"/>
        <v>0</v>
      </c>
    </row>
    <row r="368" spans="1:10" s="66" customFormat="1" ht="14.25" customHeight="1" x14ac:dyDescent="0.35">
      <c r="A368" s="159"/>
      <c r="B368" s="31" t="s">
        <v>162</v>
      </c>
      <c r="C368" s="32" t="s">
        <v>36</v>
      </c>
      <c r="D368" s="106">
        <v>2.5</v>
      </c>
      <c r="E368" s="89">
        <f>D368*E363</f>
        <v>12</v>
      </c>
      <c r="F368" s="89"/>
      <c r="G368" s="29">
        <f>F368*E368</f>
        <v>0</v>
      </c>
      <c r="H368" s="89"/>
      <c r="I368" s="30">
        <f>H368*E368</f>
        <v>0</v>
      </c>
      <c r="J368" s="30">
        <f t="shared" si="5"/>
        <v>0</v>
      </c>
    </row>
    <row r="369" spans="1:10" s="66" customFormat="1" ht="14.25" customHeight="1" x14ac:dyDescent="0.35">
      <c r="A369" s="159"/>
      <c r="B369" s="31" t="s">
        <v>112</v>
      </c>
      <c r="C369" s="32" t="s">
        <v>17</v>
      </c>
      <c r="D369" s="106">
        <v>0.09</v>
      </c>
      <c r="E369" s="89">
        <f>D369*E363</f>
        <v>0.432</v>
      </c>
      <c r="F369" s="89"/>
      <c r="G369" s="29">
        <f>F369*E369</f>
        <v>0</v>
      </c>
      <c r="H369" s="89"/>
      <c r="I369" s="30">
        <f>H369*E369</f>
        <v>0</v>
      </c>
      <c r="J369" s="30">
        <f t="shared" si="5"/>
        <v>0</v>
      </c>
    </row>
    <row r="370" spans="1:10" s="66" customFormat="1" ht="24.75" customHeight="1" x14ac:dyDescent="0.35">
      <c r="A370" s="186">
        <v>51</v>
      </c>
      <c r="B370" s="187" t="s">
        <v>255</v>
      </c>
      <c r="C370" s="60" t="s">
        <v>29</v>
      </c>
      <c r="D370" s="188"/>
      <c r="E370" s="188">
        <v>0.14799999999999999</v>
      </c>
      <c r="F370" s="89"/>
      <c r="G370" s="29">
        <f>F370*E370</f>
        <v>0</v>
      </c>
      <c r="H370" s="89"/>
      <c r="I370" s="30">
        <f>H370*E370</f>
        <v>0</v>
      </c>
      <c r="J370" s="30">
        <f t="shared" si="5"/>
        <v>0</v>
      </c>
    </row>
    <row r="371" spans="1:10" s="66" customFormat="1" ht="14.25" customHeight="1" x14ac:dyDescent="0.35">
      <c r="A371" s="190"/>
      <c r="B371" s="191" t="s">
        <v>39</v>
      </c>
      <c r="C371" s="103" t="s">
        <v>29</v>
      </c>
      <c r="D371" s="33">
        <v>1</v>
      </c>
      <c r="E371" s="53">
        <f>D371*E370</f>
        <v>0.14799999999999999</v>
      </c>
      <c r="F371" s="89"/>
      <c r="G371" s="29">
        <f>F371*E371</f>
        <v>0</v>
      </c>
      <c r="H371" s="89"/>
      <c r="I371" s="30">
        <f>H371*E371</f>
        <v>0</v>
      </c>
      <c r="J371" s="30">
        <f t="shared" si="5"/>
        <v>0</v>
      </c>
    </row>
    <row r="372" spans="1:10" s="66" customFormat="1" ht="14.25" customHeight="1" x14ac:dyDescent="0.35">
      <c r="A372" s="190"/>
      <c r="B372" s="192" t="s">
        <v>30</v>
      </c>
      <c r="C372" s="141" t="s">
        <v>17</v>
      </c>
      <c r="D372" s="193">
        <v>6.46</v>
      </c>
      <c r="E372" s="89">
        <f>D372*E370</f>
        <v>0.95607999999999993</v>
      </c>
      <c r="F372" s="89"/>
      <c r="G372" s="29">
        <f>F372*E372</f>
        <v>0</v>
      </c>
      <c r="H372" s="89"/>
      <c r="I372" s="30">
        <f>H372*E372</f>
        <v>0</v>
      </c>
      <c r="J372" s="30">
        <f t="shared" si="5"/>
        <v>0</v>
      </c>
    </row>
    <row r="373" spans="1:10" s="66" customFormat="1" ht="14.25" customHeight="1" x14ac:dyDescent="0.35">
      <c r="A373" s="190"/>
      <c r="B373" s="192" t="s">
        <v>249</v>
      </c>
      <c r="C373" s="32" t="s">
        <v>33</v>
      </c>
      <c r="D373" s="189" t="s">
        <v>42</v>
      </c>
      <c r="E373" s="89">
        <v>77.3</v>
      </c>
      <c r="F373" s="89"/>
      <c r="G373" s="29">
        <f>F373*E373</f>
        <v>0</v>
      </c>
      <c r="H373" s="89"/>
      <c r="I373" s="30">
        <f>H373*E373</f>
        <v>0</v>
      </c>
      <c r="J373" s="30">
        <f t="shared" si="5"/>
        <v>0</v>
      </c>
    </row>
    <row r="374" spans="1:10" s="66" customFormat="1" ht="14.25" customHeight="1" x14ac:dyDescent="0.35">
      <c r="A374" s="190"/>
      <c r="B374" s="192" t="s">
        <v>250</v>
      </c>
      <c r="C374" s="32" t="s">
        <v>36</v>
      </c>
      <c r="D374" s="189">
        <v>1.2</v>
      </c>
      <c r="E374" s="89">
        <f>D374*E370</f>
        <v>0.17759999999999998</v>
      </c>
      <c r="F374" s="89"/>
      <c r="G374" s="29">
        <f>F374*E374</f>
        <v>0</v>
      </c>
      <c r="H374" s="89"/>
      <c r="I374" s="30">
        <f>H374*E374</f>
        <v>0</v>
      </c>
      <c r="J374" s="30">
        <f t="shared" si="5"/>
        <v>0</v>
      </c>
    </row>
    <row r="375" spans="1:10" s="66" customFormat="1" ht="14.25" customHeight="1" x14ac:dyDescent="0.35">
      <c r="A375" s="190"/>
      <c r="B375" s="192" t="s">
        <v>241</v>
      </c>
      <c r="C375" s="32" t="s">
        <v>36</v>
      </c>
      <c r="D375" s="189">
        <v>2.0299999999999998</v>
      </c>
      <c r="E375" s="89">
        <f>D375*E370</f>
        <v>0.30043999999999993</v>
      </c>
      <c r="F375" s="89"/>
      <c r="G375" s="29">
        <f>F375*E375</f>
        <v>0</v>
      </c>
      <c r="H375" s="89"/>
      <c r="I375" s="30">
        <f>H375*E375</f>
        <v>0</v>
      </c>
      <c r="J375" s="30">
        <f t="shared" si="5"/>
        <v>0</v>
      </c>
    </row>
    <row r="376" spans="1:10" s="66" customFormat="1" ht="14.25" customHeight="1" x14ac:dyDescent="0.35">
      <c r="A376" s="190"/>
      <c r="B376" s="192" t="s">
        <v>251</v>
      </c>
      <c r="C376" s="32" t="s">
        <v>36</v>
      </c>
      <c r="D376" s="189">
        <v>10.5</v>
      </c>
      <c r="E376" s="89">
        <f>D376*E370</f>
        <v>1.5539999999999998</v>
      </c>
      <c r="F376" s="89"/>
      <c r="G376" s="29">
        <f>F376*E376</f>
        <v>0</v>
      </c>
      <c r="H376" s="89"/>
      <c r="I376" s="30">
        <f>H376*E376</f>
        <v>0</v>
      </c>
      <c r="J376" s="30">
        <f t="shared" si="5"/>
        <v>0</v>
      </c>
    </row>
    <row r="377" spans="1:10" s="66" customFormat="1" ht="14.25" customHeight="1" x14ac:dyDescent="0.35">
      <c r="A377" s="190"/>
      <c r="B377" s="192" t="s">
        <v>31</v>
      </c>
      <c r="C377" s="141" t="s">
        <v>17</v>
      </c>
      <c r="D377" s="193">
        <v>2.78</v>
      </c>
      <c r="E377" s="89">
        <f>D377*E370</f>
        <v>0.41143999999999997</v>
      </c>
      <c r="F377" s="89"/>
      <c r="G377" s="29">
        <f>F377*E377</f>
        <v>0</v>
      </c>
      <c r="H377" s="89"/>
      <c r="I377" s="30">
        <f>H377*E377</f>
        <v>0</v>
      </c>
      <c r="J377" s="30">
        <f t="shared" si="5"/>
        <v>0</v>
      </c>
    </row>
    <row r="378" spans="1:10" s="66" customFormat="1" ht="24.75" customHeight="1" x14ac:dyDescent="0.35">
      <c r="A378" s="22">
        <v>52</v>
      </c>
      <c r="B378" s="43" t="s">
        <v>256</v>
      </c>
      <c r="C378" s="24" t="s">
        <v>35</v>
      </c>
      <c r="D378" s="24"/>
      <c r="E378" s="50">
        <v>59.8</v>
      </c>
      <c r="F378" s="35"/>
      <c r="G378" s="29">
        <f>F378*E378</f>
        <v>0</v>
      </c>
      <c r="H378" s="35"/>
      <c r="I378" s="30">
        <f>H378*E378</f>
        <v>0</v>
      </c>
      <c r="J378" s="30">
        <f t="shared" si="5"/>
        <v>0</v>
      </c>
    </row>
    <row r="379" spans="1:10" s="66" customFormat="1" ht="14.25" customHeight="1" x14ac:dyDescent="0.35">
      <c r="A379" s="45"/>
      <c r="B379" s="194" t="s">
        <v>118</v>
      </c>
      <c r="C379" s="25" t="s">
        <v>35</v>
      </c>
      <c r="D379" s="78">
        <v>1</v>
      </c>
      <c r="E379" s="35">
        <f>E378*D379</f>
        <v>59.8</v>
      </c>
      <c r="F379" s="35"/>
      <c r="G379" s="29">
        <f>F379*E379</f>
        <v>0</v>
      </c>
      <c r="H379" s="35"/>
      <c r="I379" s="30">
        <f>H379*E379</f>
        <v>0</v>
      </c>
      <c r="J379" s="30">
        <f t="shared" si="5"/>
        <v>0</v>
      </c>
    </row>
    <row r="380" spans="1:10" s="66" customFormat="1" ht="14.25" customHeight="1" x14ac:dyDescent="0.35">
      <c r="A380" s="45"/>
      <c r="B380" s="47" t="s">
        <v>30</v>
      </c>
      <c r="C380" s="25" t="s">
        <v>17</v>
      </c>
      <c r="D380" s="78">
        <f>0.0026+0.0003</f>
        <v>2.8999999999999998E-3</v>
      </c>
      <c r="E380" s="35">
        <f>E378*D380</f>
        <v>0.17341999999999999</v>
      </c>
      <c r="F380" s="35"/>
      <c r="G380" s="29">
        <f>F380*E380</f>
        <v>0</v>
      </c>
      <c r="H380" s="35"/>
      <c r="I380" s="30">
        <f>H380*E380</f>
        <v>0</v>
      </c>
      <c r="J380" s="30">
        <f t="shared" si="5"/>
        <v>0</v>
      </c>
    </row>
    <row r="381" spans="1:10" s="66" customFormat="1" ht="14.25" customHeight="1" x14ac:dyDescent="0.35">
      <c r="A381" s="45"/>
      <c r="B381" s="194" t="s">
        <v>178</v>
      </c>
      <c r="C381" s="25" t="s">
        <v>36</v>
      </c>
      <c r="D381" s="49">
        <v>0.14599999999999999</v>
      </c>
      <c r="E381" s="35">
        <f>E378*D381</f>
        <v>8.7307999999999986</v>
      </c>
      <c r="F381" s="35"/>
      <c r="G381" s="29">
        <f>F381*E381</f>
        <v>0</v>
      </c>
      <c r="H381" s="35"/>
      <c r="I381" s="30">
        <f>H381*E381</f>
        <v>0</v>
      </c>
      <c r="J381" s="30">
        <f t="shared" si="5"/>
        <v>0</v>
      </c>
    </row>
    <row r="382" spans="1:10" s="66" customFormat="1" ht="14.25" customHeight="1" x14ac:dyDescent="0.35">
      <c r="A382" s="45"/>
      <c r="B382" s="194" t="s">
        <v>244</v>
      </c>
      <c r="C382" s="25" t="s">
        <v>36</v>
      </c>
      <c r="D382" s="49">
        <v>0.246</v>
      </c>
      <c r="E382" s="35">
        <f>D382*E378</f>
        <v>14.710799999999999</v>
      </c>
      <c r="F382" s="35"/>
      <c r="G382" s="29">
        <f>F382*E382</f>
        <v>0</v>
      </c>
      <c r="H382" s="35"/>
      <c r="I382" s="30">
        <f>H382*E382</f>
        <v>0</v>
      </c>
      <c r="J382" s="30">
        <f t="shared" si="5"/>
        <v>0</v>
      </c>
    </row>
    <row r="383" spans="1:10" s="66" customFormat="1" ht="14.25" customHeight="1" x14ac:dyDescent="0.35">
      <c r="A383" s="45"/>
      <c r="B383" s="194" t="s">
        <v>245</v>
      </c>
      <c r="C383" s="25" t="s">
        <v>36</v>
      </c>
      <c r="D383" s="78">
        <f>0.0219+0.027</f>
        <v>4.8899999999999999E-2</v>
      </c>
      <c r="E383" s="35">
        <f>D383*E378</f>
        <v>2.9242199999999996</v>
      </c>
      <c r="F383" s="35"/>
      <c r="G383" s="29">
        <f>F383*E383</f>
        <v>0</v>
      </c>
      <c r="H383" s="35"/>
      <c r="I383" s="30">
        <f>H383*E383</f>
        <v>0</v>
      </c>
      <c r="J383" s="30">
        <f t="shared" si="5"/>
        <v>0</v>
      </c>
    </row>
    <row r="384" spans="1:10" s="66" customFormat="1" ht="36.75" customHeight="1" x14ac:dyDescent="0.35">
      <c r="A384" s="45">
        <v>53</v>
      </c>
      <c r="B384" s="57" t="s">
        <v>257</v>
      </c>
      <c r="C384" s="58" t="s">
        <v>49</v>
      </c>
      <c r="D384" s="39"/>
      <c r="E384" s="34">
        <f>34*6</f>
        <v>204</v>
      </c>
      <c r="F384" s="35"/>
      <c r="G384" s="29">
        <f>F384*E384</f>
        <v>0</v>
      </c>
      <c r="H384" s="35"/>
      <c r="I384" s="30">
        <f>H384*E384</f>
        <v>0</v>
      </c>
      <c r="J384" s="30">
        <f t="shared" si="5"/>
        <v>0</v>
      </c>
    </row>
    <row r="385" spans="1:320" s="66" customFormat="1" ht="14.25" customHeight="1" x14ac:dyDescent="0.35">
      <c r="A385" s="45"/>
      <c r="B385" s="40" t="s">
        <v>50</v>
      </c>
      <c r="C385" s="41" t="s">
        <v>51</v>
      </c>
      <c r="D385" s="35">
        <f>8*2</f>
        <v>16</v>
      </c>
      <c r="E385" s="35">
        <f>D385*E384</f>
        <v>3264</v>
      </c>
      <c r="F385" s="35"/>
      <c r="G385" s="29">
        <f>F385*E385</f>
        <v>0</v>
      </c>
      <c r="H385" s="35"/>
      <c r="I385" s="30">
        <f>H385*E385</f>
        <v>0</v>
      </c>
      <c r="J385" s="30">
        <f t="shared" si="5"/>
        <v>0</v>
      </c>
    </row>
    <row r="386" spans="1:320" s="66" customFormat="1" ht="24.75" customHeight="1" x14ac:dyDescent="0.35">
      <c r="A386" s="45">
        <v>54</v>
      </c>
      <c r="B386" s="195" t="s">
        <v>258</v>
      </c>
      <c r="C386" s="39" t="s">
        <v>32</v>
      </c>
      <c r="D386" s="196"/>
      <c r="E386" s="61">
        <f>34*6*8/4</f>
        <v>408</v>
      </c>
      <c r="F386" s="35"/>
      <c r="G386" s="29">
        <f>F386*E386</f>
        <v>0</v>
      </c>
      <c r="H386" s="35"/>
      <c r="I386" s="30">
        <f>H386*E386</f>
        <v>0</v>
      </c>
      <c r="J386" s="30">
        <f t="shared" si="5"/>
        <v>0</v>
      </c>
    </row>
    <row r="387" spans="1:320" s="66" customFormat="1" ht="14.25" customHeight="1" x14ac:dyDescent="0.35">
      <c r="A387" s="45">
        <v>55</v>
      </c>
      <c r="B387" s="195" t="s">
        <v>259</v>
      </c>
      <c r="C387" s="39" t="s">
        <v>29</v>
      </c>
      <c r="D387" s="196"/>
      <c r="E387" s="61">
        <v>22</v>
      </c>
      <c r="F387" s="35"/>
      <c r="G387" s="29">
        <f>F387*E387</f>
        <v>0</v>
      </c>
      <c r="H387" s="35"/>
      <c r="I387" s="30">
        <f>H387*E387</f>
        <v>0</v>
      </c>
      <c r="J387" s="30">
        <f t="shared" si="5"/>
        <v>0</v>
      </c>
    </row>
    <row r="388" spans="1:320" s="201" customFormat="1" ht="14.25" customHeight="1" x14ac:dyDescent="0.35">
      <c r="A388" s="62"/>
      <c r="B388" s="22" t="s">
        <v>25</v>
      </c>
      <c r="C388" s="197"/>
      <c r="D388" s="197"/>
      <c r="E388" s="198"/>
      <c r="F388" s="199"/>
      <c r="G388" s="199">
        <f>SUM(G11:G387)</f>
        <v>0</v>
      </c>
      <c r="H388" s="199"/>
      <c r="I388" s="199">
        <f>SUM(I11:I387)</f>
        <v>0</v>
      </c>
      <c r="J388" s="199">
        <f>SUM(J11:J387)</f>
        <v>0</v>
      </c>
      <c r="K388" s="65"/>
      <c r="L388" s="200"/>
      <c r="M388" s="65"/>
      <c r="N388" s="65"/>
      <c r="O388" s="65"/>
      <c r="P388" s="65"/>
      <c r="Q388" s="65"/>
      <c r="R388" s="65"/>
      <c r="S388" s="65"/>
      <c r="T388" s="65"/>
      <c r="U388" s="65"/>
      <c r="V388" s="65"/>
      <c r="W388" s="65"/>
      <c r="X388" s="65"/>
      <c r="Y388" s="65"/>
      <c r="Z388" s="65"/>
      <c r="AA388" s="65"/>
      <c r="AB388" s="65"/>
      <c r="AC388" s="65"/>
      <c r="AD388" s="65"/>
      <c r="AE388" s="65"/>
      <c r="AF388" s="65"/>
      <c r="AG388" s="65"/>
      <c r="AH388" s="65"/>
      <c r="AI388" s="65"/>
      <c r="AJ388" s="65"/>
      <c r="AK388" s="65"/>
      <c r="AL388" s="65"/>
      <c r="AM388" s="65"/>
      <c r="AN388" s="65"/>
      <c r="AO388" s="65"/>
      <c r="AP388" s="65"/>
      <c r="AQ388" s="65"/>
      <c r="AR388" s="65"/>
      <c r="AS388" s="65"/>
      <c r="AT388" s="65"/>
      <c r="AU388" s="65"/>
      <c r="AV388" s="65"/>
      <c r="AW388" s="65"/>
      <c r="AX388" s="65"/>
      <c r="AY388" s="65"/>
      <c r="AZ388" s="65"/>
      <c r="BA388" s="65"/>
      <c r="BB388" s="65"/>
      <c r="BC388" s="65"/>
      <c r="BD388" s="65"/>
      <c r="BE388" s="65"/>
      <c r="BF388" s="65"/>
      <c r="BG388" s="65"/>
      <c r="BH388" s="65"/>
      <c r="BI388" s="65"/>
      <c r="BJ388" s="65"/>
      <c r="BK388" s="65"/>
      <c r="BL388" s="65"/>
      <c r="BM388" s="65"/>
      <c r="BN388" s="65"/>
      <c r="BO388" s="65"/>
      <c r="BP388" s="65"/>
      <c r="BQ388" s="65"/>
      <c r="BR388" s="65"/>
      <c r="BS388" s="65"/>
      <c r="BT388" s="65"/>
      <c r="BU388" s="65"/>
      <c r="BV388" s="65"/>
      <c r="BW388" s="65"/>
      <c r="BX388" s="65"/>
      <c r="BY388" s="65"/>
      <c r="BZ388" s="65"/>
      <c r="CA388" s="65"/>
      <c r="CB388" s="65"/>
      <c r="CC388" s="65"/>
      <c r="CD388" s="65"/>
      <c r="CE388" s="65"/>
      <c r="CF388" s="65"/>
      <c r="CG388" s="65"/>
      <c r="CH388" s="65"/>
      <c r="CI388" s="65"/>
      <c r="CJ388" s="65"/>
      <c r="CK388" s="65"/>
      <c r="CL388" s="65"/>
      <c r="CM388" s="65"/>
      <c r="CN388" s="65"/>
      <c r="CO388" s="65"/>
      <c r="CP388" s="65"/>
      <c r="CQ388" s="65"/>
      <c r="CR388" s="65"/>
      <c r="CS388" s="65"/>
      <c r="CT388" s="65"/>
      <c r="CU388" s="65"/>
      <c r="CV388" s="65"/>
      <c r="CW388" s="65"/>
      <c r="CX388" s="65"/>
      <c r="CY388" s="65"/>
      <c r="CZ388" s="65"/>
      <c r="DA388" s="65"/>
      <c r="DB388" s="65"/>
      <c r="DC388" s="65"/>
      <c r="DD388" s="65"/>
      <c r="DE388" s="65"/>
      <c r="DF388" s="65"/>
      <c r="DG388" s="65"/>
      <c r="DH388" s="65"/>
      <c r="DI388" s="65"/>
      <c r="DJ388" s="65"/>
      <c r="DK388" s="65"/>
      <c r="DL388" s="65"/>
      <c r="DM388" s="65"/>
      <c r="DN388" s="65"/>
      <c r="DO388" s="65"/>
      <c r="DP388" s="65"/>
      <c r="DQ388" s="65"/>
      <c r="DR388" s="65"/>
      <c r="DS388" s="65"/>
      <c r="DT388" s="65"/>
      <c r="DU388" s="65"/>
      <c r="DV388" s="65"/>
      <c r="DW388" s="65"/>
      <c r="DX388" s="65"/>
      <c r="DY388" s="65"/>
      <c r="DZ388" s="65"/>
      <c r="EA388" s="65"/>
      <c r="EB388" s="65"/>
      <c r="EC388" s="65"/>
      <c r="ED388" s="65"/>
      <c r="EE388" s="65"/>
      <c r="EF388" s="65"/>
      <c r="EG388" s="65"/>
      <c r="EH388" s="65"/>
      <c r="EI388" s="65"/>
      <c r="EJ388" s="65"/>
      <c r="EK388" s="65"/>
      <c r="EL388" s="65"/>
      <c r="EM388" s="65"/>
      <c r="EN388" s="65"/>
      <c r="EO388" s="65"/>
      <c r="EP388" s="65"/>
      <c r="EQ388" s="65"/>
      <c r="ER388" s="65"/>
      <c r="ES388" s="65"/>
      <c r="ET388" s="65"/>
      <c r="EU388" s="65"/>
      <c r="EV388" s="65"/>
      <c r="EW388" s="65"/>
      <c r="EX388" s="65"/>
      <c r="EY388" s="65"/>
      <c r="EZ388" s="65"/>
      <c r="FA388" s="65"/>
      <c r="FB388" s="65"/>
      <c r="FC388" s="65"/>
      <c r="FD388" s="65"/>
      <c r="FE388" s="65"/>
      <c r="FF388" s="65"/>
      <c r="FG388" s="65"/>
      <c r="FH388" s="65"/>
      <c r="FI388" s="65"/>
      <c r="FJ388" s="65"/>
      <c r="FK388" s="65"/>
      <c r="FL388" s="65"/>
      <c r="FM388" s="65"/>
      <c r="FN388" s="65"/>
      <c r="FO388" s="65"/>
      <c r="FP388" s="65"/>
      <c r="FQ388" s="65"/>
      <c r="FR388" s="65"/>
      <c r="FS388" s="65"/>
      <c r="FT388" s="65"/>
      <c r="FU388" s="65"/>
      <c r="FV388" s="65"/>
      <c r="FW388" s="65"/>
      <c r="FX388" s="65"/>
      <c r="FY388" s="65"/>
      <c r="FZ388" s="65"/>
      <c r="GA388" s="65"/>
      <c r="GB388" s="65"/>
      <c r="GC388" s="65"/>
      <c r="GD388" s="65"/>
      <c r="GE388" s="65"/>
      <c r="GF388" s="65"/>
      <c r="GG388" s="65"/>
      <c r="GH388" s="65"/>
      <c r="GI388" s="65"/>
      <c r="GJ388" s="65"/>
      <c r="GK388" s="65"/>
      <c r="GL388" s="65"/>
      <c r="GM388" s="65"/>
      <c r="GN388" s="65"/>
      <c r="GO388" s="65"/>
      <c r="GP388" s="65"/>
      <c r="GQ388" s="65"/>
      <c r="GR388" s="65"/>
      <c r="GS388" s="65"/>
      <c r="GT388" s="65"/>
      <c r="GU388" s="65"/>
      <c r="GV388" s="65"/>
      <c r="GW388" s="65"/>
      <c r="GX388" s="65"/>
      <c r="GY388" s="65"/>
      <c r="GZ388" s="65"/>
      <c r="HA388" s="65"/>
      <c r="HB388" s="65"/>
      <c r="HC388" s="65"/>
      <c r="HD388" s="65"/>
      <c r="HE388" s="65"/>
      <c r="HF388" s="65"/>
      <c r="HG388" s="65"/>
      <c r="HH388" s="65"/>
      <c r="HI388" s="65"/>
      <c r="HJ388" s="65"/>
      <c r="HK388" s="65"/>
      <c r="HL388" s="65"/>
      <c r="HM388" s="65"/>
      <c r="HN388" s="65"/>
      <c r="HO388" s="65"/>
      <c r="HP388" s="65"/>
      <c r="HQ388" s="65"/>
      <c r="HR388" s="65"/>
      <c r="HS388" s="65"/>
      <c r="HT388" s="65"/>
      <c r="HU388" s="65"/>
      <c r="HV388" s="65"/>
      <c r="HW388" s="65"/>
      <c r="HX388" s="65"/>
      <c r="HY388" s="65"/>
      <c r="HZ388" s="65"/>
      <c r="IA388" s="65"/>
      <c r="IB388" s="65"/>
      <c r="IC388" s="65"/>
      <c r="ID388" s="65"/>
      <c r="IE388" s="65"/>
      <c r="IF388" s="65"/>
      <c r="IG388" s="65"/>
      <c r="IH388" s="65"/>
      <c r="II388" s="65"/>
      <c r="IJ388" s="65"/>
      <c r="IK388" s="65"/>
      <c r="IL388" s="65"/>
      <c r="IM388" s="65"/>
      <c r="IN388" s="65"/>
      <c r="IO388" s="65"/>
      <c r="IP388" s="65"/>
      <c r="IQ388" s="65"/>
      <c r="IR388" s="65"/>
      <c r="IS388" s="65"/>
      <c r="IT388" s="65"/>
      <c r="IU388" s="65"/>
      <c r="IV388" s="65"/>
      <c r="IW388" s="65"/>
      <c r="IX388" s="65"/>
      <c r="IY388" s="65"/>
      <c r="IZ388" s="65"/>
      <c r="JA388" s="65"/>
      <c r="JB388" s="65"/>
      <c r="JC388" s="65"/>
      <c r="JD388" s="65"/>
      <c r="JE388" s="65"/>
      <c r="JF388" s="65"/>
      <c r="JG388" s="65"/>
      <c r="JH388" s="65"/>
      <c r="JI388" s="65"/>
      <c r="JJ388" s="65"/>
      <c r="JK388" s="65"/>
      <c r="JL388" s="65"/>
      <c r="JM388" s="65"/>
      <c r="JN388" s="65"/>
      <c r="JO388" s="65"/>
      <c r="JP388" s="65"/>
      <c r="JQ388" s="65"/>
      <c r="JR388" s="65"/>
      <c r="JS388" s="65"/>
      <c r="JT388" s="65"/>
      <c r="JU388" s="65"/>
      <c r="JV388" s="65"/>
      <c r="JW388" s="65"/>
      <c r="JX388" s="65"/>
      <c r="JY388" s="65"/>
      <c r="JZ388" s="65"/>
      <c r="KA388" s="65"/>
      <c r="KB388" s="65"/>
      <c r="KC388" s="65"/>
      <c r="KD388" s="65"/>
      <c r="KE388" s="65"/>
      <c r="KF388" s="65"/>
      <c r="KG388" s="65"/>
      <c r="KH388" s="65"/>
      <c r="KI388" s="65"/>
      <c r="KJ388" s="65"/>
      <c r="KK388" s="65"/>
      <c r="KL388" s="65"/>
      <c r="KM388" s="65"/>
      <c r="KN388" s="65"/>
      <c r="KO388" s="65"/>
      <c r="KP388" s="65"/>
      <c r="KQ388" s="65"/>
      <c r="KR388" s="65"/>
      <c r="KS388" s="65"/>
      <c r="KT388" s="65"/>
      <c r="KU388" s="65"/>
      <c r="KV388" s="65"/>
      <c r="KW388" s="65"/>
      <c r="KX388" s="65"/>
      <c r="KY388" s="65"/>
      <c r="KZ388" s="65"/>
      <c r="LA388" s="65"/>
      <c r="LB388" s="65"/>
      <c r="LC388" s="65"/>
      <c r="LD388" s="65"/>
      <c r="LE388" s="65"/>
      <c r="LF388" s="65"/>
      <c r="LG388" s="65"/>
      <c r="LH388" s="65"/>
    </row>
    <row r="389" spans="1:320" s="201" customFormat="1" ht="14.25" customHeight="1" x14ac:dyDescent="0.35">
      <c r="A389" s="62"/>
      <c r="B389" s="202" t="s">
        <v>52</v>
      </c>
      <c r="C389" s="203">
        <v>0.1</v>
      </c>
      <c r="D389" s="203"/>
      <c r="E389" s="56"/>
      <c r="F389" s="204"/>
      <c r="G389" s="204"/>
      <c r="H389" s="204"/>
      <c r="I389" s="204"/>
      <c r="J389" s="204">
        <f>J388*C389</f>
        <v>0</v>
      </c>
      <c r="K389" s="65"/>
      <c r="L389" s="65"/>
      <c r="M389" s="65"/>
      <c r="N389" s="65"/>
      <c r="O389" s="65"/>
      <c r="P389" s="65"/>
      <c r="Q389" s="65"/>
      <c r="R389" s="65"/>
      <c r="S389" s="65"/>
      <c r="T389" s="65"/>
      <c r="U389" s="65"/>
      <c r="V389" s="65"/>
      <c r="W389" s="65"/>
      <c r="X389" s="65"/>
      <c r="Y389" s="65"/>
      <c r="Z389" s="65"/>
      <c r="AA389" s="65"/>
      <c r="AB389" s="65"/>
      <c r="AC389" s="65"/>
      <c r="AD389" s="65"/>
      <c r="AE389" s="65"/>
      <c r="AF389" s="65"/>
      <c r="AG389" s="65"/>
      <c r="AH389" s="65"/>
      <c r="AI389" s="65"/>
      <c r="AJ389" s="65"/>
      <c r="AK389" s="65"/>
      <c r="AL389" s="65"/>
      <c r="AM389" s="65"/>
      <c r="AN389" s="65"/>
      <c r="AO389" s="65"/>
      <c r="AP389" s="65"/>
      <c r="AQ389" s="65"/>
      <c r="AR389" s="65"/>
      <c r="AS389" s="65"/>
      <c r="AT389" s="65"/>
      <c r="AU389" s="65"/>
      <c r="AV389" s="65"/>
      <c r="AW389" s="65"/>
      <c r="AX389" s="65"/>
      <c r="AY389" s="65"/>
      <c r="AZ389" s="65"/>
      <c r="BA389" s="65"/>
      <c r="BB389" s="65"/>
      <c r="BC389" s="65"/>
      <c r="BD389" s="65"/>
      <c r="BE389" s="65"/>
      <c r="BF389" s="65"/>
      <c r="BG389" s="65"/>
      <c r="BH389" s="65"/>
      <c r="BI389" s="65"/>
      <c r="BJ389" s="65"/>
      <c r="BK389" s="65"/>
      <c r="BL389" s="65"/>
      <c r="BM389" s="65"/>
      <c r="BN389" s="65"/>
      <c r="BO389" s="65"/>
      <c r="BP389" s="65"/>
      <c r="BQ389" s="65"/>
      <c r="BR389" s="65"/>
      <c r="BS389" s="65"/>
      <c r="BT389" s="65"/>
      <c r="BU389" s="65"/>
      <c r="BV389" s="65"/>
      <c r="BW389" s="65"/>
      <c r="BX389" s="65"/>
      <c r="BY389" s="65"/>
      <c r="BZ389" s="65"/>
      <c r="CA389" s="65"/>
      <c r="CB389" s="65"/>
      <c r="CC389" s="65"/>
      <c r="CD389" s="65"/>
      <c r="CE389" s="65"/>
      <c r="CF389" s="65"/>
      <c r="CG389" s="65"/>
      <c r="CH389" s="65"/>
      <c r="CI389" s="65"/>
      <c r="CJ389" s="65"/>
      <c r="CK389" s="65"/>
      <c r="CL389" s="65"/>
      <c r="CM389" s="65"/>
      <c r="CN389" s="65"/>
      <c r="CO389" s="65"/>
      <c r="CP389" s="65"/>
      <c r="CQ389" s="65"/>
      <c r="CR389" s="65"/>
      <c r="CS389" s="65"/>
      <c r="CT389" s="65"/>
      <c r="CU389" s="65"/>
      <c r="CV389" s="65"/>
      <c r="CW389" s="65"/>
      <c r="CX389" s="65"/>
      <c r="CY389" s="65"/>
      <c r="CZ389" s="65"/>
      <c r="DA389" s="65"/>
      <c r="DB389" s="65"/>
      <c r="DC389" s="65"/>
      <c r="DD389" s="65"/>
      <c r="DE389" s="65"/>
      <c r="DF389" s="65"/>
      <c r="DG389" s="65"/>
      <c r="DH389" s="65"/>
      <c r="DI389" s="65"/>
      <c r="DJ389" s="65"/>
      <c r="DK389" s="65"/>
      <c r="DL389" s="65"/>
      <c r="DM389" s="65"/>
      <c r="DN389" s="65"/>
      <c r="DO389" s="65"/>
      <c r="DP389" s="65"/>
      <c r="DQ389" s="65"/>
      <c r="DR389" s="65"/>
      <c r="DS389" s="65"/>
      <c r="DT389" s="65"/>
      <c r="DU389" s="65"/>
      <c r="DV389" s="65"/>
      <c r="DW389" s="65"/>
      <c r="DX389" s="65"/>
      <c r="DY389" s="65"/>
      <c r="DZ389" s="65"/>
      <c r="EA389" s="65"/>
      <c r="EB389" s="65"/>
      <c r="EC389" s="65"/>
      <c r="ED389" s="65"/>
      <c r="EE389" s="65"/>
      <c r="EF389" s="65"/>
      <c r="EG389" s="65"/>
      <c r="EH389" s="65"/>
      <c r="EI389" s="65"/>
      <c r="EJ389" s="65"/>
      <c r="EK389" s="65"/>
      <c r="EL389" s="65"/>
      <c r="EM389" s="65"/>
      <c r="EN389" s="65"/>
      <c r="EO389" s="65"/>
      <c r="EP389" s="65"/>
      <c r="EQ389" s="65"/>
      <c r="ER389" s="65"/>
      <c r="ES389" s="65"/>
      <c r="ET389" s="65"/>
      <c r="EU389" s="65"/>
      <c r="EV389" s="65"/>
      <c r="EW389" s="65"/>
      <c r="EX389" s="65"/>
      <c r="EY389" s="65"/>
      <c r="EZ389" s="65"/>
      <c r="FA389" s="65"/>
      <c r="FB389" s="65"/>
      <c r="FC389" s="65"/>
      <c r="FD389" s="65"/>
      <c r="FE389" s="65"/>
      <c r="FF389" s="65"/>
      <c r="FG389" s="65"/>
      <c r="FH389" s="65"/>
      <c r="FI389" s="65"/>
      <c r="FJ389" s="65"/>
      <c r="FK389" s="65"/>
      <c r="FL389" s="65"/>
      <c r="FM389" s="65"/>
      <c r="FN389" s="65"/>
      <c r="FO389" s="65"/>
      <c r="FP389" s="65"/>
      <c r="FQ389" s="65"/>
      <c r="FR389" s="65"/>
      <c r="FS389" s="65"/>
      <c r="FT389" s="65"/>
      <c r="FU389" s="65"/>
      <c r="FV389" s="65"/>
      <c r="FW389" s="65"/>
      <c r="FX389" s="65"/>
      <c r="FY389" s="65"/>
      <c r="FZ389" s="65"/>
      <c r="GA389" s="65"/>
      <c r="GB389" s="65"/>
      <c r="GC389" s="65"/>
      <c r="GD389" s="65"/>
      <c r="GE389" s="65"/>
      <c r="GF389" s="65"/>
      <c r="GG389" s="65"/>
      <c r="GH389" s="65"/>
      <c r="GI389" s="65"/>
      <c r="GJ389" s="65"/>
      <c r="GK389" s="65"/>
      <c r="GL389" s="65"/>
      <c r="GM389" s="65"/>
      <c r="GN389" s="65"/>
      <c r="GO389" s="65"/>
      <c r="GP389" s="65"/>
      <c r="GQ389" s="65"/>
      <c r="GR389" s="65"/>
      <c r="GS389" s="65"/>
      <c r="GT389" s="65"/>
      <c r="GU389" s="65"/>
      <c r="GV389" s="65"/>
      <c r="GW389" s="65"/>
      <c r="GX389" s="65"/>
      <c r="GY389" s="65"/>
      <c r="GZ389" s="65"/>
      <c r="HA389" s="65"/>
      <c r="HB389" s="65"/>
      <c r="HC389" s="65"/>
      <c r="HD389" s="65"/>
      <c r="HE389" s="65"/>
      <c r="HF389" s="65"/>
      <c r="HG389" s="65"/>
      <c r="HH389" s="65"/>
      <c r="HI389" s="65"/>
      <c r="HJ389" s="65"/>
      <c r="HK389" s="65"/>
      <c r="HL389" s="65"/>
      <c r="HM389" s="65"/>
      <c r="HN389" s="65"/>
      <c r="HO389" s="65"/>
      <c r="HP389" s="65"/>
      <c r="HQ389" s="65"/>
      <c r="HR389" s="65"/>
      <c r="HS389" s="65"/>
      <c r="HT389" s="65"/>
      <c r="HU389" s="65"/>
      <c r="HV389" s="65"/>
      <c r="HW389" s="65"/>
      <c r="HX389" s="65"/>
      <c r="HY389" s="65"/>
      <c r="HZ389" s="65"/>
      <c r="IA389" s="65"/>
      <c r="IB389" s="65"/>
      <c r="IC389" s="65"/>
      <c r="ID389" s="65"/>
      <c r="IE389" s="65"/>
      <c r="IF389" s="65"/>
      <c r="IG389" s="65"/>
      <c r="IH389" s="65"/>
      <c r="II389" s="65"/>
      <c r="IJ389" s="65"/>
      <c r="IK389" s="65"/>
      <c r="IL389" s="65"/>
      <c r="IM389" s="65"/>
      <c r="IN389" s="65"/>
      <c r="IO389" s="65"/>
      <c r="IP389" s="65"/>
      <c r="IQ389" s="65"/>
      <c r="IR389" s="65"/>
      <c r="IS389" s="65"/>
      <c r="IT389" s="65"/>
      <c r="IU389" s="65"/>
      <c r="IV389" s="65"/>
      <c r="IW389" s="65"/>
      <c r="IX389" s="65"/>
      <c r="IY389" s="65"/>
      <c r="IZ389" s="65"/>
      <c r="JA389" s="65"/>
      <c r="JB389" s="65"/>
      <c r="JC389" s="65"/>
      <c r="JD389" s="65"/>
      <c r="JE389" s="65"/>
      <c r="JF389" s="65"/>
      <c r="JG389" s="65"/>
      <c r="JH389" s="65"/>
      <c r="JI389" s="65"/>
      <c r="JJ389" s="65"/>
      <c r="JK389" s="65"/>
      <c r="JL389" s="65"/>
      <c r="JM389" s="65"/>
      <c r="JN389" s="65"/>
      <c r="JO389" s="65"/>
      <c r="JP389" s="65"/>
      <c r="JQ389" s="65"/>
      <c r="JR389" s="65"/>
      <c r="JS389" s="65"/>
      <c r="JT389" s="65"/>
      <c r="JU389" s="65"/>
      <c r="JV389" s="65"/>
      <c r="JW389" s="65"/>
      <c r="JX389" s="65"/>
      <c r="JY389" s="65"/>
      <c r="JZ389" s="65"/>
      <c r="KA389" s="65"/>
      <c r="KB389" s="65"/>
      <c r="KC389" s="65"/>
      <c r="KD389" s="65"/>
      <c r="KE389" s="65"/>
      <c r="KF389" s="65"/>
      <c r="KG389" s="65"/>
      <c r="KH389" s="65"/>
      <c r="KI389" s="65"/>
      <c r="KJ389" s="65"/>
      <c r="KK389" s="65"/>
      <c r="KL389" s="65"/>
      <c r="KM389" s="65"/>
      <c r="KN389" s="65"/>
      <c r="KO389" s="65"/>
      <c r="KP389" s="65"/>
      <c r="KQ389" s="65"/>
      <c r="KR389" s="65"/>
      <c r="KS389" s="65"/>
      <c r="KT389" s="65"/>
      <c r="KU389" s="65"/>
      <c r="KV389" s="65"/>
      <c r="KW389" s="65"/>
      <c r="KX389" s="65"/>
      <c r="KY389" s="65"/>
      <c r="KZ389" s="65"/>
      <c r="LA389" s="65"/>
      <c r="LB389" s="65"/>
      <c r="LC389" s="65"/>
      <c r="LD389" s="65"/>
      <c r="LE389" s="65"/>
      <c r="LF389" s="65"/>
      <c r="LG389" s="65"/>
      <c r="LH389" s="65"/>
    </row>
    <row r="390" spans="1:320" s="201" customFormat="1" ht="14.25" customHeight="1" x14ac:dyDescent="0.35">
      <c r="A390" s="62"/>
      <c r="B390" s="205" t="s">
        <v>25</v>
      </c>
      <c r="C390" s="71"/>
      <c r="D390" s="71"/>
      <c r="E390" s="56"/>
      <c r="F390" s="204"/>
      <c r="G390" s="204"/>
      <c r="H390" s="204"/>
      <c r="I390" s="204"/>
      <c r="J390" s="204">
        <f>SUM(J388:J389)</f>
        <v>0</v>
      </c>
      <c r="K390" s="65"/>
      <c r="L390" s="65"/>
      <c r="M390" s="65"/>
      <c r="N390" s="65"/>
      <c r="O390" s="65"/>
      <c r="P390" s="65"/>
      <c r="Q390" s="65"/>
      <c r="R390" s="65"/>
      <c r="S390" s="65"/>
      <c r="T390" s="65"/>
      <c r="U390" s="65"/>
      <c r="V390" s="65"/>
      <c r="W390" s="65"/>
      <c r="X390" s="65"/>
      <c r="Y390" s="65"/>
      <c r="Z390" s="65"/>
      <c r="AA390" s="65"/>
      <c r="AB390" s="65"/>
      <c r="AC390" s="65"/>
      <c r="AD390" s="65"/>
      <c r="AE390" s="65"/>
      <c r="AF390" s="65"/>
      <c r="AG390" s="65"/>
      <c r="AH390" s="65"/>
      <c r="AI390" s="65"/>
      <c r="AJ390" s="65"/>
      <c r="AK390" s="65"/>
      <c r="AL390" s="65"/>
      <c r="AM390" s="65"/>
      <c r="AN390" s="65"/>
      <c r="AO390" s="65"/>
      <c r="AP390" s="65"/>
      <c r="AQ390" s="65"/>
      <c r="AR390" s="65"/>
      <c r="AS390" s="65"/>
      <c r="AT390" s="65"/>
      <c r="AU390" s="65"/>
      <c r="AV390" s="65"/>
      <c r="AW390" s="65"/>
      <c r="AX390" s="65"/>
      <c r="AY390" s="65"/>
      <c r="AZ390" s="65"/>
      <c r="BA390" s="65"/>
      <c r="BB390" s="65"/>
      <c r="BC390" s="65"/>
      <c r="BD390" s="65"/>
      <c r="BE390" s="65"/>
      <c r="BF390" s="65"/>
      <c r="BG390" s="65"/>
      <c r="BH390" s="65"/>
      <c r="BI390" s="65"/>
      <c r="BJ390" s="65"/>
      <c r="BK390" s="65"/>
      <c r="BL390" s="65"/>
      <c r="BM390" s="65"/>
      <c r="BN390" s="65"/>
      <c r="BO390" s="65"/>
      <c r="BP390" s="65"/>
      <c r="BQ390" s="65"/>
      <c r="BR390" s="65"/>
      <c r="BS390" s="65"/>
      <c r="BT390" s="65"/>
      <c r="BU390" s="65"/>
      <c r="BV390" s="65"/>
      <c r="BW390" s="65"/>
      <c r="BX390" s="65"/>
      <c r="BY390" s="65"/>
      <c r="BZ390" s="65"/>
      <c r="CA390" s="65"/>
      <c r="CB390" s="65"/>
      <c r="CC390" s="65"/>
      <c r="CD390" s="65"/>
      <c r="CE390" s="65"/>
      <c r="CF390" s="65"/>
      <c r="CG390" s="65"/>
      <c r="CH390" s="65"/>
      <c r="CI390" s="65"/>
      <c r="CJ390" s="65"/>
      <c r="CK390" s="65"/>
      <c r="CL390" s="65"/>
      <c r="CM390" s="65"/>
      <c r="CN390" s="65"/>
      <c r="CO390" s="65"/>
      <c r="CP390" s="65"/>
      <c r="CQ390" s="65"/>
      <c r="CR390" s="65"/>
      <c r="CS390" s="65"/>
      <c r="CT390" s="65"/>
      <c r="CU390" s="65"/>
      <c r="CV390" s="65"/>
      <c r="CW390" s="65"/>
      <c r="CX390" s="65"/>
      <c r="CY390" s="65"/>
      <c r="CZ390" s="65"/>
      <c r="DA390" s="65"/>
      <c r="DB390" s="65"/>
      <c r="DC390" s="65"/>
      <c r="DD390" s="65"/>
      <c r="DE390" s="65"/>
      <c r="DF390" s="65"/>
      <c r="DG390" s="65"/>
      <c r="DH390" s="65"/>
      <c r="DI390" s="65"/>
      <c r="DJ390" s="65"/>
      <c r="DK390" s="65"/>
      <c r="DL390" s="65"/>
      <c r="DM390" s="65"/>
      <c r="DN390" s="65"/>
      <c r="DO390" s="65"/>
      <c r="DP390" s="65"/>
      <c r="DQ390" s="65"/>
      <c r="DR390" s="65"/>
      <c r="DS390" s="65"/>
      <c r="DT390" s="65"/>
      <c r="DU390" s="65"/>
      <c r="DV390" s="65"/>
      <c r="DW390" s="65"/>
      <c r="DX390" s="65"/>
      <c r="DY390" s="65"/>
      <c r="DZ390" s="65"/>
      <c r="EA390" s="65"/>
      <c r="EB390" s="65"/>
      <c r="EC390" s="65"/>
      <c r="ED390" s="65"/>
      <c r="EE390" s="65"/>
      <c r="EF390" s="65"/>
      <c r="EG390" s="65"/>
      <c r="EH390" s="65"/>
      <c r="EI390" s="65"/>
      <c r="EJ390" s="65"/>
      <c r="EK390" s="65"/>
      <c r="EL390" s="65"/>
      <c r="EM390" s="65"/>
      <c r="EN390" s="65"/>
      <c r="EO390" s="65"/>
      <c r="EP390" s="65"/>
      <c r="EQ390" s="65"/>
      <c r="ER390" s="65"/>
      <c r="ES390" s="65"/>
      <c r="ET390" s="65"/>
      <c r="EU390" s="65"/>
      <c r="EV390" s="65"/>
      <c r="EW390" s="65"/>
      <c r="EX390" s="65"/>
      <c r="EY390" s="65"/>
      <c r="EZ390" s="65"/>
      <c r="FA390" s="65"/>
      <c r="FB390" s="65"/>
      <c r="FC390" s="65"/>
      <c r="FD390" s="65"/>
      <c r="FE390" s="65"/>
      <c r="FF390" s="65"/>
      <c r="FG390" s="65"/>
      <c r="FH390" s="65"/>
      <c r="FI390" s="65"/>
      <c r="FJ390" s="65"/>
      <c r="FK390" s="65"/>
      <c r="FL390" s="65"/>
      <c r="FM390" s="65"/>
      <c r="FN390" s="65"/>
      <c r="FO390" s="65"/>
      <c r="FP390" s="65"/>
      <c r="FQ390" s="65"/>
      <c r="FR390" s="65"/>
      <c r="FS390" s="65"/>
      <c r="FT390" s="65"/>
      <c r="FU390" s="65"/>
      <c r="FV390" s="65"/>
      <c r="FW390" s="65"/>
      <c r="FX390" s="65"/>
      <c r="FY390" s="65"/>
      <c r="FZ390" s="65"/>
      <c r="GA390" s="65"/>
      <c r="GB390" s="65"/>
      <c r="GC390" s="65"/>
      <c r="GD390" s="65"/>
      <c r="GE390" s="65"/>
      <c r="GF390" s="65"/>
      <c r="GG390" s="65"/>
      <c r="GH390" s="65"/>
      <c r="GI390" s="65"/>
      <c r="GJ390" s="65"/>
      <c r="GK390" s="65"/>
      <c r="GL390" s="65"/>
      <c r="GM390" s="65"/>
      <c r="GN390" s="65"/>
      <c r="GO390" s="65"/>
      <c r="GP390" s="65"/>
      <c r="GQ390" s="65"/>
      <c r="GR390" s="65"/>
      <c r="GS390" s="65"/>
      <c r="GT390" s="65"/>
      <c r="GU390" s="65"/>
      <c r="GV390" s="65"/>
      <c r="GW390" s="65"/>
      <c r="GX390" s="65"/>
      <c r="GY390" s="65"/>
      <c r="GZ390" s="65"/>
      <c r="HA390" s="65"/>
      <c r="HB390" s="65"/>
      <c r="HC390" s="65"/>
      <c r="HD390" s="65"/>
      <c r="HE390" s="65"/>
      <c r="HF390" s="65"/>
      <c r="HG390" s="65"/>
      <c r="HH390" s="65"/>
      <c r="HI390" s="65"/>
      <c r="HJ390" s="65"/>
      <c r="HK390" s="65"/>
      <c r="HL390" s="65"/>
      <c r="HM390" s="65"/>
      <c r="HN390" s="65"/>
      <c r="HO390" s="65"/>
      <c r="HP390" s="65"/>
      <c r="HQ390" s="65"/>
      <c r="HR390" s="65"/>
      <c r="HS390" s="65"/>
      <c r="HT390" s="65"/>
      <c r="HU390" s="65"/>
      <c r="HV390" s="65"/>
      <c r="HW390" s="65"/>
      <c r="HX390" s="65"/>
      <c r="HY390" s="65"/>
      <c r="HZ390" s="65"/>
      <c r="IA390" s="65"/>
      <c r="IB390" s="65"/>
      <c r="IC390" s="65"/>
      <c r="ID390" s="65"/>
      <c r="IE390" s="65"/>
      <c r="IF390" s="65"/>
      <c r="IG390" s="65"/>
      <c r="IH390" s="65"/>
      <c r="II390" s="65"/>
      <c r="IJ390" s="65"/>
      <c r="IK390" s="65"/>
      <c r="IL390" s="65"/>
      <c r="IM390" s="65"/>
      <c r="IN390" s="65"/>
      <c r="IO390" s="65"/>
      <c r="IP390" s="65"/>
      <c r="IQ390" s="65"/>
      <c r="IR390" s="65"/>
      <c r="IS390" s="65"/>
      <c r="IT390" s="65"/>
      <c r="IU390" s="65"/>
      <c r="IV390" s="65"/>
      <c r="IW390" s="65"/>
      <c r="IX390" s="65"/>
      <c r="IY390" s="65"/>
      <c r="IZ390" s="65"/>
      <c r="JA390" s="65"/>
      <c r="JB390" s="65"/>
      <c r="JC390" s="65"/>
      <c r="JD390" s="65"/>
      <c r="JE390" s="65"/>
      <c r="JF390" s="65"/>
      <c r="JG390" s="65"/>
      <c r="JH390" s="65"/>
      <c r="JI390" s="65"/>
      <c r="JJ390" s="65"/>
      <c r="JK390" s="65"/>
      <c r="JL390" s="65"/>
      <c r="JM390" s="65"/>
      <c r="JN390" s="65"/>
      <c r="JO390" s="65"/>
      <c r="JP390" s="65"/>
      <c r="JQ390" s="65"/>
      <c r="JR390" s="65"/>
      <c r="JS390" s="65"/>
      <c r="JT390" s="65"/>
      <c r="JU390" s="65"/>
      <c r="JV390" s="65"/>
      <c r="JW390" s="65"/>
      <c r="JX390" s="65"/>
      <c r="JY390" s="65"/>
      <c r="JZ390" s="65"/>
      <c r="KA390" s="65"/>
      <c r="KB390" s="65"/>
      <c r="KC390" s="65"/>
      <c r="KD390" s="65"/>
      <c r="KE390" s="65"/>
      <c r="KF390" s="65"/>
      <c r="KG390" s="65"/>
      <c r="KH390" s="65"/>
      <c r="KI390" s="65"/>
      <c r="KJ390" s="65"/>
      <c r="KK390" s="65"/>
      <c r="KL390" s="65"/>
      <c r="KM390" s="65"/>
      <c r="KN390" s="65"/>
      <c r="KO390" s="65"/>
      <c r="KP390" s="65"/>
      <c r="KQ390" s="65"/>
      <c r="KR390" s="65"/>
      <c r="KS390" s="65"/>
      <c r="KT390" s="65"/>
      <c r="KU390" s="65"/>
      <c r="KV390" s="65"/>
      <c r="KW390" s="65"/>
      <c r="KX390" s="65"/>
      <c r="KY390" s="65"/>
      <c r="KZ390" s="65"/>
      <c r="LA390" s="65"/>
      <c r="LB390" s="65"/>
      <c r="LC390" s="65"/>
      <c r="LD390" s="65"/>
      <c r="LE390" s="65"/>
      <c r="LF390" s="65"/>
      <c r="LG390" s="65"/>
      <c r="LH390" s="65"/>
    </row>
    <row r="391" spans="1:320" ht="14.25" customHeight="1" x14ac:dyDescent="0.35">
      <c r="A391" s="62"/>
      <c r="B391" s="202" t="s">
        <v>53</v>
      </c>
      <c r="C391" s="203">
        <v>0.08</v>
      </c>
      <c r="D391" s="203"/>
      <c r="E391" s="56"/>
      <c r="F391" s="204"/>
      <c r="G391" s="204"/>
      <c r="H391" s="204"/>
      <c r="I391" s="204"/>
      <c r="J391" s="204">
        <f>J390*C391</f>
        <v>0</v>
      </c>
    </row>
    <row r="392" spans="1:320" ht="14.25" customHeight="1" x14ac:dyDescent="0.35">
      <c r="A392" s="62"/>
      <c r="B392" s="205" t="s">
        <v>25</v>
      </c>
      <c r="C392" s="71"/>
      <c r="D392" s="71"/>
      <c r="E392" s="56"/>
      <c r="F392" s="204"/>
      <c r="G392" s="204"/>
      <c r="H392" s="204"/>
      <c r="I392" s="204"/>
      <c r="J392" s="204">
        <f>SUM(J390:J391)</f>
        <v>0</v>
      </c>
    </row>
    <row r="393" spans="1:320" ht="14.25" customHeight="1" x14ac:dyDescent="0.35">
      <c r="A393" s="62"/>
      <c r="B393" s="202" t="s">
        <v>54</v>
      </c>
      <c r="C393" s="203">
        <v>0.03</v>
      </c>
      <c r="D393" s="203"/>
      <c r="E393" s="56"/>
      <c r="F393" s="204"/>
      <c r="G393" s="204"/>
      <c r="H393" s="204"/>
      <c r="I393" s="204"/>
      <c r="J393" s="204">
        <f>J392*C393</f>
        <v>0</v>
      </c>
    </row>
    <row r="394" spans="1:320" ht="14.25" customHeight="1" x14ac:dyDescent="0.35">
      <c r="A394" s="62"/>
      <c r="B394" s="205" t="s">
        <v>25</v>
      </c>
      <c r="C394" s="203"/>
      <c r="D394" s="203"/>
      <c r="E394" s="56"/>
      <c r="F394" s="204"/>
      <c r="G394" s="204"/>
      <c r="H394" s="204"/>
      <c r="I394" s="204"/>
      <c r="J394" s="204">
        <f>SUM(J392:J393)</f>
        <v>0</v>
      </c>
    </row>
    <row r="395" spans="1:320" ht="14.25" customHeight="1" x14ac:dyDescent="0.35">
      <c r="A395" s="62"/>
      <c r="B395" s="202" t="s">
        <v>7</v>
      </c>
      <c r="C395" s="203">
        <v>0.18</v>
      </c>
      <c r="D395" s="203"/>
      <c r="E395" s="56"/>
      <c r="F395" s="204"/>
      <c r="G395" s="204"/>
      <c r="H395" s="204"/>
      <c r="I395" s="204"/>
      <c r="J395" s="204">
        <f>J394*C395</f>
        <v>0</v>
      </c>
    </row>
    <row r="396" spans="1:320" ht="19.5" customHeight="1" x14ac:dyDescent="0.35">
      <c r="A396" s="63"/>
      <c r="B396" s="206" t="s">
        <v>13</v>
      </c>
      <c r="C396" s="207"/>
      <c r="D396" s="207"/>
      <c r="E396" s="208"/>
      <c r="F396" s="209"/>
      <c r="G396" s="209"/>
      <c r="H396" s="209"/>
      <c r="I396" s="209"/>
      <c r="J396" s="210">
        <f>SUM(J394:J395)</f>
        <v>0</v>
      </c>
    </row>
    <row r="397" spans="1:320" ht="19.5" customHeight="1" x14ac:dyDescent="0.35">
      <c r="A397" s="211"/>
      <c r="B397" s="212"/>
      <c r="C397" s="212"/>
      <c r="D397" s="212"/>
      <c r="E397" s="212"/>
      <c r="F397" s="212"/>
      <c r="G397" s="212"/>
      <c r="H397" s="212"/>
      <c r="I397" s="212"/>
      <c r="J397" s="212"/>
    </row>
    <row r="398" spans="1:320" ht="14.25" customHeight="1" x14ac:dyDescent="0.35">
      <c r="A398" s="211"/>
      <c r="B398" s="212"/>
      <c r="C398" s="212"/>
      <c r="D398" s="212"/>
      <c r="E398" s="212"/>
      <c r="F398" s="212"/>
      <c r="G398" s="212"/>
      <c r="H398" s="212"/>
      <c r="I398" s="212"/>
      <c r="J398" s="212"/>
    </row>
    <row r="399" spans="1:320" ht="14.25" customHeight="1" x14ac:dyDescent="0.35">
      <c r="A399" s="211"/>
      <c r="B399" s="212"/>
      <c r="C399" s="213"/>
      <c r="D399" s="213"/>
      <c r="E399" s="213"/>
      <c r="F399" s="213"/>
      <c r="G399" s="213"/>
      <c r="H399" s="212"/>
      <c r="I399" s="212"/>
      <c r="J399" s="212"/>
    </row>
    <row r="400" spans="1:320" ht="14.25" customHeight="1" x14ac:dyDescent="0.35">
      <c r="A400" s="211"/>
      <c r="B400" s="212"/>
      <c r="C400" s="213"/>
      <c r="D400" s="213"/>
      <c r="E400" s="213"/>
      <c r="F400" s="213"/>
      <c r="G400" s="213"/>
      <c r="H400" s="212"/>
      <c r="I400" s="212"/>
      <c r="J400" s="212"/>
    </row>
    <row r="401" spans="1:10" ht="14.25" customHeight="1" x14ac:dyDescent="0.35">
      <c r="A401" s="211"/>
      <c r="B401" s="212"/>
      <c r="C401" s="213"/>
      <c r="D401" s="213"/>
      <c r="E401" s="213"/>
      <c r="F401" s="213"/>
      <c r="G401" s="213"/>
      <c r="H401" s="212"/>
      <c r="I401" s="212"/>
      <c r="J401" s="212"/>
    </row>
    <row r="402" spans="1:10" ht="14.25" customHeight="1" x14ac:dyDescent="0.35">
      <c r="A402" s="211"/>
      <c r="B402" s="212"/>
      <c r="C402" s="213"/>
      <c r="D402" s="213"/>
      <c r="E402" s="213"/>
      <c r="F402" s="213"/>
      <c r="G402" s="213"/>
      <c r="H402" s="212"/>
      <c r="I402" s="212"/>
      <c r="J402" s="212"/>
    </row>
    <row r="403" spans="1:10" ht="14.25" customHeight="1" x14ac:dyDescent="0.35">
      <c r="A403" s="211"/>
      <c r="B403" s="212"/>
      <c r="C403" s="213"/>
      <c r="D403" s="213"/>
      <c r="E403" s="213"/>
      <c r="F403" s="213"/>
      <c r="G403" s="213"/>
      <c r="H403" s="212"/>
      <c r="I403" s="212"/>
      <c r="J403" s="212"/>
    </row>
    <row r="404" spans="1:10" ht="14.25" customHeight="1" x14ac:dyDescent="0.35">
      <c r="A404" s="211"/>
      <c r="B404" s="212"/>
      <c r="C404" s="213"/>
      <c r="D404" s="213"/>
      <c r="E404" s="213"/>
      <c r="F404" s="213"/>
      <c r="G404" s="213"/>
      <c r="H404" s="212"/>
      <c r="I404" s="212"/>
      <c r="J404" s="212"/>
    </row>
    <row r="405" spans="1:10" ht="14.25" customHeight="1" x14ac:dyDescent="0.35">
      <c r="A405" s="211"/>
      <c r="B405" s="212"/>
      <c r="C405" s="213"/>
      <c r="D405" s="213"/>
      <c r="E405" s="213"/>
      <c r="F405" s="213"/>
      <c r="G405" s="213"/>
      <c r="H405" s="212"/>
      <c r="I405" s="212"/>
      <c r="J405" s="212"/>
    </row>
    <row r="406" spans="1:10" ht="14.25" customHeight="1" x14ac:dyDescent="0.35">
      <c r="A406" s="211"/>
      <c r="B406" s="212"/>
      <c r="C406" s="213"/>
      <c r="D406" s="213"/>
      <c r="E406" s="213"/>
      <c r="F406" s="213"/>
      <c r="G406" s="213"/>
      <c r="H406" s="212"/>
      <c r="I406" s="212"/>
      <c r="J406" s="212"/>
    </row>
    <row r="407" spans="1:10" ht="14.25" customHeight="1" x14ac:dyDescent="0.35">
      <c r="A407" s="211"/>
      <c r="B407" s="212"/>
      <c r="C407" s="213"/>
      <c r="D407" s="213"/>
      <c r="E407" s="213"/>
      <c r="F407" s="213"/>
      <c r="G407" s="213"/>
      <c r="H407" s="212"/>
      <c r="I407" s="212"/>
      <c r="J407" s="212"/>
    </row>
    <row r="408" spans="1:10" ht="14.25" customHeight="1" x14ac:dyDescent="0.35">
      <c r="A408" s="211"/>
      <c r="B408" s="212"/>
      <c r="C408" s="213"/>
      <c r="D408" s="213"/>
      <c r="E408" s="213"/>
      <c r="F408" s="213"/>
      <c r="G408" s="213"/>
      <c r="H408" s="212"/>
      <c r="I408" s="212"/>
      <c r="J408" s="212"/>
    </row>
    <row r="409" spans="1:10" ht="14.25" customHeight="1" x14ac:dyDescent="0.35">
      <c r="A409" s="211"/>
      <c r="B409" s="212"/>
      <c r="C409" s="213"/>
      <c r="D409" s="213"/>
      <c r="E409" s="213"/>
      <c r="F409" s="213"/>
      <c r="G409" s="213"/>
      <c r="H409" s="212"/>
      <c r="I409" s="212"/>
      <c r="J409" s="212"/>
    </row>
    <row r="410" spans="1:10" ht="14.25" customHeight="1" x14ac:dyDescent="0.35">
      <c r="A410" s="211"/>
      <c r="B410" s="212"/>
      <c r="C410" s="213"/>
      <c r="D410" s="213"/>
      <c r="E410" s="213"/>
      <c r="F410" s="213"/>
      <c r="G410" s="213"/>
      <c r="H410" s="212"/>
      <c r="I410" s="212"/>
      <c r="J410" s="212"/>
    </row>
    <row r="411" spans="1:10" ht="14.25" customHeight="1" x14ac:dyDescent="0.35">
      <c r="A411" s="211"/>
      <c r="B411" s="212"/>
      <c r="C411" s="213"/>
      <c r="D411" s="213"/>
      <c r="E411" s="213"/>
      <c r="F411" s="213"/>
      <c r="G411" s="213"/>
      <c r="H411" s="212"/>
      <c r="I411" s="212"/>
      <c r="J411" s="212"/>
    </row>
    <row r="412" spans="1:10" ht="14.25" customHeight="1" x14ac:dyDescent="0.35">
      <c r="A412" s="211"/>
      <c r="B412" s="212"/>
      <c r="C412" s="213"/>
      <c r="D412" s="213"/>
      <c r="E412" s="213"/>
      <c r="F412" s="213"/>
      <c r="G412" s="213"/>
      <c r="H412" s="212"/>
      <c r="I412" s="212"/>
      <c r="J412" s="212"/>
    </row>
    <row r="413" spans="1:10" ht="14.25" customHeight="1" x14ac:dyDescent="0.35">
      <c r="A413" s="211"/>
      <c r="B413" s="212"/>
      <c r="C413" s="213"/>
      <c r="D413" s="213"/>
      <c r="E413" s="213"/>
      <c r="F413" s="213"/>
      <c r="G413" s="213"/>
      <c r="H413" s="212"/>
      <c r="I413" s="212"/>
      <c r="J413" s="212"/>
    </row>
    <row r="414" spans="1:10" ht="14.25" customHeight="1" x14ac:dyDescent="0.35">
      <c r="A414" s="211"/>
      <c r="B414" s="212"/>
      <c r="C414" s="213"/>
      <c r="D414" s="213"/>
      <c r="E414" s="213"/>
      <c r="F414" s="213"/>
      <c r="G414" s="213"/>
      <c r="H414" s="212"/>
      <c r="I414" s="212"/>
      <c r="J414" s="212"/>
    </row>
    <row r="415" spans="1:10" ht="14.25" customHeight="1" x14ac:dyDescent="0.35">
      <c r="H415" s="212"/>
      <c r="I415" s="212"/>
      <c r="J415" s="212"/>
    </row>
    <row r="416" spans="1:10" ht="14.25" customHeight="1" x14ac:dyDescent="0.35">
      <c r="H416" s="212"/>
      <c r="I416" s="212"/>
      <c r="J416" s="212"/>
    </row>
    <row r="417" spans="8:10" ht="14.25" customHeight="1" x14ac:dyDescent="0.35">
      <c r="H417" s="212"/>
      <c r="I417" s="212"/>
      <c r="J417" s="212"/>
    </row>
    <row r="418" spans="8:10" ht="14.25" customHeight="1" x14ac:dyDescent="0.35">
      <c r="H418" s="212"/>
      <c r="I418" s="212"/>
      <c r="J418" s="212"/>
    </row>
    <row r="419" spans="8:10" ht="14.25" customHeight="1" x14ac:dyDescent="0.35">
      <c r="H419" s="212"/>
      <c r="I419" s="212"/>
      <c r="J419" s="212"/>
    </row>
    <row r="420" spans="8:10" ht="14.25" customHeight="1" x14ac:dyDescent="0.35">
      <c r="H420" s="212"/>
      <c r="I420" s="212"/>
      <c r="J420" s="212"/>
    </row>
    <row r="421" spans="8:10" ht="14.25" customHeight="1" x14ac:dyDescent="0.35">
      <c r="H421" s="212"/>
      <c r="I421" s="212"/>
      <c r="J421" s="212"/>
    </row>
    <row r="422" spans="8:10" ht="15.75" customHeight="1" x14ac:dyDescent="0.35">
      <c r="H422" s="212"/>
      <c r="I422" s="212"/>
      <c r="J422" s="212"/>
    </row>
    <row r="423" spans="8:10" ht="15.75" customHeight="1" x14ac:dyDescent="0.35">
      <c r="H423" s="212"/>
      <c r="I423" s="212"/>
      <c r="J423" s="212"/>
    </row>
    <row r="424" spans="8:10" ht="15.75" customHeight="1" x14ac:dyDescent="0.35">
      <c r="H424" s="212"/>
      <c r="I424" s="212"/>
      <c r="J424" s="212"/>
    </row>
    <row r="425" spans="8:10" ht="15.75" customHeight="1" x14ac:dyDescent="0.35">
      <c r="H425" s="212"/>
      <c r="I425" s="212"/>
      <c r="J425" s="212"/>
    </row>
    <row r="426" spans="8:10" ht="15.75" customHeight="1" x14ac:dyDescent="0.35">
      <c r="H426" s="212"/>
      <c r="I426" s="212"/>
      <c r="J426" s="212"/>
    </row>
    <row r="427" spans="8:10" ht="15.75" customHeight="1" x14ac:dyDescent="0.35">
      <c r="H427" s="212"/>
      <c r="I427" s="212"/>
      <c r="J427" s="212"/>
    </row>
    <row r="428" spans="8:10" ht="15.75" customHeight="1" x14ac:dyDescent="0.35">
      <c r="H428" s="212"/>
      <c r="I428" s="212"/>
      <c r="J428" s="212"/>
    </row>
    <row r="429" spans="8:10" ht="15.75" customHeight="1" x14ac:dyDescent="0.35">
      <c r="H429" s="212"/>
      <c r="I429" s="212"/>
      <c r="J429" s="212"/>
    </row>
    <row r="430" spans="8:10" ht="15.75" customHeight="1" x14ac:dyDescent="0.35">
      <c r="H430" s="212"/>
      <c r="I430" s="212"/>
      <c r="J430" s="212"/>
    </row>
    <row r="431" spans="8:10" ht="15.75" customHeight="1" x14ac:dyDescent="0.35">
      <c r="H431" s="212"/>
      <c r="I431" s="212"/>
      <c r="J431" s="212"/>
    </row>
    <row r="432" spans="8:10" ht="15.75" customHeight="1" x14ac:dyDescent="0.35">
      <c r="H432" s="212"/>
      <c r="I432" s="212"/>
      <c r="J432" s="212"/>
    </row>
    <row r="433" spans="8:10" ht="15.75" customHeight="1" x14ac:dyDescent="0.35">
      <c r="H433" s="212"/>
      <c r="I433" s="212"/>
      <c r="J433" s="212"/>
    </row>
    <row r="434" spans="8:10" ht="15.75" customHeight="1" x14ac:dyDescent="0.35">
      <c r="H434" s="212"/>
      <c r="I434" s="212"/>
      <c r="J434" s="212"/>
    </row>
    <row r="435" spans="8:10" ht="15.75" customHeight="1" x14ac:dyDescent="0.35">
      <c r="H435" s="212"/>
      <c r="I435" s="212"/>
      <c r="J435" s="212"/>
    </row>
    <row r="436" spans="8:10" ht="15.75" customHeight="1" x14ac:dyDescent="0.35">
      <c r="H436" s="212"/>
      <c r="I436" s="212"/>
      <c r="J436" s="212"/>
    </row>
    <row r="437" spans="8:10" ht="15.75" customHeight="1" x14ac:dyDescent="0.35">
      <c r="H437" s="212"/>
      <c r="I437" s="212"/>
      <c r="J437" s="212"/>
    </row>
    <row r="438" spans="8:10" ht="15.75" customHeight="1" x14ac:dyDescent="0.35">
      <c r="H438" s="212"/>
      <c r="I438" s="212"/>
      <c r="J438" s="212"/>
    </row>
    <row r="439" spans="8:10" ht="15.75" customHeight="1" x14ac:dyDescent="0.35">
      <c r="H439" s="212"/>
      <c r="I439" s="212"/>
      <c r="J439" s="212"/>
    </row>
    <row r="440" spans="8:10" ht="15.75" customHeight="1" x14ac:dyDescent="0.35">
      <c r="H440" s="212"/>
      <c r="I440" s="212"/>
      <c r="J440" s="212"/>
    </row>
    <row r="441" spans="8:10" ht="15.75" customHeight="1" x14ac:dyDescent="0.35"/>
    <row r="442" spans="8:10" ht="15.75" customHeight="1" x14ac:dyDescent="0.35"/>
    <row r="443" spans="8:10" ht="15.75" customHeight="1" x14ac:dyDescent="0.35"/>
    <row r="444" spans="8:10" ht="15.75" customHeight="1" x14ac:dyDescent="0.35"/>
    <row r="445" spans="8:10" ht="15.75" customHeight="1" x14ac:dyDescent="0.35"/>
    <row r="446" spans="8:10" ht="15" customHeight="1" x14ac:dyDescent="0.35"/>
    <row r="447" spans="8:10" ht="15" customHeight="1" x14ac:dyDescent="0.35"/>
  </sheetData>
  <mergeCells count="16">
    <mergeCell ref="J7:J8"/>
    <mergeCell ref="A6:E6"/>
    <mergeCell ref="F6:G6"/>
    <mergeCell ref="H6:I6"/>
    <mergeCell ref="A7:A8"/>
    <mergeCell ref="B7:B8"/>
    <mergeCell ref="C7:C8"/>
    <mergeCell ref="D7:D8"/>
    <mergeCell ref="E7:E8"/>
    <mergeCell ref="F7:G7"/>
    <mergeCell ref="H7:I7"/>
    <mergeCell ref="A1:J1"/>
    <mergeCell ref="B2:J2"/>
    <mergeCell ref="B3:J3"/>
    <mergeCell ref="B4:J4"/>
    <mergeCell ref="A5:B5"/>
  </mergeCells>
  <conditionalFormatting sqref="B22:C22">
    <cfRule type="cellIs" dxfId="76" priority="36" operator="equal">
      <formula>8223.307275</formula>
    </cfRule>
  </conditionalFormatting>
  <conditionalFormatting sqref="B33:C33">
    <cfRule type="cellIs" dxfId="75" priority="35" operator="equal">
      <formula>8223.307275</formula>
    </cfRule>
  </conditionalFormatting>
  <conditionalFormatting sqref="B44:C44">
    <cfRule type="cellIs" dxfId="74" priority="33" operator="equal">
      <formula>8223.307275</formula>
    </cfRule>
  </conditionalFormatting>
  <conditionalFormatting sqref="B52:C52">
    <cfRule type="cellIs" dxfId="73" priority="34" operator="equal">
      <formula>8223.307275</formula>
    </cfRule>
  </conditionalFormatting>
  <conditionalFormatting sqref="B65:C65">
    <cfRule type="cellIs" dxfId="72" priority="40" operator="equal">
      <formula>8223.307275</formula>
    </cfRule>
  </conditionalFormatting>
  <conditionalFormatting sqref="B75:C75">
    <cfRule type="cellIs" dxfId="71" priority="39" operator="equal">
      <formula>8223.307275</formula>
    </cfRule>
  </conditionalFormatting>
  <conditionalFormatting sqref="B89:C89">
    <cfRule type="cellIs" dxfId="70" priority="32" operator="equal">
      <formula>8223.307275</formula>
    </cfRule>
  </conditionalFormatting>
  <conditionalFormatting sqref="B96:C96">
    <cfRule type="cellIs" dxfId="69" priority="38" operator="equal">
      <formula>8223.307275</formula>
    </cfRule>
  </conditionalFormatting>
  <conditionalFormatting sqref="B107:C107">
    <cfRule type="cellIs" dxfId="68" priority="37" operator="equal">
      <formula>8223.307275</formula>
    </cfRule>
  </conditionalFormatting>
  <conditionalFormatting sqref="B120:C120">
    <cfRule type="cellIs" dxfId="67" priority="6" operator="equal">
      <formula>8223.307275</formula>
    </cfRule>
  </conditionalFormatting>
  <conditionalFormatting sqref="B125:C125">
    <cfRule type="cellIs" dxfId="66" priority="5" operator="equal">
      <formula>8223.307275</formula>
    </cfRule>
  </conditionalFormatting>
  <conditionalFormatting sqref="B154:C154">
    <cfRule type="cellIs" dxfId="65" priority="31" operator="equal">
      <formula>8223.307275</formula>
    </cfRule>
  </conditionalFormatting>
  <conditionalFormatting sqref="B165:C165">
    <cfRule type="cellIs" dxfId="64" priority="30" operator="equal">
      <formula>8223.307275</formula>
    </cfRule>
  </conditionalFormatting>
  <conditionalFormatting sqref="B177:C177">
    <cfRule type="cellIs" dxfId="63" priority="29" operator="equal">
      <formula>8223.307275</formula>
    </cfRule>
  </conditionalFormatting>
  <conditionalFormatting sqref="B190:C190">
    <cfRule type="cellIs" dxfId="62" priority="11" operator="equal">
      <formula>8223.307275</formula>
    </cfRule>
  </conditionalFormatting>
  <conditionalFormatting sqref="B309:C309">
    <cfRule type="cellIs" dxfId="61" priority="24" operator="equal">
      <formula>8223.307275</formula>
    </cfRule>
  </conditionalFormatting>
  <conditionalFormatting sqref="B315:C315">
    <cfRule type="cellIs" dxfId="60" priority="23" operator="equal">
      <formula>8223.307275</formula>
    </cfRule>
  </conditionalFormatting>
  <conditionalFormatting sqref="B330:C330">
    <cfRule type="cellIs" dxfId="59" priority="28" operator="equal">
      <formula>8223.307275</formula>
    </cfRule>
  </conditionalFormatting>
  <conditionalFormatting sqref="B336:C336">
    <cfRule type="cellIs" dxfId="58" priority="4" operator="equal">
      <formula>8223.307275</formula>
    </cfRule>
  </conditionalFormatting>
  <conditionalFormatting sqref="B343:C343">
    <cfRule type="cellIs" dxfId="57" priority="27" operator="equal">
      <formula>8223.307275</formula>
    </cfRule>
  </conditionalFormatting>
  <conditionalFormatting sqref="B358:C358">
    <cfRule type="cellIs" dxfId="56" priority="26" operator="equal">
      <formula>8223.307275</formula>
    </cfRule>
  </conditionalFormatting>
  <conditionalFormatting sqref="B364:C364">
    <cfRule type="cellIs" dxfId="55" priority="3" operator="equal">
      <formula>8223.307275</formula>
    </cfRule>
  </conditionalFormatting>
  <conditionalFormatting sqref="B371:C371">
    <cfRule type="cellIs" dxfId="54" priority="25" operator="equal">
      <formula>8223.307275</formula>
    </cfRule>
  </conditionalFormatting>
  <conditionalFormatting sqref="B385:C385">
    <cfRule type="cellIs" dxfId="53" priority="2" operator="equal">
      <formula>8223.307275</formula>
    </cfRule>
  </conditionalFormatting>
  <conditionalFormatting sqref="B59:F59 H59">
    <cfRule type="cellIs" dxfId="52" priority="16" operator="equal">
      <formula>8223.307275</formula>
    </cfRule>
  </conditionalFormatting>
  <conditionalFormatting sqref="B82:F82 H82">
    <cfRule type="cellIs" dxfId="51" priority="15" operator="equal">
      <formula>8223.307275</formula>
    </cfRule>
  </conditionalFormatting>
  <conditionalFormatting sqref="B116:F116 H116">
    <cfRule type="cellIs" dxfId="50" priority="7" operator="equal">
      <formula>8223.307275</formula>
    </cfRule>
  </conditionalFormatting>
  <conditionalFormatting sqref="B184:F184 H184">
    <cfRule type="cellIs" dxfId="49" priority="12" operator="equal">
      <formula>8223.307275</formula>
    </cfRule>
  </conditionalFormatting>
  <conditionalFormatting sqref="C78">
    <cfRule type="cellIs" dxfId="48" priority="19" operator="equal">
      <formula>8223.307275</formula>
    </cfRule>
  </conditionalFormatting>
  <conditionalFormatting sqref="C73:E73">
    <cfRule type="cellIs" dxfId="47" priority="8" operator="equal">
      <formula>8223.307275</formula>
    </cfRule>
  </conditionalFormatting>
  <conditionalFormatting sqref="C175:E175">
    <cfRule type="cellIs" dxfId="46" priority="13" operator="equal">
      <formula>8223.307275</formula>
    </cfRule>
  </conditionalFormatting>
  <conditionalFormatting sqref="D76">
    <cfRule type="cellIs" dxfId="45" priority="18" operator="equal">
      <formula>8223.307275</formula>
    </cfRule>
  </conditionalFormatting>
  <conditionalFormatting sqref="D97">
    <cfRule type="cellIs" dxfId="44" priority="17" operator="equal">
      <formula>8223.307275</formula>
    </cfRule>
  </conditionalFormatting>
  <conditionalFormatting sqref="D104">
    <cfRule type="cellIs" dxfId="43" priority="14" operator="equal">
      <formula>0</formula>
    </cfRule>
  </conditionalFormatting>
  <conditionalFormatting sqref="D155">
    <cfRule type="cellIs" dxfId="42" priority="20" operator="equal">
      <formula>8223.307275</formula>
    </cfRule>
  </conditionalFormatting>
  <conditionalFormatting sqref="D191">
    <cfRule type="cellIs" dxfId="41" priority="10" operator="equal">
      <formula>8223.307275</formula>
    </cfRule>
  </conditionalFormatting>
  <conditionalFormatting sqref="D214">
    <cfRule type="cellIs" dxfId="40" priority="9" operator="equal">
      <formula>8223.307275</formula>
    </cfRule>
  </conditionalFormatting>
  <conditionalFormatting sqref="D296">
    <cfRule type="cellIs" dxfId="39" priority="21" operator="equal">
      <formula>8223.307275</formula>
    </cfRule>
  </conditionalFormatting>
  <conditionalFormatting sqref="D302">
    <cfRule type="cellIs" dxfId="38" priority="22" operator="equal">
      <formula>8223.307275</formula>
    </cfRule>
  </conditionalFormatting>
  <pageMargins left="0.3" right="0.3" top="0.5" bottom="0.5" header="0.511811023622047" footer="0.51180555555555596"/>
  <pageSetup paperSize="9" fitToHeight="0" orientation="landscape" horizontalDpi="300" verticalDpi="300"/>
  <headerFooter>
    <oddFooter>&amp;L&amp;"Sylfaen,Regular"10.10.2026&amp;R&amp;"Sylfaen,Regular"გვ.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FF"/>
    <pageSetUpPr fitToPage="1"/>
  </sheetPr>
  <dimension ref="A1:XFB163"/>
  <sheetViews>
    <sheetView zoomScale="85" zoomScaleNormal="85" workbookViewId="0">
      <selection activeCell="H10" sqref="H10:H103"/>
    </sheetView>
  </sheetViews>
  <sheetFormatPr defaultColWidth="9.08984375" defaultRowHeight="14.5" x14ac:dyDescent="0.35"/>
  <cols>
    <col min="1" max="1" width="4.36328125" style="64" customWidth="1"/>
    <col min="2" max="2" width="65.90625" style="65" customWidth="1"/>
    <col min="3" max="3" width="11.36328125" style="66" customWidth="1"/>
    <col min="4" max="4" width="9.453125" style="66" customWidth="1"/>
    <col min="5" max="5" width="10.453125" style="66" customWidth="1"/>
    <col min="6" max="6" width="10.6328125" style="66" customWidth="1"/>
    <col min="7" max="7" width="12.54296875" style="66" customWidth="1"/>
    <col min="8" max="8" width="7.36328125" style="66" customWidth="1"/>
    <col min="9" max="9" width="13.453125" style="66" customWidth="1"/>
    <col min="10" max="10" width="15.453125" style="66" customWidth="1"/>
    <col min="11" max="11" width="9.08984375" style="65"/>
    <col min="12" max="12" width="9.453125" style="65" customWidth="1"/>
    <col min="13" max="16384" width="9.08984375" style="65"/>
  </cols>
  <sheetData>
    <row r="1" spans="1:11" ht="14.25" customHeight="1" x14ac:dyDescent="0.35">
      <c r="A1" s="293" t="s">
        <v>14</v>
      </c>
      <c r="B1" s="293"/>
      <c r="C1" s="293"/>
      <c r="D1" s="293"/>
      <c r="E1" s="293"/>
      <c r="F1" s="293"/>
      <c r="G1" s="293"/>
      <c r="H1" s="293"/>
      <c r="I1" s="293"/>
      <c r="J1" s="293"/>
    </row>
    <row r="2" spans="1:11" ht="15" customHeight="1" x14ac:dyDescent="0.35">
      <c r="A2" s="67"/>
      <c r="B2" s="294" t="s">
        <v>15</v>
      </c>
      <c r="C2" s="294"/>
      <c r="D2" s="294"/>
      <c r="E2" s="294"/>
      <c r="F2" s="294"/>
      <c r="G2" s="294"/>
      <c r="H2" s="294"/>
      <c r="I2" s="294"/>
      <c r="J2" s="294"/>
    </row>
    <row r="3" spans="1:11" ht="15" customHeight="1" x14ac:dyDescent="0.35">
      <c r="A3" s="68"/>
      <c r="B3" s="294" t="s">
        <v>260</v>
      </c>
      <c r="C3" s="294"/>
      <c r="D3" s="294"/>
      <c r="E3" s="294"/>
      <c r="F3" s="294"/>
      <c r="G3" s="294"/>
      <c r="H3" s="294"/>
      <c r="I3" s="294"/>
      <c r="J3" s="294"/>
    </row>
    <row r="4" spans="1:11" ht="15" customHeight="1" x14ac:dyDescent="0.35">
      <c r="A4" s="68"/>
      <c r="B4" s="294" t="s">
        <v>261</v>
      </c>
      <c r="C4" s="294"/>
      <c r="D4" s="294"/>
      <c r="E4" s="294"/>
      <c r="F4" s="294"/>
      <c r="G4" s="294"/>
      <c r="H4" s="294"/>
      <c r="I4" s="294"/>
      <c r="J4" s="294"/>
    </row>
    <row r="5" spans="1:11" ht="15" customHeight="1" x14ac:dyDescent="0.35">
      <c r="A5" s="295"/>
      <c r="B5" s="295"/>
      <c r="C5" s="214"/>
      <c r="D5" s="214"/>
      <c r="E5" s="214"/>
      <c r="F5" s="69"/>
      <c r="G5" s="69"/>
      <c r="H5" s="69"/>
      <c r="I5" s="69"/>
      <c r="J5" s="69"/>
    </row>
    <row r="6" spans="1:11" ht="14.25" customHeight="1" x14ac:dyDescent="0.35">
      <c r="A6" s="297" t="s">
        <v>16</v>
      </c>
      <c r="B6" s="297"/>
      <c r="C6" s="297"/>
      <c r="D6" s="297"/>
      <c r="E6" s="297"/>
      <c r="F6" s="298"/>
      <c r="G6" s="298"/>
      <c r="H6" s="299">
        <f>J112</f>
        <v>0</v>
      </c>
      <c r="I6" s="299"/>
      <c r="J6" s="70" t="s">
        <v>17</v>
      </c>
    </row>
    <row r="7" spans="1:11" s="64" customFormat="1" ht="30" customHeight="1" x14ac:dyDescent="0.35">
      <c r="A7" s="296" t="s">
        <v>18</v>
      </c>
      <c r="B7" s="296" t="s">
        <v>4</v>
      </c>
      <c r="C7" s="296" t="s">
        <v>19</v>
      </c>
      <c r="D7" s="300" t="s">
        <v>20</v>
      </c>
      <c r="E7" s="300" t="s">
        <v>21</v>
      </c>
      <c r="F7" s="296" t="s">
        <v>23</v>
      </c>
      <c r="G7" s="296"/>
      <c r="H7" s="300" t="s">
        <v>24</v>
      </c>
      <c r="I7" s="300"/>
      <c r="J7" s="296" t="s">
        <v>25</v>
      </c>
    </row>
    <row r="8" spans="1:11" s="72" customFormat="1" ht="24.75" customHeight="1" x14ac:dyDescent="0.35">
      <c r="A8" s="296"/>
      <c r="B8" s="296"/>
      <c r="C8" s="296"/>
      <c r="D8" s="296"/>
      <c r="E8" s="296"/>
      <c r="F8" s="71" t="s">
        <v>26</v>
      </c>
      <c r="G8" s="71" t="s">
        <v>25</v>
      </c>
      <c r="H8" s="71" t="s">
        <v>26</v>
      </c>
      <c r="I8" s="71" t="s">
        <v>25</v>
      </c>
      <c r="J8" s="296"/>
    </row>
    <row r="9" spans="1:11" s="66" customFormat="1" ht="14.25" customHeight="1" x14ac:dyDescent="0.35">
      <c r="A9" s="22">
        <v>1</v>
      </c>
      <c r="B9" s="22">
        <v>2</v>
      </c>
      <c r="C9" s="22">
        <v>3</v>
      </c>
      <c r="D9" s="22">
        <v>4</v>
      </c>
      <c r="E9" s="22">
        <v>5</v>
      </c>
      <c r="F9" s="22">
        <v>8</v>
      </c>
      <c r="G9" s="22">
        <v>9</v>
      </c>
      <c r="H9" s="22">
        <v>10</v>
      </c>
      <c r="I9" s="22">
        <v>11</v>
      </c>
      <c r="J9" s="22">
        <v>12</v>
      </c>
    </row>
    <row r="10" spans="1:11" s="66" customFormat="1" ht="14.25" customHeight="1" x14ac:dyDescent="0.35">
      <c r="A10" s="45"/>
      <c r="B10" s="73" t="s">
        <v>262</v>
      </c>
      <c r="C10" s="32"/>
      <c r="D10" s="33"/>
      <c r="E10" s="56"/>
      <c r="F10" s="56"/>
      <c r="G10" s="33"/>
      <c r="H10" s="33"/>
      <c r="I10" s="56"/>
      <c r="J10" s="56"/>
    </row>
    <row r="11" spans="1:11" s="217" customFormat="1" ht="36.75" customHeight="1" x14ac:dyDescent="0.35">
      <c r="A11" s="22">
        <v>1</v>
      </c>
      <c r="B11" s="23" t="s">
        <v>263</v>
      </c>
      <c r="C11" s="39" t="s">
        <v>37</v>
      </c>
      <c r="D11" s="196"/>
      <c r="E11" s="34">
        <v>1</v>
      </c>
      <c r="F11" s="33"/>
      <c r="G11" s="204"/>
      <c r="H11" s="33"/>
      <c r="I11" s="215"/>
      <c r="J11" s="215"/>
      <c r="K11" s="216"/>
    </row>
    <row r="12" spans="1:11" s="217" customFormat="1" ht="14.25" customHeight="1" x14ac:dyDescent="0.35">
      <c r="A12" s="22"/>
      <c r="B12" s="194" t="s">
        <v>118</v>
      </c>
      <c r="C12" s="25" t="s">
        <v>37</v>
      </c>
      <c r="D12" s="78">
        <v>1</v>
      </c>
      <c r="E12" s="35">
        <f>D12*E11</f>
        <v>1</v>
      </c>
      <c r="F12" s="35"/>
      <c r="G12" s="29">
        <f>F12*E12</f>
        <v>0</v>
      </c>
      <c r="H12" s="35"/>
      <c r="I12" s="30">
        <f>H12*E12</f>
        <v>0</v>
      </c>
      <c r="J12" s="30">
        <f>I12+G12</f>
        <v>0</v>
      </c>
    </row>
    <row r="13" spans="1:11" s="217" customFormat="1" ht="14.25" customHeight="1" x14ac:dyDescent="0.35">
      <c r="A13" s="22"/>
      <c r="B13" s="47" t="s">
        <v>30</v>
      </c>
      <c r="C13" s="25" t="s">
        <v>17</v>
      </c>
      <c r="D13" s="78">
        <v>6.25</v>
      </c>
      <c r="E13" s="35">
        <f>D13*E11</f>
        <v>6.25</v>
      </c>
      <c r="F13" s="35"/>
      <c r="G13" s="29">
        <f>F13*E13</f>
        <v>0</v>
      </c>
      <c r="H13" s="35"/>
      <c r="I13" s="30">
        <f>H13*E13</f>
        <v>0</v>
      </c>
      <c r="J13" s="30">
        <f t="shared" ref="J13:J76" si="0">I13+G13</f>
        <v>0</v>
      </c>
    </row>
    <row r="14" spans="1:11" s="217" customFormat="1" ht="14.25" customHeight="1" x14ac:dyDescent="0.35">
      <c r="A14" s="22"/>
      <c r="B14" s="218" t="s">
        <v>264</v>
      </c>
      <c r="C14" s="55" t="s">
        <v>38</v>
      </c>
      <c r="D14" s="101">
        <v>1</v>
      </c>
      <c r="E14" s="101">
        <f>D14*E11</f>
        <v>1</v>
      </c>
      <c r="F14" s="89"/>
      <c r="G14" s="29">
        <f>F14*E14</f>
        <v>0</v>
      </c>
      <c r="H14" s="89"/>
      <c r="I14" s="30">
        <f>H14*E14</f>
        <v>0</v>
      </c>
      <c r="J14" s="30">
        <f t="shared" si="0"/>
        <v>0</v>
      </c>
    </row>
    <row r="15" spans="1:11" s="217" customFormat="1" ht="14.25" customHeight="1" x14ac:dyDescent="0.35">
      <c r="A15" s="22"/>
      <c r="B15" s="218" t="s">
        <v>265</v>
      </c>
      <c r="C15" s="55" t="s">
        <v>38</v>
      </c>
      <c r="D15" s="101" t="s">
        <v>42</v>
      </c>
      <c r="E15" s="101">
        <v>1</v>
      </c>
      <c r="F15" s="89"/>
      <c r="G15" s="29">
        <f>F15*E15</f>
        <v>0</v>
      </c>
      <c r="H15" s="89"/>
      <c r="I15" s="30">
        <f>H15*E15</f>
        <v>0</v>
      </c>
      <c r="J15" s="30">
        <f t="shared" si="0"/>
        <v>0</v>
      </c>
    </row>
    <row r="16" spans="1:11" s="217" customFormat="1" ht="14.25" customHeight="1" x14ac:dyDescent="0.35">
      <c r="A16" s="22"/>
      <c r="B16" s="218" t="s">
        <v>266</v>
      </c>
      <c r="C16" s="55" t="s">
        <v>37</v>
      </c>
      <c r="D16" s="101" t="s">
        <v>42</v>
      </c>
      <c r="E16" s="101">
        <v>1</v>
      </c>
      <c r="F16" s="89"/>
      <c r="G16" s="29">
        <f>F16*E16</f>
        <v>0</v>
      </c>
      <c r="H16" s="89"/>
      <c r="I16" s="30">
        <f>H16*E16</f>
        <v>0</v>
      </c>
      <c r="J16" s="30">
        <f t="shared" si="0"/>
        <v>0</v>
      </c>
    </row>
    <row r="17" spans="1:10" s="217" customFormat="1" ht="14.25" customHeight="1" x14ac:dyDescent="0.35">
      <c r="A17" s="22"/>
      <c r="B17" s="192" t="s">
        <v>31</v>
      </c>
      <c r="C17" s="141" t="s">
        <v>17</v>
      </c>
      <c r="D17" s="193">
        <v>1.55</v>
      </c>
      <c r="E17" s="89">
        <f>D17*E11</f>
        <v>1.55</v>
      </c>
      <c r="F17" s="89"/>
      <c r="G17" s="29">
        <f>F17*E17</f>
        <v>0</v>
      </c>
      <c r="H17" s="89"/>
      <c r="I17" s="30">
        <f>H17*E17</f>
        <v>0</v>
      </c>
      <c r="J17" s="30">
        <f t="shared" si="0"/>
        <v>0</v>
      </c>
    </row>
    <row r="18" spans="1:10" s="217" customFormat="1" ht="60.75" customHeight="1" x14ac:dyDescent="0.35">
      <c r="A18" s="22">
        <v>2</v>
      </c>
      <c r="B18" s="23" t="s">
        <v>267</v>
      </c>
      <c r="C18" s="39" t="s">
        <v>37</v>
      </c>
      <c r="D18" s="196"/>
      <c r="E18" s="34">
        <v>1</v>
      </c>
      <c r="F18" s="33"/>
      <c r="G18" s="29">
        <f>F18*E18</f>
        <v>0</v>
      </c>
      <c r="H18" s="33"/>
      <c r="I18" s="30">
        <f>H18*E18</f>
        <v>0</v>
      </c>
      <c r="J18" s="30">
        <f t="shared" si="0"/>
        <v>0</v>
      </c>
    </row>
    <row r="19" spans="1:10" s="217" customFormat="1" ht="14.25" customHeight="1" x14ac:dyDescent="0.35">
      <c r="A19" s="45"/>
      <c r="B19" s="194" t="s">
        <v>118</v>
      </c>
      <c r="C19" s="25" t="s">
        <v>37</v>
      </c>
      <c r="D19" s="78">
        <v>1</v>
      </c>
      <c r="E19" s="35">
        <f>D19*E18</f>
        <v>1</v>
      </c>
      <c r="F19" s="35"/>
      <c r="G19" s="29">
        <f>F19*E19</f>
        <v>0</v>
      </c>
      <c r="H19" s="35"/>
      <c r="I19" s="30">
        <f>H19*E19</f>
        <v>0</v>
      </c>
      <c r="J19" s="30">
        <f t="shared" si="0"/>
        <v>0</v>
      </c>
    </row>
    <row r="20" spans="1:10" s="217" customFormat="1" ht="14.25" customHeight="1" x14ac:dyDescent="0.35">
      <c r="A20" s="45"/>
      <c r="B20" s="47" t="s">
        <v>30</v>
      </c>
      <c r="C20" s="25" t="s">
        <v>17</v>
      </c>
      <c r="D20" s="78">
        <v>0.23</v>
      </c>
      <c r="E20" s="35">
        <f>D20*E18</f>
        <v>0.23</v>
      </c>
      <c r="F20" s="35"/>
      <c r="G20" s="29">
        <f>F20*E20</f>
        <v>0</v>
      </c>
      <c r="H20" s="35"/>
      <c r="I20" s="30">
        <f>H20*E20</f>
        <v>0</v>
      </c>
      <c r="J20" s="30">
        <f t="shared" si="0"/>
        <v>0</v>
      </c>
    </row>
    <row r="21" spans="1:10" s="217" customFormat="1" ht="24.75" customHeight="1" x14ac:dyDescent="0.35">
      <c r="A21" s="45"/>
      <c r="B21" s="218" t="s">
        <v>268</v>
      </c>
      <c r="C21" s="55" t="s">
        <v>38</v>
      </c>
      <c r="D21" s="101">
        <v>1</v>
      </c>
      <c r="E21" s="101">
        <f>D21*E18</f>
        <v>1</v>
      </c>
      <c r="F21" s="89"/>
      <c r="G21" s="29">
        <f>F21*E21</f>
        <v>0</v>
      </c>
      <c r="H21" s="89"/>
      <c r="I21" s="30">
        <f>H21*E21</f>
        <v>0</v>
      </c>
      <c r="J21" s="30">
        <f t="shared" si="0"/>
        <v>0</v>
      </c>
    </row>
    <row r="22" spans="1:10" s="217" customFormat="1" ht="14.25" customHeight="1" x14ac:dyDescent="0.35">
      <c r="A22" s="45"/>
      <c r="B22" s="218" t="s">
        <v>269</v>
      </c>
      <c r="C22" s="55" t="s">
        <v>37</v>
      </c>
      <c r="D22" s="101" t="s">
        <v>42</v>
      </c>
      <c r="E22" s="101">
        <v>9</v>
      </c>
      <c r="F22" s="89"/>
      <c r="G22" s="29">
        <f>F22*E22</f>
        <v>0</v>
      </c>
      <c r="H22" s="89"/>
      <c r="I22" s="30">
        <f>H22*E22</f>
        <v>0</v>
      </c>
      <c r="J22" s="30">
        <f t="shared" si="0"/>
        <v>0</v>
      </c>
    </row>
    <row r="23" spans="1:10" s="217" customFormat="1" ht="14.25" customHeight="1" x14ac:dyDescent="0.35">
      <c r="A23" s="45"/>
      <c r="B23" s="218" t="s">
        <v>270</v>
      </c>
      <c r="C23" s="55" t="s">
        <v>37</v>
      </c>
      <c r="D23" s="101" t="s">
        <v>42</v>
      </c>
      <c r="E23" s="101">
        <v>8</v>
      </c>
      <c r="F23" s="89"/>
      <c r="G23" s="29">
        <f>F23*E23</f>
        <v>0</v>
      </c>
      <c r="H23" s="89"/>
      <c r="I23" s="30">
        <f>H23*E23</f>
        <v>0</v>
      </c>
      <c r="J23" s="30">
        <f t="shared" si="0"/>
        <v>0</v>
      </c>
    </row>
    <row r="24" spans="1:10" s="217" customFormat="1" ht="14.25" customHeight="1" x14ac:dyDescent="0.35">
      <c r="A24" s="45"/>
      <c r="B24" s="192" t="s">
        <v>31</v>
      </c>
      <c r="C24" s="141" t="s">
        <v>17</v>
      </c>
      <c r="D24" s="193">
        <v>0.05</v>
      </c>
      <c r="E24" s="89">
        <f>D24*E18</f>
        <v>0.05</v>
      </c>
      <c r="F24" s="89"/>
      <c r="G24" s="29">
        <f>F24*E24</f>
        <v>0</v>
      </c>
      <c r="H24" s="89"/>
      <c r="I24" s="30">
        <f>H24*E24</f>
        <v>0</v>
      </c>
      <c r="J24" s="30">
        <f t="shared" si="0"/>
        <v>0</v>
      </c>
    </row>
    <row r="25" spans="1:10" s="217" customFormat="1" ht="60.75" customHeight="1" x14ac:dyDescent="0.35">
      <c r="A25" s="22">
        <v>3</v>
      </c>
      <c r="B25" s="23" t="s">
        <v>271</v>
      </c>
      <c r="C25" s="39" t="s">
        <v>37</v>
      </c>
      <c r="D25" s="196"/>
      <c r="E25" s="34">
        <v>1</v>
      </c>
      <c r="F25" s="89"/>
      <c r="G25" s="29">
        <f>F25*E25</f>
        <v>0</v>
      </c>
      <c r="H25" s="89"/>
      <c r="I25" s="30">
        <f>H25*E25</f>
        <v>0</v>
      </c>
      <c r="J25" s="30">
        <f t="shared" si="0"/>
        <v>0</v>
      </c>
    </row>
    <row r="26" spans="1:10" s="217" customFormat="1" ht="14.25" customHeight="1" x14ac:dyDescent="0.35">
      <c r="A26" s="45"/>
      <c r="B26" s="194" t="s">
        <v>118</v>
      </c>
      <c r="C26" s="25" t="s">
        <v>37</v>
      </c>
      <c r="D26" s="78">
        <v>1</v>
      </c>
      <c r="E26" s="35">
        <f>D26*E25</f>
        <v>1</v>
      </c>
      <c r="F26" s="35"/>
      <c r="G26" s="29">
        <f>F26*E26</f>
        <v>0</v>
      </c>
      <c r="H26" s="35"/>
      <c r="I26" s="30">
        <f>H26*E26</f>
        <v>0</v>
      </c>
      <c r="J26" s="30">
        <f t="shared" si="0"/>
        <v>0</v>
      </c>
    </row>
    <row r="27" spans="1:10" s="217" customFormat="1" ht="14.25" customHeight="1" x14ac:dyDescent="0.35">
      <c r="A27" s="45"/>
      <c r="B27" s="47" t="s">
        <v>30</v>
      </c>
      <c r="C27" s="25" t="s">
        <v>17</v>
      </c>
      <c r="D27" s="78">
        <v>0.23</v>
      </c>
      <c r="E27" s="35">
        <f>D27*E25</f>
        <v>0.23</v>
      </c>
      <c r="F27" s="35"/>
      <c r="G27" s="29">
        <f>F27*E27</f>
        <v>0</v>
      </c>
      <c r="H27" s="35"/>
      <c r="I27" s="30">
        <f>H27*E27</f>
        <v>0</v>
      </c>
      <c r="J27" s="30">
        <f t="shared" si="0"/>
        <v>0</v>
      </c>
    </row>
    <row r="28" spans="1:10" s="217" customFormat="1" ht="24.75" customHeight="1" x14ac:dyDescent="0.35">
      <c r="A28" s="45"/>
      <c r="B28" s="218" t="s">
        <v>268</v>
      </c>
      <c r="C28" s="55" t="s">
        <v>38</v>
      </c>
      <c r="D28" s="101">
        <v>1</v>
      </c>
      <c r="E28" s="101">
        <f>D28*E25</f>
        <v>1</v>
      </c>
      <c r="F28" s="89"/>
      <c r="G28" s="29">
        <f>F28*E28</f>
        <v>0</v>
      </c>
      <c r="H28" s="89"/>
      <c r="I28" s="30">
        <f>H28*E28</f>
        <v>0</v>
      </c>
      <c r="J28" s="30">
        <f t="shared" si="0"/>
        <v>0</v>
      </c>
    </row>
    <row r="29" spans="1:10" s="217" customFormat="1" ht="14.25" customHeight="1" x14ac:dyDescent="0.35">
      <c r="A29" s="45"/>
      <c r="B29" s="218" t="s">
        <v>269</v>
      </c>
      <c r="C29" s="55" t="s">
        <v>37</v>
      </c>
      <c r="D29" s="101" t="s">
        <v>42</v>
      </c>
      <c r="E29" s="101">
        <v>11</v>
      </c>
      <c r="F29" s="89"/>
      <c r="G29" s="29">
        <f>F29*E29</f>
        <v>0</v>
      </c>
      <c r="H29" s="89"/>
      <c r="I29" s="30">
        <f>H29*E29</f>
        <v>0</v>
      </c>
      <c r="J29" s="30">
        <f t="shared" si="0"/>
        <v>0</v>
      </c>
    </row>
    <row r="30" spans="1:10" s="217" customFormat="1" ht="14.25" customHeight="1" x14ac:dyDescent="0.35">
      <c r="A30" s="45"/>
      <c r="B30" s="218" t="s">
        <v>270</v>
      </c>
      <c r="C30" s="55" t="s">
        <v>37</v>
      </c>
      <c r="D30" s="101" t="s">
        <v>42</v>
      </c>
      <c r="E30" s="101">
        <v>10</v>
      </c>
      <c r="F30" s="89"/>
      <c r="G30" s="29">
        <f>F30*E30</f>
        <v>0</v>
      </c>
      <c r="H30" s="89"/>
      <c r="I30" s="30">
        <f>H30*E30</f>
        <v>0</v>
      </c>
      <c r="J30" s="30">
        <f t="shared" si="0"/>
        <v>0</v>
      </c>
    </row>
    <row r="31" spans="1:10" s="217" customFormat="1" ht="14.25" customHeight="1" x14ac:dyDescent="0.35">
      <c r="A31" s="45"/>
      <c r="B31" s="192" t="s">
        <v>31</v>
      </c>
      <c r="C31" s="141" t="s">
        <v>17</v>
      </c>
      <c r="D31" s="193">
        <v>0.05</v>
      </c>
      <c r="E31" s="89">
        <f>D31*E25</f>
        <v>0.05</v>
      </c>
      <c r="F31" s="89"/>
      <c r="G31" s="29">
        <f>F31*E31</f>
        <v>0</v>
      </c>
      <c r="H31" s="89"/>
      <c r="I31" s="30">
        <f>H31*E31</f>
        <v>0</v>
      </c>
      <c r="J31" s="30">
        <f t="shared" si="0"/>
        <v>0</v>
      </c>
    </row>
    <row r="32" spans="1:10" s="217" customFormat="1" ht="60.75" customHeight="1" x14ac:dyDescent="0.35">
      <c r="A32" s="22">
        <v>4</v>
      </c>
      <c r="B32" s="23" t="s">
        <v>272</v>
      </c>
      <c r="C32" s="39" t="s">
        <v>37</v>
      </c>
      <c r="D32" s="196"/>
      <c r="E32" s="34">
        <v>1</v>
      </c>
      <c r="F32" s="33"/>
      <c r="G32" s="29">
        <f>F32*E32</f>
        <v>0</v>
      </c>
      <c r="H32" s="33"/>
      <c r="I32" s="30">
        <f>H32*E32</f>
        <v>0</v>
      </c>
      <c r="J32" s="30">
        <f t="shared" si="0"/>
        <v>0</v>
      </c>
    </row>
    <row r="33" spans="1:10" s="217" customFormat="1" ht="14.25" customHeight="1" x14ac:dyDescent="0.35">
      <c r="A33" s="45"/>
      <c r="B33" s="194" t="s">
        <v>118</v>
      </c>
      <c r="C33" s="25" t="s">
        <v>37</v>
      </c>
      <c r="D33" s="78">
        <v>1</v>
      </c>
      <c r="E33" s="35">
        <f>D33*E32</f>
        <v>1</v>
      </c>
      <c r="F33" s="35"/>
      <c r="G33" s="29">
        <f>F33*E33</f>
        <v>0</v>
      </c>
      <c r="H33" s="35"/>
      <c r="I33" s="30">
        <f>H33*E33</f>
        <v>0</v>
      </c>
      <c r="J33" s="30">
        <f t="shared" si="0"/>
        <v>0</v>
      </c>
    </row>
    <row r="34" spans="1:10" s="217" customFormat="1" ht="14.25" customHeight="1" x14ac:dyDescent="0.35">
      <c r="A34" s="45"/>
      <c r="B34" s="47" t="s">
        <v>30</v>
      </c>
      <c r="C34" s="25" t="s">
        <v>17</v>
      </c>
      <c r="D34" s="78">
        <v>0.23</v>
      </c>
      <c r="E34" s="35">
        <f>D34*E32</f>
        <v>0.23</v>
      </c>
      <c r="F34" s="35"/>
      <c r="G34" s="29">
        <f>F34*E34</f>
        <v>0</v>
      </c>
      <c r="H34" s="35"/>
      <c r="I34" s="30">
        <f>H34*E34</f>
        <v>0</v>
      </c>
      <c r="J34" s="30">
        <f t="shared" si="0"/>
        <v>0</v>
      </c>
    </row>
    <row r="35" spans="1:10" s="217" customFormat="1" ht="24.75" customHeight="1" x14ac:dyDescent="0.35">
      <c r="A35" s="45"/>
      <c r="B35" s="218" t="s">
        <v>268</v>
      </c>
      <c r="C35" s="55" t="s">
        <v>38</v>
      </c>
      <c r="D35" s="101">
        <v>1</v>
      </c>
      <c r="E35" s="101">
        <f>D35*E32</f>
        <v>1</v>
      </c>
      <c r="F35" s="89"/>
      <c r="G35" s="29">
        <f>F35*E35</f>
        <v>0</v>
      </c>
      <c r="H35" s="89"/>
      <c r="I35" s="30">
        <f>H35*E35</f>
        <v>0</v>
      </c>
      <c r="J35" s="30">
        <f t="shared" si="0"/>
        <v>0</v>
      </c>
    </row>
    <row r="36" spans="1:10" s="217" customFormat="1" ht="14.25" customHeight="1" x14ac:dyDescent="0.35">
      <c r="A36" s="45"/>
      <c r="B36" s="218" t="s">
        <v>269</v>
      </c>
      <c r="C36" s="55" t="s">
        <v>37</v>
      </c>
      <c r="D36" s="101" t="s">
        <v>42</v>
      </c>
      <c r="E36" s="101">
        <v>10</v>
      </c>
      <c r="F36" s="89"/>
      <c r="G36" s="29">
        <f>F36*E36</f>
        <v>0</v>
      </c>
      <c r="H36" s="89"/>
      <c r="I36" s="30">
        <f>H36*E36</f>
        <v>0</v>
      </c>
      <c r="J36" s="30">
        <f t="shared" si="0"/>
        <v>0</v>
      </c>
    </row>
    <row r="37" spans="1:10" s="217" customFormat="1" ht="14.25" customHeight="1" x14ac:dyDescent="0.35">
      <c r="A37" s="45"/>
      <c r="B37" s="218" t="s">
        <v>270</v>
      </c>
      <c r="C37" s="55" t="s">
        <v>37</v>
      </c>
      <c r="D37" s="101" t="s">
        <v>42</v>
      </c>
      <c r="E37" s="101">
        <v>9</v>
      </c>
      <c r="F37" s="89"/>
      <c r="G37" s="29">
        <f>F37*E37</f>
        <v>0</v>
      </c>
      <c r="H37" s="89"/>
      <c r="I37" s="30">
        <f>H37*E37</f>
        <v>0</v>
      </c>
      <c r="J37" s="30">
        <f t="shared" si="0"/>
        <v>0</v>
      </c>
    </row>
    <row r="38" spans="1:10" s="217" customFormat="1" ht="14.25" customHeight="1" x14ac:dyDescent="0.35">
      <c r="A38" s="45"/>
      <c r="B38" s="192" t="s">
        <v>31</v>
      </c>
      <c r="C38" s="141" t="s">
        <v>17</v>
      </c>
      <c r="D38" s="193">
        <v>0.05</v>
      </c>
      <c r="E38" s="89">
        <f>D38*E32</f>
        <v>0.05</v>
      </c>
      <c r="F38" s="89"/>
      <c r="G38" s="29">
        <f>F38*E38</f>
        <v>0</v>
      </c>
      <c r="H38" s="89"/>
      <c r="I38" s="30">
        <f>H38*E38</f>
        <v>0</v>
      </c>
      <c r="J38" s="30">
        <f t="shared" si="0"/>
        <v>0</v>
      </c>
    </row>
    <row r="39" spans="1:10" s="217" customFormat="1" ht="14.25" customHeight="1" x14ac:dyDescent="0.35">
      <c r="A39" s="45">
        <v>5</v>
      </c>
      <c r="B39" s="85" t="s">
        <v>273</v>
      </c>
      <c r="C39" s="39" t="s">
        <v>37</v>
      </c>
      <c r="D39" s="196"/>
      <c r="E39" s="34">
        <v>1</v>
      </c>
      <c r="F39" s="89"/>
      <c r="G39" s="29">
        <f>F39*E39</f>
        <v>0</v>
      </c>
      <c r="H39" s="89"/>
      <c r="I39" s="30">
        <f>H39*E39</f>
        <v>0</v>
      </c>
      <c r="J39" s="30">
        <f t="shared" si="0"/>
        <v>0</v>
      </c>
    </row>
    <row r="40" spans="1:10" s="217" customFormat="1" ht="14.25" customHeight="1" x14ac:dyDescent="0.35">
      <c r="A40" s="45"/>
      <c r="B40" s="194" t="s">
        <v>118</v>
      </c>
      <c r="C40" s="25" t="s">
        <v>37</v>
      </c>
      <c r="D40" s="78">
        <v>1</v>
      </c>
      <c r="E40" s="35">
        <f>D40*E39</f>
        <v>1</v>
      </c>
      <c r="F40" s="35"/>
      <c r="G40" s="29">
        <f>F40*E40</f>
        <v>0</v>
      </c>
      <c r="H40" s="35"/>
      <c r="I40" s="30">
        <f>H40*E40</f>
        <v>0</v>
      </c>
      <c r="J40" s="30">
        <f t="shared" si="0"/>
        <v>0</v>
      </c>
    </row>
    <row r="41" spans="1:10" s="217" customFormat="1" ht="14.25" customHeight="1" x14ac:dyDescent="0.35">
      <c r="A41" s="45"/>
      <c r="B41" s="47" t="s">
        <v>30</v>
      </c>
      <c r="C41" s="25" t="s">
        <v>17</v>
      </c>
      <c r="D41" s="78">
        <v>229.97</v>
      </c>
      <c r="E41" s="35">
        <f>D41*E39</f>
        <v>229.97</v>
      </c>
      <c r="F41" s="35"/>
      <c r="G41" s="29">
        <f>F41*E41</f>
        <v>0</v>
      </c>
      <c r="H41" s="35"/>
      <c r="I41" s="30">
        <f>H41*E41</f>
        <v>0</v>
      </c>
      <c r="J41" s="30">
        <f t="shared" si="0"/>
        <v>0</v>
      </c>
    </row>
    <row r="42" spans="1:10" s="217" customFormat="1" ht="14.25" customHeight="1" x14ac:dyDescent="0.35">
      <c r="A42" s="45"/>
      <c r="B42" s="31" t="s">
        <v>273</v>
      </c>
      <c r="C42" s="55" t="s">
        <v>38</v>
      </c>
      <c r="D42" s="38">
        <v>1</v>
      </c>
      <c r="E42" s="33">
        <f>D42*E39</f>
        <v>1</v>
      </c>
      <c r="F42" s="33"/>
      <c r="G42" s="29">
        <f>F42*E42</f>
        <v>0</v>
      </c>
      <c r="H42" s="33"/>
      <c r="I42" s="30">
        <f>H42*E42</f>
        <v>0</v>
      </c>
      <c r="J42" s="30">
        <f t="shared" si="0"/>
        <v>0</v>
      </c>
    </row>
    <row r="43" spans="1:10" s="217" customFormat="1" ht="14.25" customHeight="1" x14ac:dyDescent="0.35">
      <c r="A43" s="45"/>
      <c r="B43" s="192" t="s">
        <v>31</v>
      </c>
      <c r="C43" s="141" t="s">
        <v>17</v>
      </c>
      <c r="D43" s="138">
        <v>1031.8</v>
      </c>
      <c r="E43" s="89">
        <f>D43*E39</f>
        <v>1031.8</v>
      </c>
      <c r="F43" s="89"/>
      <c r="G43" s="29">
        <f>F43*E43</f>
        <v>0</v>
      </c>
      <c r="H43" s="89"/>
      <c r="I43" s="30">
        <f>H43*E43</f>
        <v>0</v>
      </c>
      <c r="J43" s="30">
        <f t="shared" si="0"/>
        <v>0</v>
      </c>
    </row>
    <row r="44" spans="1:10" s="217" customFormat="1" ht="14.25" customHeight="1" x14ac:dyDescent="0.35">
      <c r="A44" s="45">
        <v>6</v>
      </c>
      <c r="B44" s="153" t="s">
        <v>274</v>
      </c>
      <c r="C44" s="219" t="s">
        <v>33</v>
      </c>
      <c r="D44" s="34"/>
      <c r="E44" s="34">
        <v>110</v>
      </c>
      <c r="F44" s="89"/>
      <c r="G44" s="29">
        <f>F44*E44</f>
        <v>0</v>
      </c>
      <c r="H44" s="89"/>
      <c r="I44" s="30">
        <f>H44*E44</f>
        <v>0</v>
      </c>
      <c r="J44" s="30">
        <f t="shared" si="0"/>
        <v>0</v>
      </c>
    </row>
    <row r="45" spans="1:10" s="217" customFormat="1" ht="14.25" customHeight="1" x14ac:dyDescent="0.35">
      <c r="A45" s="45"/>
      <c r="B45" s="194" t="s">
        <v>118</v>
      </c>
      <c r="C45" s="25" t="s">
        <v>33</v>
      </c>
      <c r="D45" s="35">
        <v>1</v>
      </c>
      <c r="E45" s="35">
        <f>D45*E44</f>
        <v>110</v>
      </c>
      <c r="F45" s="35"/>
      <c r="G45" s="29">
        <f>F45*E45</f>
        <v>0</v>
      </c>
      <c r="H45" s="35"/>
      <c r="I45" s="30">
        <f>H45*E45</f>
        <v>0</v>
      </c>
      <c r="J45" s="30">
        <f t="shared" si="0"/>
        <v>0</v>
      </c>
    </row>
    <row r="46" spans="1:10" s="217" customFormat="1" ht="14.25" customHeight="1" x14ac:dyDescent="0.35">
      <c r="A46" s="45"/>
      <c r="B46" s="47" t="s">
        <v>30</v>
      </c>
      <c r="C46" s="25" t="s">
        <v>17</v>
      </c>
      <c r="D46" s="78">
        <v>0.28199999999999997</v>
      </c>
      <c r="E46" s="35">
        <f>D46*E44</f>
        <v>31.019999999999996</v>
      </c>
      <c r="F46" s="35"/>
      <c r="G46" s="29">
        <f>F46*E46</f>
        <v>0</v>
      </c>
      <c r="H46" s="35"/>
      <c r="I46" s="30">
        <f>H46*E46</f>
        <v>0</v>
      </c>
      <c r="J46" s="30">
        <f t="shared" si="0"/>
        <v>0</v>
      </c>
    </row>
    <row r="47" spans="1:10" s="217" customFormat="1" ht="14.25" customHeight="1" x14ac:dyDescent="0.35">
      <c r="A47" s="45"/>
      <c r="B47" s="192" t="s">
        <v>31</v>
      </c>
      <c r="C47" s="141" t="s">
        <v>17</v>
      </c>
      <c r="D47" s="193">
        <v>0.14799999999999999</v>
      </c>
      <c r="E47" s="89">
        <f>D47*E44</f>
        <v>16.279999999999998</v>
      </c>
      <c r="F47" s="89"/>
      <c r="G47" s="29">
        <f>F47*E47</f>
        <v>0</v>
      </c>
      <c r="H47" s="89"/>
      <c r="I47" s="30">
        <f>H47*E47</f>
        <v>0</v>
      </c>
      <c r="J47" s="30">
        <f t="shared" si="0"/>
        <v>0</v>
      </c>
    </row>
    <row r="48" spans="1:10" s="217" customFormat="1" ht="14.25" customHeight="1" x14ac:dyDescent="0.35">
      <c r="A48" s="45"/>
      <c r="B48" s="104" t="s">
        <v>275</v>
      </c>
      <c r="C48" s="71" t="s">
        <v>33</v>
      </c>
      <c r="D48" s="101" t="s">
        <v>42</v>
      </c>
      <c r="E48" s="89">
        <v>50</v>
      </c>
      <c r="F48" s="89"/>
      <c r="G48" s="29">
        <f>F48*E48</f>
        <v>0</v>
      </c>
      <c r="H48" s="89"/>
      <c r="I48" s="30">
        <f>H48*E48</f>
        <v>0</v>
      </c>
      <c r="J48" s="30">
        <f t="shared" si="0"/>
        <v>0</v>
      </c>
    </row>
    <row r="49" spans="1:10" s="217" customFormat="1" ht="14.25" customHeight="1" x14ac:dyDescent="0.35">
      <c r="A49" s="45"/>
      <c r="B49" s="104" t="s">
        <v>276</v>
      </c>
      <c r="C49" s="71" t="s">
        <v>33</v>
      </c>
      <c r="D49" s="101" t="s">
        <v>42</v>
      </c>
      <c r="E49" s="89">
        <v>60</v>
      </c>
      <c r="F49" s="33"/>
      <c r="G49" s="29">
        <f>F49*E49</f>
        <v>0</v>
      </c>
      <c r="H49" s="33"/>
      <c r="I49" s="30">
        <f>H49*E49</f>
        <v>0</v>
      </c>
      <c r="J49" s="30">
        <f t="shared" si="0"/>
        <v>0</v>
      </c>
    </row>
    <row r="50" spans="1:10" s="217" customFormat="1" ht="14.25" customHeight="1" x14ac:dyDescent="0.35">
      <c r="A50" s="45">
        <v>7</v>
      </c>
      <c r="B50" s="153" t="s">
        <v>274</v>
      </c>
      <c r="C50" s="219" t="s">
        <v>33</v>
      </c>
      <c r="D50" s="34"/>
      <c r="E50" s="34">
        <v>110</v>
      </c>
      <c r="F50" s="33"/>
      <c r="G50" s="29">
        <f>F50*E50</f>
        <v>0</v>
      </c>
      <c r="H50" s="33"/>
      <c r="I50" s="30">
        <f>H50*E50</f>
        <v>0</v>
      </c>
      <c r="J50" s="30">
        <f t="shared" si="0"/>
        <v>0</v>
      </c>
    </row>
    <row r="51" spans="1:10" s="217" customFormat="1" ht="14.25" customHeight="1" x14ac:dyDescent="0.35">
      <c r="A51" s="45"/>
      <c r="B51" s="194" t="s">
        <v>118</v>
      </c>
      <c r="C51" s="25" t="s">
        <v>33</v>
      </c>
      <c r="D51" s="35">
        <v>1</v>
      </c>
      <c r="E51" s="35">
        <f>D51*E50</f>
        <v>110</v>
      </c>
      <c r="F51" s="35"/>
      <c r="G51" s="29">
        <f>F51*E51</f>
        <v>0</v>
      </c>
      <c r="H51" s="35"/>
      <c r="I51" s="30">
        <f>H51*E51</f>
        <v>0</v>
      </c>
      <c r="J51" s="30">
        <f t="shared" si="0"/>
        <v>0</v>
      </c>
    </row>
    <row r="52" spans="1:10" s="217" customFormat="1" ht="14.25" customHeight="1" x14ac:dyDescent="0.35">
      <c r="A52" s="45"/>
      <c r="B52" s="47" t="s">
        <v>30</v>
      </c>
      <c r="C52" s="25" t="s">
        <v>17</v>
      </c>
      <c r="D52" s="78">
        <v>0.28199999999999997</v>
      </c>
      <c r="E52" s="35">
        <f>D52*E50</f>
        <v>31.019999999999996</v>
      </c>
      <c r="F52" s="35"/>
      <c r="G52" s="29">
        <f>F52*E52</f>
        <v>0</v>
      </c>
      <c r="H52" s="35"/>
      <c r="I52" s="30">
        <f>H52*E52</f>
        <v>0</v>
      </c>
      <c r="J52" s="30">
        <f t="shared" si="0"/>
        <v>0</v>
      </c>
    </row>
    <row r="53" spans="1:10" s="217" customFormat="1" ht="14.25" customHeight="1" x14ac:dyDescent="0.35">
      <c r="A53" s="45"/>
      <c r="B53" s="192" t="s">
        <v>31</v>
      </c>
      <c r="C53" s="141" t="s">
        <v>17</v>
      </c>
      <c r="D53" s="193">
        <v>0.14799999999999999</v>
      </c>
      <c r="E53" s="89">
        <f>D53*E50</f>
        <v>16.279999999999998</v>
      </c>
      <c r="F53" s="89"/>
      <c r="G53" s="29">
        <f>F53*E53</f>
        <v>0</v>
      </c>
      <c r="H53" s="89"/>
      <c r="I53" s="30">
        <f>H53*E53</f>
        <v>0</v>
      </c>
      <c r="J53" s="30">
        <f t="shared" si="0"/>
        <v>0</v>
      </c>
    </row>
    <row r="54" spans="1:10" s="217" customFormat="1" ht="14.25" customHeight="1" x14ac:dyDescent="0.35">
      <c r="A54" s="45"/>
      <c r="B54" s="104" t="s">
        <v>277</v>
      </c>
      <c r="C54" s="71" t="s">
        <v>33</v>
      </c>
      <c r="D54" s="220"/>
      <c r="E54" s="89">
        <v>1628</v>
      </c>
      <c r="F54" s="33"/>
      <c r="G54" s="29">
        <f>F54*E54</f>
        <v>0</v>
      </c>
      <c r="H54" s="33"/>
      <c r="I54" s="30">
        <f>H54*E54</f>
        <v>0</v>
      </c>
      <c r="J54" s="30">
        <f t="shared" si="0"/>
        <v>0</v>
      </c>
    </row>
    <row r="55" spans="1:10" s="217" customFormat="1" ht="14.25" customHeight="1" x14ac:dyDescent="0.35">
      <c r="A55" s="45"/>
      <c r="B55" s="104" t="s">
        <v>278</v>
      </c>
      <c r="C55" s="71" t="s">
        <v>33</v>
      </c>
      <c r="D55" s="220"/>
      <c r="E55" s="89">
        <v>1374</v>
      </c>
      <c r="F55" s="33"/>
      <c r="G55" s="29">
        <f>F55*E55</f>
        <v>0</v>
      </c>
      <c r="H55" s="33"/>
      <c r="I55" s="30">
        <f>H55*E55</f>
        <v>0</v>
      </c>
      <c r="J55" s="30">
        <f t="shared" si="0"/>
        <v>0</v>
      </c>
    </row>
    <row r="56" spans="1:10" s="217" customFormat="1" ht="14.25" customHeight="1" x14ac:dyDescent="0.35">
      <c r="A56" s="45">
        <v>8</v>
      </c>
      <c r="B56" s="36" t="s">
        <v>279</v>
      </c>
      <c r="C56" s="37" t="s">
        <v>37</v>
      </c>
      <c r="D56" s="196"/>
      <c r="E56" s="34">
        <v>195</v>
      </c>
      <c r="F56" s="33"/>
      <c r="G56" s="29">
        <f>F56*E56</f>
        <v>0</v>
      </c>
      <c r="H56" s="33"/>
      <c r="I56" s="30">
        <f>H56*E56</f>
        <v>0</v>
      </c>
      <c r="J56" s="30">
        <f t="shared" si="0"/>
        <v>0</v>
      </c>
    </row>
    <row r="57" spans="1:10" s="217" customFormat="1" ht="14.25" customHeight="1" x14ac:dyDescent="0.35">
      <c r="A57" s="45"/>
      <c r="B57" s="194" t="s">
        <v>118</v>
      </c>
      <c r="C57" s="25" t="s">
        <v>37</v>
      </c>
      <c r="D57" s="35">
        <v>1</v>
      </c>
      <c r="E57" s="35">
        <f>D57*E56</f>
        <v>195</v>
      </c>
      <c r="F57" s="35"/>
      <c r="G57" s="29">
        <f>F57*E57</f>
        <v>0</v>
      </c>
      <c r="H57" s="35"/>
      <c r="I57" s="30">
        <f>H57*E57</f>
        <v>0</v>
      </c>
      <c r="J57" s="30">
        <f t="shared" si="0"/>
        <v>0</v>
      </c>
    </row>
    <row r="58" spans="1:10" s="217" customFormat="1" ht="14.25" customHeight="1" x14ac:dyDescent="0.35">
      <c r="A58" s="45"/>
      <c r="B58" s="47" t="s">
        <v>30</v>
      </c>
      <c r="C58" s="25" t="s">
        <v>17</v>
      </c>
      <c r="D58" s="78">
        <v>0.40400000000000003</v>
      </c>
      <c r="E58" s="35">
        <f>D58*E56</f>
        <v>78.78</v>
      </c>
      <c r="F58" s="35"/>
      <c r="G58" s="29">
        <f>F58*E58</f>
        <v>0</v>
      </c>
      <c r="H58" s="35"/>
      <c r="I58" s="30">
        <f>H58*E58</f>
        <v>0</v>
      </c>
      <c r="J58" s="30">
        <f t="shared" si="0"/>
        <v>0</v>
      </c>
    </row>
    <row r="59" spans="1:10" s="217" customFormat="1" ht="14.25" customHeight="1" x14ac:dyDescent="0.35">
      <c r="A59" s="45"/>
      <c r="B59" s="31" t="s">
        <v>279</v>
      </c>
      <c r="C59" s="221" t="s">
        <v>37</v>
      </c>
      <c r="D59" s="101">
        <v>1</v>
      </c>
      <c r="E59" s="33">
        <f>D59*E56</f>
        <v>195</v>
      </c>
      <c r="F59" s="33"/>
      <c r="G59" s="29">
        <f>F59*E59</f>
        <v>0</v>
      </c>
      <c r="H59" s="33"/>
      <c r="I59" s="30">
        <f>H59*E59</f>
        <v>0</v>
      </c>
      <c r="J59" s="30">
        <f t="shared" si="0"/>
        <v>0</v>
      </c>
    </row>
    <row r="60" spans="1:10" s="217" customFormat="1" ht="14.25" customHeight="1" x14ac:dyDescent="0.35">
      <c r="A60" s="45"/>
      <c r="B60" s="192" t="s">
        <v>31</v>
      </c>
      <c r="C60" s="141" t="s">
        <v>17</v>
      </c>
      <c r="D60" s="193">
        <v>9.1999999999999998E-2</v>
      </c>
      <c r="E60" s="89">
        <f>D60*E56</f>
        <v>17.940000000000001</v>
      </c>
      <c r="F60" s="89"/>
      <c r="G60" s="29">
        <f>F60*E60</f>
        <v>0</v>
      </c>
      <c r="H60" s="89"/>
      <c r="I60" s="30">
        <f>H60*E60</f>
        <v>0</v>
      </c>
      <c r="J60" s="30">
        <f t="shared" si="0"/>
        <v>0</v>
      </c>
    </row>
    <row r="61" spans="1:10" s="217" customFormat="1" ht="14.25" customHeight="1" x14ac:dyDescent="0.35">
      <c r="A61" s="45">
        <v>8</v>
      </c>
      <c r="B61" s="36" t="s">
        <v>280</v>
      </c>
      <c r="C61" s="37" t="s">
        <v>37</v>
      </c>
      <c r="D61" s="196"/>
      <c r="E61" s="34">
        <v>78</v>
      </c>
      <c r="F61" s="33"/>
      <c r="G61" s="29">
        <f>F61*E61</f>
        <v>0</v>
      </c>
      <c r="H61" s="33"/>
      <c r="I61" s="30">
        <f>H61*E61</f>
        <v>0</v>
      </c>
      <c r="J61" s="30">
        <f t="shared" si="0"/>
        <v>0</v>
      </c>
    </row>
    <row r="62" spans="1:10" s="217" customFormat="1" ht="14.25" customHeight="1" x14ac:dyDescent="0.35">
      <c r="A62" s="45"/>
      <c r="B62" s="194" t="s">
        <v>118</v>
      </c>
      <c r="C62" s="25" t="s">
        <v>37</v>
      </c>
      <c r="D62" s="35">
        <v>1</v>
      </c>
      <c r="E62" s="35">
        <f>D62*E61</f>
        <v>78</v>
      </c>
      <c r="F62" s="35"/>
      <c r="G62" s="29">
        <f>F62*E62</f>
        <v>0</v>
      </c>
      <c r="H62" s="35"/>
      <c r="I62" s="30">
        <f>H62*E62</f>
        <v>0</v>
      </c>
      <c r="J62" s="30">
        <f t="shared" si="0"/>
        <v>0</v>
      </c>
    </row>
    <row r="63" spans="1:10" s="217" customFormat="1" ht="14.25" customHeight="1" x14ac:dyDescent="0.35">
      <c r="A63" s="45"/>
      <c r="B63" s="47" t="s">
        <v>30</v>
      </c>
      <c r="C63" s="25" t="s">
        <v>17</v>
      </c>
      <c r="D63" s="78">
        <v>1.1299999999999999E-2</v>
      </c>
      <c r="E63" s="35">
        <f>D63*E61</f>
        <v>0.88139999999999996</v>
      </c>
      <c r="F63" s="35"/>
      <c r="G63" s="29">
        <f>F63*E63</f>
        <v>0</v>
      </c>
      <c r="H63" s="35"/>
      <c r="I63" s="30">
        <f>H63*E63</f>
        <v>0</v>
      </c>
      <c r="J63" s="30">
        <f t="shared" si="0"/>
        <v>0</v>
      </c>
    </row>
    <row r="64" spans="1:10" s="217" customFormat="1" ht="14.25" customHeight="1" x14ac:dyDescent="0.35">
      <c r="A64" s="45"/>
      <c r="B64" s="31" t="s">
        <v>280</v>
      </c>
      <c r="C64" s="221" t="s">
        <v>37</v>
      </c>
      <c r="D64" s="101">
        <v>1</v>
      </c>
      <c r="E64" s="33">
        <f>D64*E61</f>
        <v>78</v>
      </c>
      <c r="F64" s="33"/>
      <c r="G64" s="29">
        <f>F64*E64</f>
        <v>0</v>
      </c>
      <c r="H64" s="33"/>
      <c r="I64" s="30">
        <f>H64*E64</f>
        <v>0</v>
      </c>
      <c r="J64" s="30">
        <f t="shared" si="0"/>
        <v>0</v>
      </c>
    </row>
    <row r="65" spans="1:10" s="217" customFormat="1" ht="14.25" customHeight="1" x14ac:dyDescent="0.35">
      <c r="A65" s="45"/>
      <c r="B65" s="192" t="s">
        <v>31</v>
      </c>
      <c r="C65" s="141" t="s">
        <v>17</v>
      </c>
      <c r="D65" s="222">
        <v>9.3700000000000006E-2</v>
      </c>
      <c r="E65" s="89">
        <f>D65*E61</f>
        <v>7.3086000000000002</v>
      </c>
      <c r="F65" s="89"/>
      <c r="G65" s="29">
        <f>F65*E65</f>
        <v>0</v>
      </c>
      <c r="H65" s="89"/>
      <c r="I65" s="30">
        <f>H65*E65</f>
        <v>0</v>
      </c>
      <c r="J65" s="30">
        <f t="shared" si="0"/>
        <v>0</v>
      </c>
    </row>
    <row r="66" spans="1:10" s="217" customFormat="1" ht="14.25" customHeight="1" x14ac:dyDescent="0.35">
      <c r="A66" s="45">
        <v>8</v>
      </c>
      <c r="B66" s="36" t="s">
        <v>281</v>
      </c>
      <c r="C66" s="37" t="s">
        <v>37</v>
      </c>
      <c r="D66" s="196"/>
      <c r="E66" s="34">
        <v>190</v>
      </c>
      <c r="F66" s="33"/>
      <c r="G66" s="29">
        <f>F66*E66</f>
        <v>0</v>
      </c>
      <c r="H66" s="33"/>
      <c r="I66" s="30">
        <f>H66*E66</f>
        <v>0</v>
      </c>
      <c r="J66" s="30">
        <f t="shared" si="0"/>
        <v>0</v>
      </c>
    </row>
    <row r="67" spans="1:10" s="217" customFormat="1" ht="14.25" customHeight="1" x14ac:dyDescent="0.35">
      <c r="A67" s="45"/>
      <c r="B67" s="194" t="s">
        <v>118</v>
      </c>
      <c r="C67" s="25" t="s">
        <v>37</v>
      </c>
      <c r="D67" s="35">
        <v>1</v>
      </c>
      <c r="E67" s="35">
        <f>D67*E66</f>
        <v>190</v>
      </c>
      <c r="F67" s="35"/>
      <c r="G67" s="29">
        <f>F67*E67</f>
        <v>0</v>
      </c>
      <c r="H67" s="35"/>
      <c r="I67" s="30">
        <f>H67*E67</f>
        <v>0</v>
      </c>
      <c r="J67" s="30">
        <f t="shared" si="0"/>
        <v>0</v>
      </c>
    </row>
    <row r="68" spans="1:10" s="217" customFormat="1" ht="14.25" customHeight="1" x14ac:dyDescent="0.35">
      <c r="A68" s="45"/>
      <c r="B68" s="47" t="s">
        <v>30</v>
      </c>
      <c r="C68" s="25" t="s">
        <v>17</v>
      </c>
      <c r="D68" s="78">
        <v>1.1299999999999999E-2</v>
      </c>
      <c r="E68" s="35">
        <f>D68*E66</f>
        <v>2.1469999999999998</v>
      </c>
      <c r="F68" s="35"/>
      <c r="G68" s="29">
        <f>F68*E68</f>
        <v>0</v>
      </c>
      <c r="H68" s="35"/>
      <c r="I68" s="30">
        <f>H68*E68</f>
        <v>0</v>
      </c>
      <c r="J68" s="30">
        <f t="shared" si="0"/>
        <v>0</v>
      </c>
    </row>
    <row r="69" spans="1:10" s="217" customFormat="1" ht="14.25" customHeight="1" x14ac:dyDescent="0.35">
      <c r="A69" s="45"/>
      <c r="B69" s="31" t="s">
        <v>281</v>
      </c>
      <c r="C69" s="221" t="s">
        <v>37</v>
      </c>
      <c r="D69" s="101">
        <v>1</v>
      </c>
      <c r="E69" s="33">
        <f>D69*E66</f>
        <v>190</v>
      </c>
      <c r="F69" s="33"/>
      <c r="G69" s="29">
        <f>F69*E69</f>
        <v>0</v>
      </c>
      <c r="H69" s="33"/>
      <c r="I69" s="30">
        <f>H69*E69</f>
        <v>0</v>
      </c>
      <c r="J69" s="30">
        <f t="shared" si="0"/>
        <v>0</v>
      </c>
    </row>
    <row r="70" spans="1:10" s="217" customFormat="1" ht="14.25" customHeight="1" x14ac:dyDescent="0.35">
      <c r="A70" s="45"/>
      <c r="B70" s="192" t="s">
        <v>31</v>
      </c>
      <c r="C70" s="141" t="s">
        <v>17</v>
      </c>
      <c r="D70" s="222">
        <v>9.3700000000000006E-2</v>
      </c>
      <c r="E70" s="89">
        <f>D70*E66</f>
        <v>17.803000000000001</v>
      </c>
      <c r="F70" s="89"/>
      <c r="G70" s="29">
        <f>F70*E70</f>
        <v>0</v>
      </c>
      <c r="H70" s="89"/>
      <c r="I70" s="30">
        <f>H70*E70</f>
        <v>0</v>
      </c>
      <c r="J70" s="30">
        <f t="shared" si="0"/>
        <v>0</v>
      </c>
    </row>
    <row r="71" spans="1:10" s="217" customFormat="1" ht="14.25" customHeight="1" x14ac:dyDescent="0.35">
      <c r="A71" s="45"/>
      <c r="B71" s="31" t="s">
        <v>282</v>
      </c>
      <c r="C71" s="221" t="s">
        <v>37</v>
      </c>
      <c r="D71" s="38"/>
      <c r="E71" s="33">
        <v>63</v>
      </c>
      <c r="F71" s="33"/>
      <c r="G71" s="29">
        <f>F71*E71</f>
        <v>0</v>
      </c>
      <c r="H71" s="33"/>
      <c r="I71" s="30">
        <f>H71*E71</f>
        <v>0</v>
      </c>
      <c r="J71" s="30">
        <f t="shared" si="0"/>
        <v>0</v>
      </c>
    </row>
    <row r="72" spans="1:10" s="217" customFormat="1" ht="14.25" customHeight="1" x14ac:dyDescent="0.35">
      <c r="A72" s="45"/>
      <c r="B72" s="31" t="s">
        <v>283</v>
      </c>
      <c r="C72" s="221" t="s">
        <v>37</v>
      </c>
      <c r="D72" s="33"/>
      <c r="E72" s="33">
        <v>33</v>
      </c>
      <c r="F72" s="33"/>
      <c r="G72" s="29">
        <f>F72*E72</f>
        <v>0</v>
      </c>
      <c r="H72" s="33"/>
      <c r="I72" s="30">
        <f>H72*E72</f>
        <v>0</v>
      </c>
      <c r="J72" s="30">
        <f t="shared" si="0"/>
        <v>0</v>
      </c>
    </row>
    <row r="73" spans="1:10" s="217" customFormat="1" ht="14.25" customHeight="1" x14ac:dyDescent="0.35">
      <c r="A73" s="45">
        <v>9</v>
      </c>
      <c r="B73" s="36" t="s">
        <v>284</v>
      </c>
      <c r="C73" s="37" t="s">
        <v>33</v>
      </c>
      <c r="D73" s="196"/>
      <c r="E73" s="34">
        <v>75</v>
      </c>
      <c r="F73" s="33"/>
      <c r="G73" s="29">
        <f>F73*E73</f>
        <v>0</v>
      </c>
      <c r="H73" s="33"/>
      <c r="I73" s="30">
        <f>H73*E73</f>
        <v>0</v>
      </c>
      <c r="J73" s="30">
        <f t="shared" si="0"/>
        <v>0</v>
      </c>
    </row>
    <row r="74" spans="1:10" s="217" customFormat="1" ht="14.25" customHeight="1" x14ac:dyDescent="0.35">
      <c r="A74" s="45"/>
      <c r="B74" s="194" t="s">
        <v>118</v>
      </c>
      <c r="C74" s="25" t="s">
        <v>33</v>
      </c>
      <c r="D74" s="35">
        <v>1</v>
      </c>
      <c r="E74" s="35">
        <f>D74*E73</f>
        <v>75</v>
      </c>
      <c r="F74" s="35"/>
      <c r="G74" s="29">
        <f>F74*E74</f>
        <v>0</v>
      </c>
      <c r="H74" s="35"/>
      <c r="I74" s="30">
        <f>H74*E74</f>
        <v>0</v>
      </c>
      <c r="J74" s="30">
        <f t="shared" si="0"/>
        <v>0</v>
      </c>
    </row>
    <row r="75" spans="1:10" s="217" customFormat="1" ht="14.25" customHeight="1" x14ac:dyDescent="0.35">
      <c r="A75" s="45"/>
      <c r="B75" s="47" t="s">
        <v>30</v>
      </c>
      <c r="C75" s="25" t="s">
        <v>17</v>
      </c>
      <c r="D75" s="78">
        <v>0.23200000000000001</v>
      </c>
      <c r="E75" s="35">
        <f>D75*E73</f>
        <v>17.400000000000002</v>
      </c>
      <c r="F75" s="35"/>
      <c r="G75" s="29">
        <f>F75*E75</f>
        <v>0</v>
      </c>
      <c r="H75" s="35"/>
      <c r="I75" s="30">
        <f>H75*E75</f>
        <v>0</v>
      </c>
      <c r="J75" s="30">
        <f t="shared" si="0"/>
        <v>0</v>
      </c>
    </row>
    <row r="76" spans="1:10" s="217" customFormat="1" ht="14.25" customHeight="1" x14ac:dyDescent="0.35">
      <c r="A76" s="45"/>
      <c r="B76" s="31" t="s">
        <v>284</v>
      </c>
      <c r="C76" s="221" t="s">
        <v>37</v>
      </c>
      <c r="D76" s="101">
        <v>1</v>
      </c>
      <c r="E76" s="33">
        <f>D76*E73</f>
        <v>75</v>
      </c>
      <c r="F76" s="33"/>
      <c r="G76" s="29">
        <f>F76*E76</f>
        <v>0</v>
      </c>
      <c r="H76" s="33"/>
      <c r="I76" s="30">
        <f>H76*E76</f>
        <v>0</v>
      </c>
      <c r="J76" s="30">
        <f t="shared" si="0"/>
        <v>0</v>
      </c>
    </row>
    <row r="77" spans="1:10" s="217" customFormat="1" ht="14.25" customHeight="1" x14ac:dyDescent="0.35">
      <c r="A77" s="45"/>
      <c r="B77" s="192" t="s">
        <v>31</v>
      </c>
      <c r="C77" s="141" t="s">
        <v>17</v>
      </c>
      <c r="D77" s="222">
        <v>0.193</v>
      </c>
      <c r="E77" s="89">
        <f>D77*E73</f>
        <v>14.475</v>
      </c>
      <c r="F77" s="89"/>
      <c r="G77" s="29">
        <f>F77*E77</f>
        <v>0</v>
      </c>
      <c r="H77" s="89"/>
      <c r="I77" s="30">
        <f>H77*E77</f>
        <v>0</v>
      </c>
      <c r="J77" s="30">
        <f t="shared" ref="J77:J103" si="1">I77+G77</f>
        <v>0</v>
      </c>
    </row>
    <row r="78" spans="1:10" s="217" customFormat="1" ht="24.75" customHeight="1" x14ac:dyDescent="0.35">
      <c r="A78" s="45"/>
      <c r="B78" s="52" t="s">
        <v>285</v>
      </c>
      <c r="C78" s="32" t="s">
        <v>38</v>
      </c>
      <c r="D78" s="33"/>
      <c r="E78" s="33">
        <v>1</v>
      </c>
      <c r="F78" s="33"/>
      <c r="G78" s="29">
        <f>F78*E78</f>
        <v>0</v>
      </c>
      <c r="H78" s="33"/>
      <c r="I78" s="30">
        <f>H78*E78</f>
        <v>0</v>
      </c>
      <c r="J78" s="30">
        <f t="shared" si="1"/>
        <v>0</v>
      </c>
    </row>
    <row r="79" spans="1:10" s="217" customFormat="1" ht="14.25" customHeight="1" x14ac:dyDescent="0.35">
      <c r="A79" s="45">
        <v>10</v>
      </c>
      <c r="B79" s="153" t="s">
        <v>286</v>
      </c>
      <c r="C79" s="219" t="s">
        <v>38</v>
      </c>
      <c r="D79" s="34"/>
      <c r="E79" s="34">
        <v>1</v>
      </c>
      <c r="F79" s="89"/>
      <c r="G79" s="29">
        <f>F79*E79</f>
        <v>0</v>
      </c>
      <c r="H79" s="89"/>
      <c r="I79" s="30">
        <f>H79*E79</f>
        <v>0</v>
      </c>
      <c r="J79" s="30">
        <f t="shared" si="1"/>
        <v>0</v>
      </c>
    </row>
    <row r="80" spans="1:10" s="217" customFormat="1" ht="14.25" customHeight="1" x14ac:dyDescent="0.35">
      <c r="A80" s="45"/>
      <c r="B80" s="194" t="s">
        <v>118</v>
      </c>
      <c r="C80" s="25" t="s">
        <v>38</v>
      </c>
      <c r="D80" s="35">
        <v>1</v>
      </c>
      <c r="E80" s="35">
        <f>D80*E79</f>
        <v>1</v>
      </c>
      <c r="F80" s="89"/>
      <c r="G80" s="29">
        <f>F80*E80</f>
        <v>0</v>
      </c>
      <c r="H80" s="35"/>
      <c r="I80" s="30">
        <f>H80*E80</f>
        <v>0</v>
      </c>
      <c r="J80" s="30">
        <f t="shared" si="1"/>
        <v>0</v>
      </c>
    </row>
    <row r="81" spans="1:10" s="217" customFormat="1" ht="14.25" customHeight="1" x14ac:dyDescent="0.35">
      <c r="A81" s="45"/>
      <c r="B81" s="47" t="s">
        <v>30</v>
      </c>
      <c r="C81" s="25" t="s">
        <v>17</v>
      </c>
      <c r="D81" s="78">
        <v>1.5</v>
      </c>
      <c r="E81" s="35">
        <f>D81*E79</f>
        <v>1.5</v>
      </c>
      <c r="F81" s="35"/>
      <c r="G81" s="29">
        <f>F81*E81</f>
        <v>0</v>
      </c>
      <c r="H81" s="35"/>
      <c r="I81" s="30">
        <f>H81*E81</f>
        <v>0</v>
      </c>
      <c r="J81" s="30">
        <f t="shared" si="1"/>
        <v>0</v>
      </c>
    </row>
    <row r="82" spans="1:10" s="217" customFormat="1" ht="14.25" customHeight="1" x14ac:dyDescent="0.35">
      <c r="A82" s="45"/>
      <c r="B82" s="172" t="s">
        <v>22</v>
      </c>
      <c r="C82" s="55" t="s">
        <v>38</v>
      </c>
      <c r="D82" s="33"/>
      <c r="E82" s="33">
        <v>1</v>
      </c>
      <c r="F82" s="89"/>
      <c r="G82" s="29">
        <f>F82*E82</f>
        <v>0</v>
      </c>
      <c r="H82" s="89"/>
      <c r="I82" s="30">
        <f>H82*E82</f>
        <v>0</v>
      </c>
      <c r="J82" s="30">
        <f t="shared" si="1"/>
        <v>0</v>
      </c>
    </row>
    <row r="83" spans="1:10" s="217" customFormat="1" ht="14.25" customHeight="1" x14ac:dyDescent="0.35">
      <c r="A83" s="45">
        <v>11</v>
      </c>
      <c r="B83" s="36" t="s">
        <v>287</v>
      </c>
      <c r="C83" s="37" t="s">
        <v>38</v>
      </c>
      <c r="D83" s="196"/>
      <c r="E83" s="34">
        <v>1</v>
      </c>
      <c r="F83" s="33"/>
      <c r="G83" s="29">
        <f>F83*E83</f>
        <v>0</v>
      </c>
      <c r="H83" s="33"/>
      <c r="I83" s="30">
        <f>H83*E83</f>
        <v>0</v>
      </c>
      <c r="J83" s="30">
        <f t="shared" si="1"/>
        <v>0</v>
      </c>
    </row>
    <row r="84" spans="1:10" s="217" customFormat="1" ht="14.25" customHeight="1" x14ac:dyDescent="0.35">
      <c r="A84" s="45"/>
      <c r="B84" s="194" t="s">
        <v>118</v>
      </c>
      <c r="C84" s="71" t="s">
        <v>38</v>
      </c>
      <c r="D84" s="35">
        <v>1</v>
      </c>
      <c r="E84" s="35">
        <f>D84*E83</f>
        <v>1</v>
      </c>
      <c r="F84" s="35"/>
      <c r="G84" s="29">
        <f>F84*E84</f>
        <v>0</v>
      </c>
      <c r="H84" s="35"/>
      <c r="I84" s="30">
        <f>H84*E84</f>
        <v>0</v>
      </c>
      <c r="J84" s="30">
        <f t="shared" si="1"/>
        <v>0</v>
      </c>
    </row>
    <row r="85" spans="1:10" s="217" customFormat="1" ht="14.25" customHeight="1" x14ac:dyDescent="0.35">
      <c r="A85" s="45"/>
      <c r="B85" s="47" t="s">
        <v>30</v>
      </c>
      <c r="C85" s="25" t="s">
        <v>17</v>
      </c>
      <c r="D85" s="78">
        <v>15.7</v>
      </c>
      <c r="E85" s="35">
        <f>D85*E83</f>
        <v>15.7</v>
      </c>
      <c r="F85" s="35"/>
      <c r="G85" s="29">
        <f>F85*E85</f>
        <v>0</v>
      </c>
      <c r="H85" s="35"/>
      <c r="I85" s="30">
        <f>H85*E85</f>
        <v>0</v>
      </c>
      <c r="J85" s="30">
        <f t="shared" si="1"/>
        <v>0</v>
      </c>
    </row>
    <row r="86" spans="1:10" s="217" customFormat="1" ht="14.25" customHeight="1" x14ac:dyDescent="0.35">
      <c r="A86" s="45"/>
      <c r="B86" s="104" t="s">
        <v>288</v>
      </c>
      <c r="C86" s="71" t="s">
        <v>38</v>
      </c>
      <c r="D86" s="220">
        <v>1</v>
      </c>
      <c r="E86" s="89">
        <f>D86*E83</f>
        <v>1</v>
      </c>
      <c r="F86" s="89"/>
      <c r="G86" s="29">
        <f>F86*E86</f>
        <v>0</v>
      </c>
      <c r="H86" s="89"/>
      <c r="I86" s="30">
        <f>H86*E86</f>
        <v>0</v>
      </c>
      <c r="J86" s="30">
        <f t="shared" si="1"/>
        <v>0</v>
      </c>
    </row>
    <row r="87" spans="1:10" s="217" customFormat="1" ht="14.25" customHeight="1" x14ac:dyDescent="0.35">
      <c r="A87" s="45"/>
      <c r="B87" s="192" t="s">
        <v>31</v>
      </c>
      <c r="C87" s="141" t="s">
        <v>17</v>
      </c>
      <c r="D87" s="222">
        <v>55.6</v>
      </c>
      <c r="E87" s="89">
        <f>D87*E83</f>
        <v>55.6</v>
      </c>
      <c r="F87" s="89"/>
      <c r="G87" s="29">
        <f>F87*E87</f>
        <v>0</v>
      </c>
      <c r="H87" s="89"/>
      <c r="I87" s="30">
        <f>H87*E87</f>
        <v>0</v>
      </c>
      <c r="J87" s="30">
        <f t="shared" si="1"/>
        <v>0</v>
      </c>
    </row>
    <row r="88" spans="1:10" s="217" customFormat="1" ht="14.25" customHeight="1" x14ac:dyDescent="0.35">
      <c r="A88" s="45">
        <v>12</v>
      </c>
      <c r="B88" s="36" t="s">
        <v>289</v>
      </c>
      <c r="C88" s="219" t="s">
        <v>38</v>
      </c>
      <c r="D88" s="34"/>
      <c r="E88" s="34">
        <v>1</v>
      </c>
      <c r="F88" s="33"/>
      <c r="G88" s="29">
        <f>F88*E88</f>
        <v>0</v>
      </c>
      <c r="H88" s="33"/>
      <c r="I88" s="30">
        <f>H88*E88</f>
        <v>0</v>
      </c>
      <c r="J88" s="30">
        <f t="shared" si="1"/>
        <v>0</v>
      </c>
    </row>
    <row r="89" spans="1:10" s="217" customFormat="1" ht="14.25" customHeight="1" x14ac:dyDescent="0.35">
      <c r="A89" s="45"/>
      <c r="B89" s="194" t="s">
        <v>118</v>
      </c>
      <c r="C89" s="25" t="s">
        <v>38</v>
      </c>
      <c r="D89" s="35">
        <v>1</v>
      </c>
      <c r="E89" s="35">
        <f>D89*E88</f>
        <v>1</v>
      </c>
      <c r="F89" s="89"/>
      <c r="G89" s="29">
        <f>F89*E89</f>
        <v>0</v>
      </c>
      <c r="H89" s="35"/>
      <c r="I89" s="30">
        <f>H89*E89</f>
        <v>0</v>
      </c>
      <c r="J89" s="30">
        <f t="shared" si="1"/>
        <v>0</v>
      </c>
    </row>
    <row r="90" spans="1:10" s="217" customFormat="1" ht="24.75" customHeight="1" x14ac:dyDescent="0.35">
      <c r="A90" s="45">
        <v>13</v>
      </c>
      <c r="B90" s="153" t="s">
        <v>290</v>
      </c>
      <c r="C90" s="219" t="s">
        <v>33</v>
      </c>
      <c r="D90" s="34"/>
      <c r="E90" s="34">
        <v>95</v>
      </c>
      <c r="F90" s="89"/>
      <c r="G90" s="29">
        <f>F90*E90</f>
        <v>0</v>
      </c>
      <c r="H90" s="89"/>
      <c r="I90" s="30">
        <f>H90*E90</f>
        <v>0</v>
      </c>
      <c r="J90" s="30">
        <f t="shared" si="1"/>
        <v>0</v>
      </c>
    </row>
    <row r="91" spans="1:10" s="217" customFormat="1" ht="14.25" customHeight="1" x14ac:dyDescent="0.35">
      <c r="A91" s="45"/>
      <c r="B91" s="194" t="s">
        <v>118</v>
      </c>
      <c r="C91" s="25" t="s">
        <v>33</v>
      </c>
      <c r="D91" s="35">
        <v>1</v>
      </c>
      <c r="E91" s="35">
        <f>D91*E90</f>
        <v>95</v>
      </c>
      <c r="F91" s="35"/>
      <c r="G91" s="29">
        <f>F91*E91</f>
        <v>0</v>
      </c>
      <c r="H91" s="35"/>
      <c r="I91" s="30">
        <f>H91*E91</f>
        <v>0</v>
      </c>
      <c r="J91" s="30">
        <f t="shared" si="1"/>
        <v>0</v>
      </c>
    </row>
    <row r="92" spans="1:10" s="217" customFormat="1" ht="14.25" customHeight="1" x14ac:dyDescent="0.35">
      <c r="A92" s="45"/>
      <c r="B92" s="47" t="s">
        <v>30</v>
      </c>
      <c r="C92" s="25" t="s">
        <v>17</v>
      </c>
      <c r="D92" s="78">
        <v>0.28199999999999997</v>
      </c>
      <c r="E92" s="35">
        <f>D92*E90</f>
        <v>26.79</v>
      </c>
      <c r="F92" s="35"/>
      <c r="G92" s="29">
        <f>F92*E92</f>
        <v>0</v>
      </c>
      <c r="H92" s="35"/>
      <c r="I92" s="30">
        <f>H92*E92</f>
        <v>0</v>
      </c>
      <c r="J92" s="30">
        <f t="shared" si="1"/>
        <v>0</v>
      </c>
    </row>
    <row r="93" spans="1:10" s="217" customFormat="1" ht="14.25" customHeight="1" x14ac:dyDescent="0.35">
      <c r="A93" s="45"/>
      <c r="B93" s="192" t="s">
        <v>31</v>
      </c>
      <c r="C93" s="141" t="s">
        <v>17</v>
      </c>
      <c r="D93" s="193">
        <v>0.14799999999999999</v>
      </c>
      <c r="E93" s="89">
        <f>D93*E90</f>
        <v>14.059999999999999</v>
      </c>
      <c r="F93" s="89"/>
      <c r="G93" s="29">
        <f>F93*E93</f>
        <v>0</v>
      </c>
      <c r="H93" s="89"/>
      <c r="I93" s="30">
        <f>H93*E93</f>
        <v>0</v>
      </c>
      <c r="J93" s="30">
        <f t="shared" si="1"/>
        <v>0</v>
      </c>
    </row>
    <row r="94" spans="1:10" s="217" customFormat="1" ht="14.25" customHeight="1" x14ac:dyDescent="0.35">
      <c r="A94" s="45"/>
      <c r="B94" s="104" t="s">
        <v>291</v>
      </c>
      <c r="C94" s="71" t="s">
        <v>33</v>
      </c>
      <c r="D94" s="101" t="s">
        <v>42</v>
      </c>
      <c r="E94" s="89">
        <v>50</v>
      </c>
      <c r="F94" s="89"/>
      <c r="G94" s="29">
        <f>F94*E94</f>
        <v>0</v>
      </c>
      <c r="H94" s="89"/>
      <c r="I94" s="30">
        <f>H94*E94</f>
        <v>0</v>
      </c>
      <c r="J94" s="30">
        <f t="shared" si="1"/>
        <v>0</v>
      </c>
    </row>
    <row r="95" spans="1:10" s="217" customFormat="1" ht="14.25" customHeight="1" x14ac:dyDescent="0.35">
      <c r="A95" s="45">
        <v>14</v>
      </c>
      <c r="B95" s="153" t="s">
        <v>292</v>
      </c>
      <c r="C95" s="219" t="s">
        <v>33</v>
      </c>
      <c r="D95" s="34"/>
      <c r="E95" s="34">
        <v>100</v>
      </c>
      <c r="F95" s="89"/>
      <c r="G95" s="29">
        <f>F95*E95</f>
        <v>0</v>
      </c>
      <c r="H95" s="89"/>
      <c r="I95" s="30">
        <f>H95*E95</f>
        <v>0</v>
      </c>
      <c r="J95" s="30">
        <f t="shared" si="1"/>
        <v>0</v>
      </c>
    </row>
    <row r="96" spans="1:10" s="217" customFormat="1" ht="14.25" customHeight="1" x14ac:dyDescent="0.35">
      <c r="A96" s="45"/>
      <c r="B96" s="194" t="s">
        <v>118</v>
      </c>
      <c r="C96" s="25" t="s">
        <v>33</v>
      </c>
      <c r="D96" s="35">
        <v>1</v>
      </c>
      <c r="E96" s="35">
        <f>D96*E95</f>
        <v>100</v>
      </c>
      <c r="F96" s="35"/>
      <c r="G96" s="29">
        <f>F96*E96</f>
        <v>0</v>
      </c>
      <c r="H96" s="35"/>
      <c r="I96" s="30">
        <f>H96*E96</f>
        <v>0</v>
      </c>
      <c r="J96" s="30">
        <f t="shared" si="1"/>
        <v>0</v>
      </c>
    </row>
    <row r="97" spans="1:320 16382:16382" s="217" customFormat="1" ht="14.25" customHeight="1" x14ac:dyDescent="0.35">
      <c r="A97" s="45"/>
      <c r="B97" s="47" t="s">
        <v>30</v>
      </c>
      <c r="C97" s="25" t="s">
        <v>17</v>
      </c>
      <c r="D97" s="78">
        <v>0.28199999999999997</v>
      </c>
      <c r="E97" s="35">
        <f>D97*E95</f>
        <v>28.199999999999996</v>
      </c>
      <c r="F97" s="35"/>
      <c r="G97" s="29">
        <f>F97*E97</f>
        <v>0</v>
      </c>
      <c r="H97" s="35"/>
      <c r="I97" s="30">
        <f>H97*E97</f>
        <v>0</v>
      </c>
      <c r="J97" s="30">
        <f t="shared" si="1"/>
        <v>0</v>
      </c>
    </row>
    <row r="98" spans="1:320 16382:16382" s="217" customFormat="1" ht="14.25" customHeight="1" x14ac:dyDescent="0.35">
      <c r="A98" s="45"/>
      <c r="B98" s="192" t="s">
        <v>31</v>
      </c>
      <c r="C98" s="141" t="s">
        <v>17</v>
      </c>
      <c r="D98" s="193">
        <v>0.14799999999999999</v>
      </c>
      <c r="E98" s="89">
        <f>D98*E95</f>
        <v>14.799999999999999</v>
      </c>
      <c r="F98" s="89"/>
      <c r="G98" s="29">
        <f>F98*E98</f>
        <v>0</v>
      </c>
      <c r="H98" s="89"/>
      <c r="I98" s="30">
        <f>H98*E98</f>
        <v>0</v>
      </c>
      <c r="J98" s="30">
        <f t="shared" si="1"/>
        <v>0</v>
      </c>
    </row>
    <row r="99" spans="1:320 16382:16382" s="217" customFormat="1" ht="14.25" customHeight="1" x14ac:dyDescent="0.35">
      <c r="A99" s="45"/>
      <c r="B99" s="104" t="s">
        <v>293</v>
      </c>
      <c r="C99" s="71" t="s">
        <v>33</v>
      </c>
      <c r="D99" s="101" t="s">
        <v>42</v>
      </c>
      <c r="E99" s="89">
        <v>50</v>
      </c>
      <c r="F99" s="89"/>
      <c r="G99" s="29">
        <f>F99*E99</f>
        <v>0</v>
      </c>
      <c r="H99" s="89"/>
      <c r="I99" s="30">
        <f>H99*E99</f>
        <v>0</v>
      </c>
      <c r="J99" s="30">
        <f t="shared" si="1"/>
        <v>0</v>
      </c>
    </row>
    <row r="100" spans="1:320 16382:16382" s="217" customFormat="1" ht="24.75" customHeight="1" x14ac:dyDescent="0.35">
      <c r="A100" s="45">
        <v>15</v>
      </c>
      <c r="B100" s="153" t="s">
        <v>294</v>
      </c>
      <c r="C100" s="219" t="s">
        <v>33</v>
      </c>
      <c r="D100" s="34"/>
      <c r="E100" s="34">
        <v>700</v>
      </c>
      <c r="F100" s="89"/>
      <c r="G100" s="29">
        <f>F100*E100</f>
        <v>0</v>
      </c>
      <c r="H100" s="89"/>
      <c r="I100" s="30">
        <f>H100*E100</f>
        <v>0</v>
      </c>
      <c r="J100" s="30">
        <f t="shared" si="1"/>
        <v>0</v>
      </c>
    </row>
    <row r="101" spans="1:320 16382:16382" s="217" customFormat="1" ht="14.25" customHeight="1" x14ac:dyDescent="0.35">
      <c r="A101" s="45"/>
      <c r="B101" s="194" t="s">
        <v>39</v>
      </c>
      <c r="C101" s="25" t="s">
        <v>33</v>
      </c>
      <c r="D101" s="35">
        <v>1</v>
      </c>
      <c r="E101" s="35">
        <f>D101*E100</f>
        <v>700</v>
      </c>
      <c r="F101" s="35"/>
      <c r="G101" s="29">
        <f>F101*E101</f>
        <v>0</v>
      </c>
      <c r="H101" s="35"/>
      <c r="I101" s="30">
        <f>H101*E101</f>
        <v>0</v>
      </c>
      <c r="J101" s="30">
        <f t="shared" si="1"/>
        <v>0</v>
      </c>
    </row>
    <row r="102" spans="1:320 16382:16382" s="217" customFormat="1" ht="14.25" customHeight="1" x14ac:dyDescent="0.35">
      <c r="A102" s="45"/>
      <c r="B102" s="192" t="s">
        <v>295</v>
      </c>
      <c r="C102" s="141" t="s">
        <v>33</v>
      </c>
      <c r="D102" s="193">
        <v>1.05</v>
      </c>
      <c r="E102" s="89">
        <f>D102*E100</f>
        <v>735</v>
      </c>
      <c r="F102" s="89"/>
      <c r="G102" s="29">
        <f>F102*E102</f>
        <v>0</v>
      </c>
      <c r="H102" s="89"/>
      <c r="I102" s="30">
        <f>H102*E102</f>
        <v>0</v>
      </c>
      <c r="J102" s="30">
        <f t="shared" si="1"/>
        <v>0</v>
      </c>
    </row>
    <row r="103" spans="1:320 16382:16382" s="217" customFormat="1" ht="13" customHeight="1" x14ac:dyDescent="0.35">
      <c r="A103" s="45"/>
      <c r="B103" s="192" t="s">
        <v>296</v>
      </c>
      <c r="C103" s="141" t="s">
        <v>37</v>
      </c>
      <c r="D103" s="193">
        <v>2</v>
      </c>
      <c r="E103" s="89">
        <f>D103*E100</f>
        <v>1400</v>
      </c>
      <c r="F103" s="89"/>
      <c r="G103" s="29">
        <f>F103*E103</f>
        <v>0</v>
      </c>
      <c r="H103" s="89"/>
      <c r="I103" s="30">
        <f>H103*E103</f>
        <v>0</v>
      </c>
      <c r="J103" s="30">
        <f t="shared" si="1"/>
        <v>0</v>
      </c>
    </row>
    <row r="104" spans="1:320 16382:16382" s="201" customFormat="1" ht="14.25" customHeight="1" x14ac:dyDescent="0.35">
      <c r="A104" s="62"/>
      <c r="B104" s="22" t="s">
        <v>25</v>
      </c>
      <c r="C104" s="197"/>
      <c r="D104" s="197"/>
      <c r="E104" s="198"/>
      <c r="F104" s="199"/>
      <c r="G104" s="199">
        <f>SUM(G12:G103)</f>
        <v>0</v>
      </c>
      <c r="H104" s="199"/>
      <c r="I104" s="199">
        <f>SUM(I12:I103)</f>
        <v>0</v>
      </c>
      <c r="J104" s="199">
        <f>SUM(J12:J103)</f>
        <v>0</v>
      </c>
      <c r="K104" s="65"/>
      <c r="L104" s="200"/>
      <c r="M104" s="65"/>
      <c r="N104" s="65"/>
      <c r="O104" s="65"/>
      <c r="P104" s="65"/>
      <c r="Q104" s="65"/>
      <c r="R104" s="65"/>
      <c r="S104" s="65"/>
      <c r="T104" s="65"/>
      <c r="U104" s="65"/>
      <c r="V104" s="65"/>
      <c r="W104" s="65"/>
      <c r="X104" s="65"/>
      <c r="Y104" s="65"/>
      <c r="Z104" s="65"/>
      <c r="AA104" s="65"/>
      <c r="AB104" s="65"/>
      <c r="AC104" s="65"/>
      <c r="AD104" s="65"/>
      <c r="AE104" s="65"/>
      <c r="AF104" s="65"/>
      <c r="AG104" s="65"/>
      <c r="AH104" s="65"/>
      <c r="AI104" s="65"/>
      <c r="AJ104" s="65"/>
      <c r="AK104" s="65"/>
      <c r="AL104" s="65"/>
      <c r="AM104" s="65"/>
      <c r="AN104" s="65"/>
      <c r="AO104" s="65"/>
      <c r="AP104" s="65"/>
      <c r="AQ104" s="65"/>
      <c r="AR104" s="65"/>
      <c r="AS104" s="65"/>
      <c r="AT104" s="65"/>
      <c r="AU104" s="65"/>
      <c r="AV104" s="65"/>
      <c r="AW104" s="65"/>
      <c r="AX104" s="65"/>
      <c r="AY104" s="65"/>
      <c r="AZ104" s="65"/>
      <c r="BA104" s="65"/>
      <c r="BB104" s="65"/>
      <c r="BC104" s="65"/>
      <c r="BD104" s="65"/>
      <c r="BE104" s="65"/>
      <c r="BF104" s="65"/>
      <c r="BG104" s="65"/>
      <c r="BH104" s="65"/>
      <c r="BI104" s="65"/>
      <c r="BJ104" s="65"/>
      <c r="BK104" s="65"/>
      <c r="BL104" s="65"/>
      <c r="BM104" s="65"/>
      <c r="BN104" s="65"/>
      <c r="BO104" s="65"/>
      <c r="BP104" s="65"/>
      <c r="BQ104" s="65"/>
      <c r="BR104" s="65"/>
      <c r="BS104" s="65"/>
      <c r="BT104" s="65"/>
      <c r="BU104" s="65"/>
      <c r="BV104" s="65"/>
      <c r="BW104" s="65"/>
      <c r="BX104" s="65"/>
      <c r="BY104" s="65"/>
      <c r="BZ104" s="65"/>
      <c r="CA104" s="65"/>
      <c r="CB104" s="65"/>
      <c r="CC104" s="65"/>
      <c r="CD104" s="65"/>
      <c r="CE104" s="65"/>
      <c r="CF104" s="65"/>
      <c r="CG104" s="65"/>
      <c r="CH104" s="65"/>
      <c r="CI104" s="65"/>
      <c r="CJ104" s="65"/>
      <c r="CK104" s="65"/>
      <c r="CL104" s="65"/>
      <c r="CM104" s="65"/>
      <c r="CN104" s="65"/>
      <c r="CO104" s="65"/>
      <c r="CP104" s="65"/>
      <c r="CQ104" s="65"/>
      <c r="CR104" s="65"/>
      <c r="CS104" s="65"/>
      <c r="CT104" s="65"/>
      <c r="CU104" s="65"/>
      <c r="CV104" s="65"/>
      <c r="CW104" s="65"/>
      <c r="CX104" s="65"/>
      <c r="CY104" s="65"/>
      <c r="CZ104" s="65"/>
      <c r="DA104" s="65"/>
      <c r="DB104" s="65"/>
      <c r="DC104" s="65"/>
      <c r="DD104" s="65"/>
      <c r="DE104" s="65"/>
      <c r="DF104" s="65"/>
      <c r="DG104" s="65"/>
      <c r="DH104" s="65"/>
      <c r="DI104" s="65"/>
      <c r="DJ104" s="65"/>
      <c r="DK104" s="65"/>
      <c r="DL104" s="65"/>
      <c r="DM104" s="65"/>
      <c r="DN104" s="65"/>
      <c r="DO104" s="65"/>
      <c r="DP104" s="65"/>
      <c r="DQ104" s="65"/>
      <c r="DR104" s="65"/>
      <c r="DS104" s="65"/>
      <c r="DT104" s="65"/>
      <c r="DU104" s="65"/>
      <c r="DV104" s="65"/>
      <c r="DW104" s="65"/>
      <c r="DX104" s="65"/>
      <c r="DY104" s="65"/>
      <c r="DZ104" s="65"/>
      <c r="EA104" s="65"/>
      <c r="EB104" s="65"/>
      <c r="EC104" s="65"/>
      <c r="ED104" s="65"/>
      <c r="EE104" s="65"/>
      <c r="EF104" s="65"/>
      <c r="EG104" s="65"/>
      <c r="EH104" s="65"/>
      <c r="EI104" s="65"/>
      <c r="EJ104" s="65"/>
      <c r="EK104" s="65"/>
      <c r="EL104" s="65"/>
      <c r="EM104" s="65"/>
      <c r="EN104" s="65"/>
      <c r="EO104" s="65"/>
      <c r="EP104" s="65"/>
      <c r="EQ104" s="65"/>
      <c r="ER104" s="65"/>
      <c r="ES104" s="65"/>
      <c r="ET104" s="65"/>
      <c r="EU104" s="65"/>
      <c r="EV104" s="65"/>
      <c r="EW104" s="65"/>
      <c r="EX104" s="65"/>
      <c r="EY104" s="65"/>
      <c r="EZ104" s="65"/>
      <c r="FA104" s="65"/>
      <c r="FB104" s="65"/>
      <c r="FC104" s="65"/>
      <c r="FD104" s="65"/>
      <c r="FE104" s="65"/>
      <c r="FF104" s="65"/>
      <c r="FG104" s="65"/>
      <c r="FH104" s="65"/>
      <c r="FI104" s="65"/>
      <c r="FJ104" s="65"/>
      <c r="FK104" s="65"/>
      <c r="FL104" s="65"/>
      <c r="FM104" s="65"/>
      <c r="FN104" s="65"/>
      <c r="FO104" s="65"/>
      <c r="FP104" s="65"/>
      <c r="FQ104" s="65"/>
      <c r="FR104" s="65"/>
      <c r="FS104" s="65"/>
      <c r="FT104" s="65"/>
      <c r="FU104" s="65"/>
      <c r="FV104" s="65"/>
      <c r="FW104" s="65"/>
      <c r="FX104" s="65"/>
      <c r="FY104" s="65"/>
      <c r="FZ104" s="65"/>
      <c r="GA104" s="65"/>
      <c r="GB104" s="65"/>
      <c r="GC104" s="65"/>
      <c r="GD104" s="65"/>
      <c r="GE104" s="65"/>
      <c r="GF104" s="65"/>
      <c r="GG104" s="65"/>
      <c r="GH104" s="65"/>
      <c r="GI104" s="65"/>
      <c r="GJ104" s="65"/>
      <c r="GK104" s="65"/>
      <c r="GL104" s="65"/>
      <c r="GM104" s="65"/>
      <c r="GN104" s="65"/>
      <c r="GO104" s="65"/>
      <c r="GP104" s="65"/>
      <c r="GQ104" s="65"/>
      <c r="GR104" s="65"/>
      <c r="GS104" s="65"/>
      <c r="GT104" s="65"/>
      <c r="GU104" s="65"/>
      <c r="GV104" s="65"/>
      <c r="GW104" s="65"/>
      <c r="GX104" s="65"/>
      <c r="GY104" s="65"/>
      <c r="GZ104" s="65"/>
      <c r="HA104" s="65"/>
      <c r="HB104" s="65"/>
      <c r="HC104" s="65"/>
      <c r="HD104" s="65"/>
      <c r="HE104" s="65"/>
      <c r="HF104" s="65"/>
      <c r="HG104" s="65"/>
      <c r="HH104" s="65"/>
      <c r="HI104" s="65"/>
      <c r="HJ104" s="65"/>
      <c r="HK104" s="65"/>
      <c r="HL104" s="65"/>
      <c r="HM104" s="65"/>
      <c r="HN104" s="65"/>
      <c r="HO104" s="65"/>
      <c r="HP104" s="65"/>
      <c r="HQ104" s="65"/>
      <c r="HR104" s="65"/>
      <c r="HS104" s="65"/>
      <c r="HT104" s="65"/>
      <c r="HU104" s="65"/>
      <c r="HV104" s="65"/>
      <c r="HW104" s="65"/>
      <c r="HX104" s="65"/>
      <c r="HY104" s="65"/>
      <c r="HZ104" s="65"/>
      <c r="IA104" s="65"/>
      <c r="IB104" s="65"/>
      <c r="IC104" s="65"/>
      <c r="ID104" s="65"/>
      <c r="IE104" s="65"/>
      <c r="IF104" s="65"/>
      <c r="IG104" s="65"/>
      <c r="IH104" s="65"/>
      <c r="II104" s="65"/>
      <c r="IJ104" s="65"/>
      <c r="IK104" s="65"/>
      <c r="IL104" s="65"/>
      <c r="IM104" s="65"/>
      <c r="IN104" s="65"/>
      <c r="IO104" s="65"/>
      <c r="IP104" s="65"/>
      <c r="IQ104" s="65"/>
      <c r="IR104" s="65"/>
      <c r="IS104" s="65"/>
      <c r="IT104" s="65"/>
      <c r="IU104" s="65"/>
      <c r="IV104" s="65"/>
      <c r="IW104" s="65"/>
      <c r="IX104" s="65"/>
      <c r="IY104" s="65"/>
      <c r="IZ104" s="65"/>
      <c r="JA104" s="65"/>
      <c r="JB104" s="65"/>
      <c r="JC104" s="65"/>
      <c r="JD104" s="65"/>
      <c r="JE104" s="65"/>
      <c r="JF104" s="65"/>
      <c r="JG104" s="65"/>
      <c r="JH104" s="65"/>
      <c r="JI104" s="65"/>
      <c r="JJ104" s="65"/>
      <c r="JK104" s="65"/>
      <c r="JL104" s="65"/>
      <c r="JM104" s="65"/>
      <c r="JN104" s="65"/>
      <c r="JO104" s="65"/>
      <c r="JP104" s="65"/>
      <c r="JQ104" s="65"/>
      <c r="JR104" s="65"/>
      <c r="JS104" s="65"/>
      <c r="JT104" s="65"/>
      <c r="JU104" s="65"/>
      <c r="JV104" s="65"/>
      <c r="JW104" s="65"/>
      <c r="JX104" s="65"/>
      <c r="JY104" s="65"/>
      <c r="JZ104" s="65"/>
      <c r="KA104" s="65"/>
      <c r="KB104" s="65"/>
      <c r="KC104" s="65"/>
      <c r="KD104" s="65"/>
      <c r="KE104" s="65"/>
      <c r="KF104" s="65"/>
      <c r="KG104" s="65"/>
      <c r="KH104" s="65"/>
      <c r="KI104" s="65"/>
      <c r="KJ104" s="65"/>
      <c r="KK104" s="65"/>
      <c r="KL104" s="65"/>
      <c r="KM104" s="65"/>
      <c r="KN104" s="65"/>
      <c r="KO104" s="65"/>
      <c r="KP104" s="65"/>
      <c r="KQ104" s="65"/>
      <c r="KR104" s="65"/>
      <c r="KS104" s="65"/>
      <c r="KT104" s="65"/>
      <c r="KU104" s="65"/>
      <c r="KV104" s="65"/>
      <c r="KW104" s="65"/>
      <c r="KX104" s="65"/>
      <c r="KY104" s="65"/>
      <c r="KZ104" s="65"/>
      <c r="LA104" s="65"/>
      <c r="LB104" s="65"/>
      <c r="LC104" s="65"/>
      <c r="LD104" s="65"/>
      <c r="LE104" s="65"/>
      <c r="LF104" s="65"/>
      <c r="LG104" s="65"/>
      <c r="LH104" s="65"/>
    </row>
    <row r="105" spans="1:320 16382:16382" s="201" customFormat="1" ht="14.25" customHeight="1" x14ac:dyDescent="0.35">
      <c r="A105" s="62"/>
      <c r="B105" s="202" t="s">
        <v>297</v>
      </c>
      <c r="C105" s="203">
        <v>0.75</v>
      </c>
      <c r="D105" s="203"/>
      <c r="E105" s="56"/>
      <c r="F105" s="204"/>
      <c r="G105" s="204"/>
      <c r="H105" s="204"/>
      <c r="I105" s="204"/>
      <c r="J105" s="204">
        <f>G104*C105</f>
        <v>0</v>
      </c>
      <c r="K105" s="65"/>
      <c r="L105" s="65"/>
      <c r="M105" s="65"/>
      <c r="N105" s="65"/>
      <c r="O105" s="65"/>
      <c r="P105" s="65"/>
      <c r="Q105" s="65"/>
      <c r="R105" s="65"/>
      <c r="S105" s="65"/>
      <c r="T105" s="65"/>
      <c r="U105" s="65"/>
      <c r="V105" s="65"/>
      <c r="W105" s="65"/>
      <c r="X105" s="65"/>
      <c r="Y105" s="65"/>
      <c r="Z105" s="65"/>
      <c r="AA105" s="65"/>
      <c r="AB105" s="65"/>
      <c r="AC105" s="65"/>
      <c r="AD105" s="65"/>
      <c r="AE105" s="65"/>
      <c r="AF105" s="65"/>
      <c r="AG105" s="65"/>
      <c r="AH105" s="65"/>
      <c r="AI105" s="65"/>
      <c r="AJ105" s="65"/>
      <c r="AK105" s="65"/>
      <c r="AL105" s="65"/>
      <c r="AM105" s="65"/>
      <c r="AN105" s="65"/>
      <c r="AO105" s="65"/>
      <c r="AP105" s="65"/>
      <c r="AQ105" s="65"/>
      <c r="AR105" s="65"/>
      <c r="AS105" s="65"/>
      <c r="AT105" s="65"/>
      <c r="AU105" s="65"/>
      <c r="AV105" s="65"/>
      <c r="AW105" s="65"/>
      <c r="AX105" s="65"/>
      <c r="AY105" s="65"/>
      <c r="AZ105" s="65"/>
      <c r="BA105" s="65"/>
      <c r="BB105" s="65"/>
      <c r="BC105" s="65"/>
      <c r="BD105" s="65"/>
      <c r="BE105" s="65"/>
      <c r="BF105" s="65"/>
      <c r="BG105" s="65"/>
      <c r="BH105" s="65"/>
      <c r="BI105" s="65"/>
      <c r="BJ105" s="65"/>
      <c r="BK105" s="65"/>
      <c r="BL105" s="65"/>
      <c r="BM105" s="65"/>
      <c r="BN105" s="65"/>
      <c r="BO105" s="65"/>
      <c r="BP105" s="65"/>
      <c r="BQ105" s="65"/>
      <c r="BR105" s="65"/>
      <c r="BS105" s="65"/>
      <c r="BT105" s="65"/>
      <c r="BU105" s="65"/>
      <c r="BV105" s="65"/>
      <c r="BW105" s="65"/>
      <c r="BX105" s="65"/>
      <c r="BY105" s="65"/>
      <c r="BZ105" s="65"/>
      <c r="CA105" s="65"/>
      <c r="CB105" s="65"/>
      <c r="CC105" s="65"/>
      <c r="CD105" s="65"/>
      <c r="CE105" s="65"/>
      <c r="CF105" s="65"/>
      <c r="CG105" s="65"/>
      <c r="CH105" s="65"/>
      <c r="CI105" s="65"/>
      <c r="CJ105" s="65"/>
      <c r="CK105" s="65"/>
      <c r="CL105" s="65"/>
      <c r="CM105" s="65"/>
      <c r="CN105" s="65"/>
      <c r="CO105" s="65"/>
      <c r="CP105" s="65"/>
      <c r="CQ105" s="65"/>
      <c r="CR105" s="65"/>
      <c r="CS105" s="65"/>
      <c r="CT105" s="65"/>
      <c r="CU105" s="65"/>
      <c r="CV105" s="65"/>
      <c r="CW105" s="65"/>
      <c r="CX105" s="65"/>
      <c r="CY105" s="65"/>
      <c r="CZ105" s="65"/>
      <c r="DA105" s="65"/>
      <c r="DB105" s="65"/>
      <c r="DC105" s="65"/>
      <c r="DD105" s="65"/>
      <c r="DE105" s="65"/>
      <c r="DF105" s="65"/>
      <c r="DG105" s="65"/>
      <c r="DH105" s="65"/>
      <c r="DI105" s="65"/>
      <c r="DJ105" s="65"/>
      <c r="DK105" s="65"/>
      <c r="DL105" s="65"/>
      <c r="DM105" s="65"/>
      <c r="DN105" s="65"/>
      <c r="DO105" s="65"/>
      <c r="DP105" s="65"/>
      <c r="DQ105" s="65"/>
      <c r="DR105" s="65"/>
      <c r="DS105" s="65"/>
      <c r="DT105" s="65"/>
      <c r="DU105" s="65"/>
      <c r="DV105" s="65"/>
      <c r="DW105" s="65"/>
      <c r="DX105" s="65"/>
      <c r="DY105" s="65"/>
      <c r="DZ105" s="65"/>
      <c r="EA105" s="65"/>
      <c r="EB105" s="65"/>
      <c r="EC105" s="65"/>
      <c r="ED105" s="65"/>
      <c r="EE105" s="65"/>
      <c r="EF105" s="65"/>
      <c r="EG105" s="65"/>
      <c r="EH105" s="65"/>
      <c r="EI105" s="65"/>
      <c r="EJ105" s="65"/>
      <c r="EK105" s="65"/>
      <c r="EL105" s="65"/>
      <c r="EM105" s="65"/>
      <c r="EN105" s="65"/>
      <c r="EO105" s="65"/>
      <c r="EP105" s="65"/>
      <c r="EQ105" s="65"/>
      <c r="ER105" s="65"/>
      <c r="ES105" s="65"/>
      <c r="ET105" s="65"/>
      <c r="EU105" s="65"/>
      <c r="EV105" s="65"/>
      <c r="EW105" s="65"/>
      <c r="EX105" s="65"/>
      <c r="EY105" s="65"/>
      <c r="EZ105" s="65"/>
      <c r="FA105" s="65"/>
      <c r="FB105" s="65"/>
      <c r="FC105" s="65"/>
      <c r="FD105" s="65"/>
      <c r="FE105" s="65"/>
      <c r="FF105" s="65"/>
      <c r="FG105" s="65"/>
      <c r="FH105" s="65"/>
      <c r="FI105" s="65"/>
      <c r="FJ105" s="65"/>
      <c r="FK105" s="65"/>
      <c r="FL105" s="65"/>
      <c r="FM105" s="65"/>
      <c r="FN105" s="65"/>
      <c r="FO105" s="65"/>
      <c r="FP105" s="65"/>
      <c r="FQ105" s="65"/>
      <c r="FR105" s="65"/>
      <c r="FS105" s="65"/>
      <c r="FT105" s="65"/>
      <c r="FU105" s="65"/>
      <c r="FV105" s="65"/>
      <c r="FW105" s="65"/>
      <c r="FX105" s="65"/>
      <c r="FY105" s="65"/>
      <c r="FZ105" s="65"/>
      <c r="GA105" s="65"/>
      <c r="GB105" s="65"/>
      <c r="GC105" s="65"/>
      <c r="GD105" s="65"/>
      <c r="GE105" s="65"/>
      <c r="GF105" s="65"/>
      <c r="GG105" s="65"/>
      <c r="GH105" s="65"/>
      <c r="GI105" s="65"/>
      <c r="GJ105" s="65"/>
      <c r="GK105" s="65"/>
      <c r="GL105" s="65"/>
      <c r="GM105" s="65"/>
      <c r="GN105" s="65"/>
      <c r="GO105" s="65"/>
      <c r="GP105" s="65"/>
      <c r="GQ105" s="65"/>
      <c r="GR105" s="65"/>
      <c r="GS105" s="65"/>
      <c r="GT105" s="65"/>
      <c r="GU105" s="65"/>
      <c r="GV105" s="65"/>
      <c r="GW105" s="65"/>
      <c r="GX105" s="65"/>
      <c r="GY105" s="65"/>
      <c r="GZ105" s="65"/>
      <c r="HA105" s="65"/>
      <c r="HB105" s="65"/>
      <c r="HC105" s="65"/>
      <c r="HD105" s="65"/>
      <c r="HE105" s="65"/>
      <c r="HF105" s="65"/>
      <c r="HG105" s="65"/>
      <c r="HH105" s="65"/>
      <c r="HI105" s="65"/>
      <c r="HJ105" s="65"/>
      <c r="HK105" s="65"/>
      <c r="HL105" s="65"/>
      <c r="HM105" s="65"/>
      <c r="HN105" s="65"/>
      <c r="HO105" s="65"/>
      <c r="HP105" s="65"/>
      <c r="HQ105" s="65"/>
      <c r="HR105" s="65"/>
      <c r="HS105" s="65"/>
      <c r="HT105" s="65"/>
      <c r="HU105" s="65"/>
      <c r="HV105" s="65"/>
      <c r="HW105" s="65"/>
      <c r="HX105" s="65"/>
      <c r="HY105" s="65"/>
      <c r="HZ105" s="65"/>
      <c r="IA105" s="65"/>
      <c r="IB105" s="65"/>
      <c r="IC105" s="65"/>
      <c r="ID105" s="65"/>
      <c r="IE105" s="65"/>
      <c r="IF105" s="65"/>
      <c r="IG105" s="65"/>
      <c r="IH105" s="65"/>
      <c r="II105" s="65"/>
      <c r="IJ105" s="65"/>
      <c r="IK105" s="65"/>
      <c r="IL105" s="65"/>
      <c r="IM105" s="65"/>
      <c r="IN105" s="65"/>
      <c r="IO105" s="65"/>
      <c r="IP105" s="65"/>
      <c r="IQ105" s="65"/>
      <c r="IR105" s="65"/>
      <c r="IS105" s="65"/>
      <c r="IT105" s="65"/>
      <c r="IU105" s="65"/>
      <c r="IV105" s="65"/>
      <c r="IW105" s="65"/>
      <c r="IX105" s="65"/>
      <c r="IY105" s="65"/>
      <c r="IZ105" s="65"/>
      <c r="JA105" s="65"/>
      <c r="JB105" s="65"/>
      <c r="JC105" s="65"/>
      <c r="JD105" s="65"/>
      <c r="JE105" s="65"/>
      <c r="JF105" s="65"/>
      <c r="JG105" s="65"/>
      <c r="JH105" s="65"/>
      <c r="JI105" s="65"/>
      <c r="JJ105" s="65"/>
      <c r="JK105" s="65"/>
      <c r="JL105" s="65"/>
      <c r="JM105" s="65"/>
      <c r="JN105" s="65"/>
      <c r="JO105" s="65"/>
      <c r="JP105" s="65"/>
      <c r="JQ105" s="65"/>
      <c r="JR105" s="65"/>
      <c r="JS105" s="65"/>
      <c r="JT105" s="65"/>
      <c r="JU105" s="65"/>
      <c r="JV105" s="65"/>
      <c r="JW105" s="65"/>
      <c r="JX105" s="65"/>
      <c r="JY105" s="65"/>
      <c r="JZ105" s="65"/>
      <c r="KA105" s="65"/>
      <c r="KB105" s="65"/>
      <c r="KC105" s="65"/>
      <c r="KD105" s="65"/>
      <c r="KE105" s="65"/>
      <c r="KF105" s="65"/>
      <c r="KG105" s="65"/>
      <c r="KH105" s="65"/>
      <c r="KI105" s="65"/>
      <c r="KJ105" s="65"/>
      <c r="KK105" s="65"/>
      <c r="KL105" s="65"/>
      <c r="KM105" s="65"/>
      <c r="KN105" s="65"/>
      <c r="KO105" s="65"/>
      <c r="KP105" s="65"/>
      <c r="KQ105" s="65"/>
      <c r="KR105" s="65"/>
      <c r="KS105" s="65"/>
      <c r="KT105" s="65"/>
      <c r="KU105" s="65"/>
      <c r="KV105" s="65"/>
      <c r="KW105" s="65"/>
      <c r="KX105" s="65"/>
      <c r="KY105" s="65"/>
      <c r="KZ105" s="65"/>
      <c r="LA105" s="65"/>
      <c r="LB105" s="65"/>
      <c r="LC105" s="65"/>
      <c r="LD105" s="65"/>
      <c r="LE105" s="65"/>
      <c r="LF105" s="65"/>
      <c r="LG105" s="65"/>
      <c r="LH105" s="65"/>
    </row>
    <row r="106" spans="1:320 16382:16382" s="201" customFormat="1" ht="14.25" customHeight="1" x14ac:dyDescent="0.35">
      <c r="A106" s="62"/>
      <c r="B106" s="205" t="s">
        <v>25</v>
      </c>
      <c r="C106" s="71"/>
      <c r="D106" s="71"/>
      <c r="E106" s="56"/>
      <c r="F106" s="204"/>
      <c r="G106" s="204"/>
      <c r="H106" s="204"/>
      <c r="I106" s="204"/>
      <c r="J106" s="204">
        <f>SUM(J104:J105)</f>
        <v>0</v>
      </c>
      <c r="K106" s="65"/>
      <c r="L106" s="65"/>
      <c r="M106" s="65"/>
      <c r="N106" s="65"/>
      <c r="O106" s="65"/>
      <c r="P106" s="65"/>
      <c r="Q106" s="65"/>
      <c r="R106" s="65"/>
      <c r="S106" s="65"/>
      <c r="T106" s="65"/>
      <c r="U106" s="65"/>
      <c r="V106" s="65"/>
      <c r="W106" s="65"/>
      <c r="X106" s="65"/>
      <c r="Y106" s="65"/>
      <c r="Z106" s="65"/>
      <c r="AA106" s="65"/>
      <c r="AB106" s="65"/>
      <c r="AC106" s="65"/>
      <c r="AD106" s="65"/>
      <c r="AE106" s="65"/>
      <c r="AF106" s="65"/>
      <c r="AG106" s="65"/>
      <c r="AH106" s="65"/>
      <c r="AI106" s="65"/>
      <c r="AJ106" s="65"/>
      <c r="AK106" s="65"/>
      <c r="AL106" s="65"/>
      <c r="AM106" s="65"/>
      <c r="AN106" s="65"/>
      <c r="AO106" s="65"/>
      <c r="AP106" s="65"/>
      <c r="AQ106" s="65"/>
      <c r="AR106" s="65"/>
      <c r="AS106" s="65"/>
      <c r="AT106" s="65"/>
      <c r="AU106" s="65"/>
      <c r="AV106" s="65"/>
      <c r="AW106" s="65"/>
      <c r="AX106" s="65"/>
      <c r="AY106" s="65"/>
      <c r="AZ106" s="65"/>
      <c r="BA106" s="65"/>
      <c r="BB106" s="65"/>
      <c r="BC106" s="65"/>
      <c r="BD106" s="65"/>
      <c r="BE106" s="65"/>
      <c r="BF106" s="65"/>
      <c r="BG106" s="65"/>
      <c r="BH106" s="65"/>
      <c r="BI106" s="65"/>
      <c r="BJ106" s="65"/>
      <c r="BK106" s="65"/>
      <c r="BL106" s="65"/>
      <c r="BM106" s="65"/>
      <c r="BN106" s="65"/>
      <c r="BO106" s="65"/>
      <c r="BP106" s="65"/>
      <c r="BQ106" s="65"/>
      <c r="BR106" s="65"/>
      <c r="BS106" s="65"/>
      <c r="BT106" s="65"/>
      <c r="BU106" s="65"/>
      <c r="BV106" s="65"/>
      <c r="BW106" s="65"/>
      <c r="BX106" s="65"/>
      <c r="BY106" s="65"/>
      <c r="BZ106" s="65"/>
      <c r="CA106" s="65"/>
      <c r="CB106" s="65"/>
      <c r="CC106" s="65"/>
      <c r="CD106" s="65"/>
      <c r="CE106" s="65"/>
      <c r="CF106" s="65"/>
      <c r="CG106" s="65"/>
      <c r="CH106" s="65"/>
      <c r="CI106" s="65"/>
      <c r="CJ106" s="65"/>
      <c r="CK106" s="65"/>
      <c r="CL106" s="65"/>
      <c r="CM106" s="65"/>
      <c r="CN106" s="65"/>
      <c r="CO106" s="65"/>
      <c r="CP106" s="65"/>
      <c r="CQ106" s="65"/>
      <c r="CR106" s="65"/>
      <c r="CS106" s="65"/>
      <c r="CT106" s="65"/>
      <c r="CU106" s="65"/>
      <c r="CV106" s="65"/>
      <c r="CW106" s="65"/>
      <c r="CX106" s="65"/>
      <c r="CY106" s="65"/>
      <c r="CZ106" s="65"/>
      <c r="DA106" s="65"/>
      <c r="DB106" s="65"/>
      <c r="DC106" s="65"/>
      <c r="DD106" s="65"/>
      <c r="DE106" s="65"/>
      <c r="DF106" s="65"/>
      <c r="DG106" s="65"/>
      <c r="DH106" s="65"/>
      <c r="DI106" s="65"/>
      <c r="DJ106" s="65"/>
      <c r="DK106" s="65"/>
      <c r="DL106" s="65"/>
      <c r="DM106" s="65"/>
      <c r="DN106" s="65"/>
      <c r="DO106" s="65"/>
      <c r="DP106" s="65"/>
      <c r="DQ106" s="65"/>
      <c r="DR106" s="65"/>
      <c r="DS106" s="65"/>
      <c r="DT106" s="65"/>
      <c r="DU106" s="65"/>
      <c r="DV106" s="65"/>
      <c r="DW106" s="65"/>
      <c r="DX106" s="65"/>
      <c r="DY106" s="65"/>
      <c r="DZ106" s="65"/>
      <c r="EA106" s="65"/>
      <c r="EB106" s="65"/>
      <c r="EC106" s="65"/>
      <c r="ED106" s="65"/>
      <c r="EE106" s="65"/>
      <c r="EF106" s="65"/>
      <c r="EG106" s="65"/>
      <c r="EH106" s="65"/>
      <c r="EI106" s="65"/>
      <c r="EJ106" s="65"/>
      <c r="EK106" s="65"/>
      <c r="EL106" s="65"/>
      <c r="EM106" s="65"/>
      <c r="EN106" s="65"/>
      <c r="EO106" s="65"/>
      <c r="EP106" s="65"/>
      <c r="EQ106" s="65"/>
      <c r="ER106" s="65"/>
      <c r="ES106" s="65"/>
      <c r="ET106" s="65"/>
      <c r="EU106" s="65"/>
      <c r="EV106" s="65"/>
      <c r="EW106" s="65"/>
      <c r="EX106" s="65"/>
      <c r="EY106" s="65"/>
      <c r="EZ106" s="65"/>
      <c r="FA106" s="65"/>
      <c r="FB106" s="65"/>
      <c r="FC106" s="65"/>
      <c r="FD106" s="65"/>
      <c r="FE106" s="65"/>
      <c r="FF106" s="65"/>
      <c r="FG106" s="65"/>
      <c r="FH106" s="65"/>
      <c r="FI106" s="65"/>
      <c r="FJ106" s="65"/>
      <c r="FK106" s="65"/>
      <c r="FL106" s="65"/>
      <c r="FM106" s="65"/>
      <c r="FN106" s="65"/>
      <c r="FO106" s="65"/>
      <c r="FP106" s="65"/>
      <c r="FQ106" s="65"/>
      <c r="FR106" s="65"/>
      <c r="FS106" s="65"/>
      <c r="FT106" s="65"/>
      <c r="FU106" s="65"/>
      <c r="FV106" s="65"/>
      <c r="FW106" s="65"/>
      <c r="FX106" s="65"/>
      <c r="FY106" s="65"/>
      <c r="FZ106" s="65"/>
      <c r="GA106" s="65"/>
      <c r="GB106" s="65"/>
      <c r="GC106" s="65"/>
      <c r="GD106" s="65"/>
      <c r="GE106" s="65"/>
      <c r="GF106" s="65"/>
      <c r="GG106" s="65"/>
      <c r="GH106" s="65"/>
      <c r="GI106" s="65"/>
      <c r="GJ106" s="65"/>
      <c r="GK106" s="65"/>
      <c r="GL106" s="65"/>
      <c r="GM106" s="65"/>
      <c r="GN106" s="65"/>
      <c r="GO106" s="65"/>
      <c r="GP106" s="65"/>
      <c r="GQ106" s="65"/>
      <c r="GR106" s="65"/>
      <c r="GS106" s="65"/>
      <c r="GT106" s="65"/>
      <c r="GU106" s="65"/>
      <c r="GV106" s="65"/>
      <c r="GW106" s="65"/>
      <c r="GX106" s="65"/>
      <c r="GY106" s="65"/>
      <c r="GZ106" s="65"/>
      <c r="HA106" s="65"/>
      <c r="HB106" s="65"/>
      <c r="HC106" s="65"/>
      <c r="HD106" s="65"/>
      <c r="HE106" s="65"/>
      <c r="HF106" s="65"/>
      <c r="HG106" s="65"/>
      <c r="HH106" s="65"/>
      <c r="HI106" s="65"/>
      <c r="HJ106" s="65"/>
      <c r="HK106" s="65"/>
      <c r="HL106" s="65"/>
      <c r="HM106" s="65"/>
      <c r="HN106" s="65"/>
      <c r="HO106" s="65"/>
      <c r="HP106" s="65"/>
      <c r="HQ106" s="65"/>
      <c r="HR106" s="65"/>
      <c r="HS106" s="65"/>
      <c r="HT106" s="65"/>
      <c r="HU106" s="65"/>
      <c r="HV106" s="65"/>
      <c r="HW106" s="65"/>
      <c r="HX106" s="65"/>
      <c r="HY106" s="65"/>
      <c r="HZ106" s="65"/>
      <c r="IA106" s="65"/>
      <c r="IB106" s="65"/>
      <c r="IC106" s="65"/>
      <c r="ID106" s="65"/>
      <c r="IE106" s="65"/>
      <c r="IF106" s="65"/>
      <c r="IG106" s="65"/>
      <c r="IH106" s="65"/>
      <c r="II106" s="65"/>
      <c r="IJ106" s="65"/>
      <c r="IK106" s="65"/>
      <c r="IL106" s="65"/>
      <c r="IM106" s="65"/>
      <c r="IN106" s="65"/>
      <c r="IO106" s="65"/>
      <c r="IP106" s="65"/>
      <c r="IQ106" s="65"/>
      <c r="IR106" s="65"/>
      <c r="IS106" s="65"/>
      <c r="IT106" s="65"/>
      <c r="IU106" s="65"/>
      <c r="IV106" s="65"/>
      <c r="IW106" s="65"/>
      <c r="IX106" s="65"/>
      <c r="IY106" s="65"/>
      <c r="IZ106" s="65"/>
      <c r="JA106" s="65"/>
      <c r="JB106" s="65"/>
      <c r="JC106" s="65"/>
      <c r="JD106" s="65"/>
      <c r="JE106" s="65"/>
      <c r="JF106" s="65"/>
      <c r="JG106" s="65"/>
      <c r="JH106" s="65"/>
      <c r="JI106" s="65"/>
      <c r="JJ106" s="65"/>
      <c r="JK106" s="65"/>
      <c r="JL106" s="65"/>
      <c r="JM106" s="65"/>
      <c r="JN106" s="65"/>
      <c r="JO106" s="65"/>
      <c r="JP106" s="65"/>
      <c r="JQ106" s="65"/>
      <c r="JR106" s="65"/>
      <c r="JS106" s="65"/>
      <c r="JT106" s="65"/>
      <c r="JU106" s="65"/>
      <c r="JV106" s="65"/>
      <c r="JW106" s="65"/>
      <c r="JX106" s="65"/>
      <c r="JY106" s="65"/>
      <c r="JZ106" s="65"/>
      <c r="KA106" s="65"/>
      <c r="KB106" s="65"/>
      <c r="KC106" s="65"/>
      <c r="KD106" s="65"/>
      <c r="KE106" s="65"/>
      <c r="KF106" s="65"/>
      <c r="KG106" s="65"/>
      <c r="KH106" s="65"/>
      <c r="KI106" s="65"/>
      <c r="KJ106" s="65"/>
      <c r="KK106" s="65"/>
      <c r="KL106" s="65"/>
      <c r="KM106" s="65"/>
      <c r="KN106" s="65"/>
      <c r="KO106" s="65"/>
      <c r="KP106" s="65"/>
      <c r="KQ106" s="65"/>
      <c r="KR106" s="65"/>
      <c r="KS106" s="65"/>
      <c r="KT106" s="65"/>
      <c r="KU106" s="65"/>
      <c r="KV106" s="65"/>
      <c r="KW106" s="65"/>
      <c r="KX106" s="65"/>
      <c r="KY106" s="65"/>
      <c r="KZ106" s="65"/>
      <c r="LA106" s="65"/>
      <c r="LB106" s="65"/>
      <c r="LC106" s="65"/>
      <c r="LD106" s="65"/>
      <c r="LE106" s="65"/>
      <c r="LF106" s="65"/>
      <c r="LG106" s="65"/>
      <c r="LH106" s="65"/>
    </row>
    <row r="107" spans="1:320 16382:16382" ht="14.25" customHeight="1" x14ac:dyDescent="0.35">
      <c r="A107" s="62"/>
      <c r="B107" s="202" t="s">
        <v>53</v>
      </c>
      <c r="C107" s="203">
        <v>0.08</v>
      </c>
      <c r="D107" s="203"/>
      <c r="E107" s="56"/>
      <c r="F107" s="204"/>
      <c r="G107" s="204"/>
      <c r="H107" s="204"/>
      <c r="I107" s="204"/>
      <c r="J107" s="204">
        <f>J106*C107</f>
        <v>0</v>
      </c>
    </row>
    <row r="108" spans="1:320 16382:16382" ht="14.25" customHeight="1" x14ac:dyDescent="0.35">
      <c r="A108" s="62"/>
      <c r="B108" s="205" t="s">
        <v>25</v>
      </c>
      <c r="C108" s="71"/>
      <c r="D108" s="71"/>
      <c r="E108" s="56"/>
      <c r="F108" s="204"/>
      <c r="G108" s="204"/>
      <c r="H108" s="204"/>
      <c r="I108" s="204"/>
      <c r="J108" s="204">
        <f>SUM(J106:J107)</f>
        <v>0</v>
      </c>
    </row>
    <row r="109" spans="1:320 16382:16382" ht="14.25" customHeight="1" x14ac:dyDescent="0.35">
      <c r="A109" s="62"/>
      <c r="B109" s="202" t="s">
        <v>54</v>
      </c>
      <c r="C109" s="203">
        <v>0.03</v>
      </c>
      <c r="D109" s="203"/>
      <c r="E109" s="56"/>
      <c r="F109" s="204"/>
      <c r="G109" s="204"/>
      <c r="H109" s="204"/>
      <c r="I109" s="204"/>
      <c r="J109" s="204">
        <f>J108*C109</f>
        <v>0</v>
      </c>
    </row>
    <row r="110" spans="1:320 16382:16382" ht="14.25" customHeight="1" x14ac:dyDescent="0.35">
      <c r="A110" s="62"/>
      <c r="B110" s="205" t="s">
        <v>25</v>
      </c>
      <c r="C110" s="203"/>
      <c r="D110" s="203"/>
      <c r="E110" s="56"/>
      <c r="F110" s="204"/>
      <c r="G110" s="204"/>
      <c r="H110" s="204"/>
      <c r="I110" s="204"/>
      <c r="J110" s="204">
        <f>SUM(J108:J109)</f>
        <v>0</v>
      </c>
    </row>
    <row r="111" spans="1:320 16382:16382" ht="14.25" customHeight="1" x14ac:dyDescent="0.35">
      <c r="A111" s="62"/>
      <c r="B111" s="202" t="s">
        <v>7</v>
      </c>
      <c r="C111" s="203">
        <v>0.18</v>
      </c>
      <c r="D111" s="203"/>
      <c r="E111" s="56"/>
      <c r="F111" s="204"/>
      <c r="G111" s="204"/>
      <c r="H111" s="204"/>
      <c r="I111" s="204"/>
      <c r="J111" s="204">
        <f>J110*C111</f>
        <v>0</v>
      </c>
      <c r="XFB111" s="65">
        <f>SUM(A111:XFA111)</f>
        <v>0.18</v>
      </c>
    </row>
    <row r="112" spans="1:320 16382:16382" ht="24.75" customHeight="1" x14ac:dyDescent="0.35">
      <c r="A112" s="63"/>
      <c r="B112" s="206" t="s">
        <v>13</v>
      </c>
      <c r="C112" s="207"/>
      <c r="D112" s="207"/>
      <c r="E112" s="208"/>
      <c r="F112" s="209"/>
      <c r="G112" s="209"/>
      <c r="H112" s="209"/>
      <c r="I112" s="209"/>
      <c r="J112" s="210">
        <f>SUM(J110:J111)</f>
        <v>0</v>
      </c>
    </row>
    <row r="113" spans="1:10" ht="19.5" customHeight="1" x14ac:dyDescent="0.35">
      <c r="A113" s="211"/>
      <c r="B113" s="212"/>
      <c r="C113" s="212"/>
      <c r="D113" s="212"/>
      <c r="E113" s="212"/>
      <c r="F113" s="212"/>
      <c r="G113" s="212"/>
      <c r="H113" s="212"/>
      <c r="I113" s="212"/>
      <c r="J113" s="212"/>
    </row>
    <row r="114" spans="1:10" ht="14.25" customHeight="1" x14ac:dyDescent="0.35">
      <c r="A114" s="211"/>
      <c r="B114" s="212"/>
      <c r="C114" s="212"/>
      <c r="D114" s="212"/>
      <c r="E114" s="212"/>
      <c r="F114" s="212"/>
      <c r="G114" s="212"/>
      <c r="H114" s="212"/>
      <c r="I114" s="212"/>
      <c r="J114" s="212"/>
    </row>
    <row r="115" spans="1:10" ht="14.25" customHeight="1" x14ac:dyDescent="0.35">
      <c r="A115" s="211"/>
      <c r="B115" s="318" t="s">
        <v>391</v>
      </c>
      <c r="C115" s="213"/>
      <c r="D115" s="213"/>
      <c r="E115" s="213"/>
      <c r="F115" s="213"/>
      <c r="G115" s="213"/>
      <c r="H115" s="212"/>
      <c r="I115" s="212"/>
      <c r="J115" s="212"/>
    </row>
    <row r="116" spans="1:10" ht="14.25" customHeight="1" x14ac:dyDescent="0.35">
      <c r="A116" s="211"/>
      <c r="B116" s="212"/>
      <c r="C116" s="213"/>
      <c r="D116" s="213"/>
      <c r="E116" s="213"/>
      <c r="F116" s="213"/>
      <c r="G116" s="213"/>
      <c r="H116" s="212"/>
      <c r="I116" s="212"/>
      <c r="J116" s="212"/>
    </row>
    <row r="117" spans="1:10" ht="14.25" customHeight="1" x14ac:dyDescent="0.35">
      <c r="A117" s="211"/>
      <c r="B117" s="212"/>
      <c r="C117" s="213"/>
      <c r="D117" s="213"/>
      <c r="E117" s="213"/>
      <c r="F117" s="213"/>
      <c r="G117" s="213"/>
      <c r="H117" s="212"/>
      <c r="I117" s="212"/>
      <c r="J117" s="212"/>
    </row>
    <row r="118" spans="1:10" ht="14.25" customHeight="1" x14ac:dyDescent="0.35">
      <c r="A118" s="211"/>
      <c r="B118" s="212"/>
      <c r="C118" s="213"/>
      <c r="D118" s="213"/>
      <c r="E118" s="213"/>
      <c r="F118" s="213"/>
      <c r="G118" s="213"/>
      <c r="H118" s="212"/>
      <c r="I118" s="212"/>
      <c r="J118" s="212"/>
    </row>
    <row r="119" spans="1:10" ht="14.25" customHeight="1" x14ac:dyDescent="0.35">
      <c r="A119" s="211"/>
      <c r="B119" s="212"/>
      <c r="C119" s="213"/>
      <c r="D119" s="213"/>
      <c r="E119" s="213"/>
      <c r="F119" s="213"/>
      <c r="G119" s="213"/>
      <c r="H119" s="212"/>
      <c r="I119" s="212"/>
      <c r="J119" s="212"/>
    </row>
    <row r="120" spans="1:10" ht="14.25" customHeight="1" x14ac:dyDescent="0.35">
      <c r="A120" s="211"/>
      <c r="B120" s="212"/>
      <c r="C120" s="213"/>
      <c r="D120" s="213"/>
      <c r="E120" s="213"/>
      <c r="F120" s="213"/>
      <c r="G120" s="213"/>
      <c r="H120" s="212"/>
      <c r="I120" s="212"/>
      <c r="J120" s="212"/>
    </row>
    <row r="121" spans="1:10" ht="14.25" customHeight="1" x14ac:dyDescent="0.35">
      <c r="A121" s="211"/>
      <c r="B121" s="212"/>
      <c r="C121" s="213"/>
      <c r="D121" s="213"/>
      <c r="E121" s="213"/>
      <c r="F121" s="213"/>
      <c r="G121" s="213"/>
      <c r="H121" s="212"/>
      <c r="I121" s="212"/>
      <c r="J121" s="212"/>
    </row>
    <row r="122" spans="1:10" ht="14.25" customHeight="1" x14ac:dyDescent="0.35">
      <c r="A122" s="211"/>
      <c r="B122" s="212"/>
      <c r="C122" s="213"/>
      <c r="D122" s="213"/>
      <c r="E122" s="213"/>
      <c r="F122" s="213"/>
      <c r="G122" s="213"/>
      <c r="H122" s="212"/>
      <c r="I122" s="212"/>
      <c r="J122" s="212"/>
    </row>
    <row r="123" spans="1:10" ht="14.25" customHeight="1" x14ac:dyDescent="0.35">
      <c r="A123" s="211"/>
      <c r="B123" s="212"/>
      <c r="C123" s="213"/>
      <c r="D123" s="213"/>
      <c r="E123" s="213"/>
      <c r="F123" s="213"/>
      <c r="G123" s="213"/>
      <c r="H123" s="212"/>
      <c r="I123" s="212"/>
      <c r="J123" s="212"/>
    </row>
    <row r="124" spans="1:10" ht="14.25" customHeight="1" x14ac:dyDescent="0.35">
      <c r="A124" s="211"/>
      <c r="B124" s="212"/>
      <c r="C124" s="213"/>
      <c r="D124" s="213"/>
      <c r="E124" s="213"/>
      <c r="F124" s="213"/>
      <c r="G124" s="213"/>
      <c r="H124" s="212"/>
      <c r="I124" s="212"/>
      <c r="J124" s="212"/>
    </row>
    <row r="125" spans="1:10" ht="14.25" customHeight="1" x14ac:dyDescent="0.35">
      <c r="A125" s="211"/>
      <c r="B125" s="212"/>
      <c r="C125" s="213"/>
      <c r="D125" s="213"/>
      <c r="E125" s="213"/>
      <c r="F125" s="213"/>
      <c r="G125" s="213"/>
      <c r="H125" s="212"/>
      <c r="I125" s="212"/>
      <c r="J125" s="212"/>
    </row>
    <row r="126" spans="1:10" ht="14.25" customHeight="1" x14ac:dyDescent="0.35">
      <c r="A126" s="211"/>
      <c r="B126" s="212"/>
      <c r="C126" s="213"/>
      <c r="D126" s="213"/>
      <c r="E126" s="213"/>
      <c r="F126" s="213"/>
      <c r="G126" s="213"/>
      <c r="H126" s="212"/>
      <c r="I126" s="212"/>
      <c r="J126" s="212"/>
    </row>
    <row r="127" spans="1:10" ht="14.25" customHeight="1" x14ac:dyDescent="0.35">
      <c r="A127" s="211"/>
      <c r="B127" s="212"/>
      <c r="C127" s="213"/>
      <c r="D127" s="213"/>
      <c r="E127" s="213"/>
      <c r="F127" s="213"/>
      <c r="G127" s="213"/>
      <c r="H127" s="212"/>
      <c r="I127" s="212"/>
      <c r="J127" s="212"/>
    </row>
    <row r="128" spans="1:10" ht="14.25" customHeight="1" x14ac:dyDescent="0.35">
      <c r="A128" s="211"/>
      <c r="B128" s="212"/>
      <c r="C128" s="213"/>
      <c r="D128" s="213"/>
      <c r="E128" s="213"/>
      <c r="F128" s="213"/>
      <c r="G128" s="213"/>
      <c r="H128" s="212"/>
      <c r="I128" s="212"/>
      <c r="J128" s="212"/>
    </row>
    <row r="129" spans="1:10" ht="14.25" customHeight="1" x14ac:dyDescent="0.35">
      <c r="A129" s="211"/>
      <c r="B129" s="212"/>
      <c r="C129" s="213"/>
      <c r="D129" s="213"/>
      <c r="E129" s="213"/>
      <c r="F129" s="213"/>
      <c r="G129" s="213"/>
      <c r="H129" s="212"/>
      <c r="I129" s="212"/>
      <c r="J129" s="212"/>
    </row>
    <row r="130" spans="1:10" ht="14.25" customHeight="1" x14ac:dyDescent="0.35">
      <c r="A130" s="211"/>
      <c r="C130" s="213"/>
      <c r="D130" s="213"/>
      <c r="E130" s="213"/>
      <c r="F130" s="213"/>
      <c r="G130" s="213"/>
      <c r="H130" s="212"/>
      <c r="I130" s="212"/>
      <c r="J130" s="212"/>
    </row>
    <row r="131" spans="1:10" ht="14.25" customHeight="1" x14ac:dyDescent="0.35">
      <c r="H131" s="212"/>
      <c r="I131" s="212"/>
      <c r="J131" s="212"/>
    </row>
    <row r="132" spans="1:10" ht="14.25" customHeight="1" x14ac:dyDescent="0.35">
      <c r="H132" s="212"/>
      <c r="I132" s="212"/>
      <c r="J132" s="212"/>
    </row>
    <row r="133" spans="1:10" ht="14.25" customHeight="1" x14ac:dyDescent="0.35">
      <c r="H133" s="212"/>
      <c r="I133" s="212"/>
      <c r="J133" s="212"/>
    </row>
    <row r="134" spans="1:10" ht="14.25" customHeight="1" x14ac:dyDescent="0.35">
      <c r="H134" s="212"/>
      <c r="I134" s="212"/>
      <c r="J134" s="212"/>
    </row>
    <row r="135" spans="1:10" ht="14.25" customHeight="1" x14ac:dyDescent="0.35">
      <c r="H135" s="212"/>
      <c r="I135" s="212"/>
      <c r="J135" s="212"/>
    </row>
    <row r="136" spans="1:10" ht="14.25" customHeight="1" x14ac:dyDescent="0.35">
      <c r="H136" s="212"/>
      <c r="I136" s="212"/>
      <c r="J136" s="212"/>
    </row>
    <row r="137" spans="1:10" ht="14.25" customHeight="1" x14ac:dyDescent="0.35">
      <c r="H137" s="212"/>
      <c r="I137" s="212"/>
      <c r="J137" s="212"/>
    </row>
    <row r="138" spans="1:10" ht="15.75" customHeight="1" x14ac:dyDescent="0.35">
      <c r="H138" s="212"/>
      <c r="I138" s="212"/>
      <c r="J138" s="212"/>
    </row>
    <row r="139" spans="1:10" ht="15.75" customHeight="1" x14ac:dyDescent="0.35">
      <c r="H139" s="212"/>
      <c r="I139" s="212"/>
      <c r="J139" s="212"/>
    </row>
    <row r="140" spans="1:10" ht="15.75" customHeight="1" x14ac:dyDescent="0.35">
      <c r="H140" s="212"/>
      <c r="I140" s="212"/>
      <c r="J140" s="212"/>
    </row>
    <row r="141" spans="1:10" ht="15.75" customHeight="1" x14ac:dyDescent="0.35">
      <c r="H141" s="212"/>
      <c r="I141" s="212"/>
      <c r="J141" s="212"/>
    </row>
    <row r="142" spans="1:10" ht="15.75" customHeight="1" x14ac:dyDescent="0.35">
      <c r="H142" s="212"/>
      <c r="I142" s="212"/>
      <c r="J142" s="212"/>
    </row>
    <row r="143" spans="1:10" ht="15.75" customHeight="1" x14ac:dyDescent="0.35">
      <c r="H143" s="212"/>
      <c r="I143" s="212"/>
      <c r="J143" s="212"/>
    </row>
    <row r="144" spans="1:10" ht="15.75" customHeight="1" x14ac:dyDescent="0.35">
      <c r="H144" s="212"/>
      <c r="I144" s="212"/>
      <c r="J144" s="212"/>
    </row>
    <row r="145" spans="8:10" ht="15.75" customHeight="1" x14ac:dyDescent="0.35">
      <c r="H145" s="212"/>
      <c r="I145" s="212"/>
      <c r="J145" s="212"/>
    </row>
    <row r="146" spans="8:10" ht="15.75" customHeight="1" x14ac:dyDescent="0.35">
      <c r="H146" s="212"/>
      <c r="I146" s="212"/>
      <c r="J146" s="212"/>
    </row>
    <row r="147" spans="8:10" ht="15.75" customHeight="1" x14ac:dyDescent="0.35">
      <c r="H147" s="212"/>
      <c r="I147" s="212"/>
      <c r="J147" s="212"/>
    </row>
    <row r="148" spans="8:10" ht="15.75" customHeight="1" x14ac:dyDescent="0.35">
      <c r="H148" s="212"/>
      <c r="I148" s="212"/>
      <c r="J148" s="212"/>
    </row>
    <row r="149" spans="8:10" ht="15.75" customHeight="1" x14ac:dyDescent="0.35">
      <c r="H149" s="212"/>
      <c r="I149" s="212"/>
      <c r="J149" s="212"/>
    </row>
    <row r="150" spans="8:10" ht="15.75" customHeight="1" x14ac:dyDescent="0.35">
      <c r="H150" s="212"/>
      <c r="I150" s="212"/>
      <c r="J150" s="212"/>
    </row>
    <row r="151" spans="8:10" ht="15.75" customHeight="1" x14ac:dyDescent="0.35">
      <c r="H151" s="212"/>
      <c r="I151" s="212"/>
      <c r="J151" s="212"/>
    </row>
    <row r="152" spans="8:10" ht="15.75" customHeight="1" x14ac:dyDescent="0.35">
      <c r="H152" s="212"/>
      <c r="I152" s="212"/>
      <c r="J152" s="212"/>
    </row>
    <row r="153" spans="8:10" ht="15.75" customHeight="1" x14ac:dyDescent="0.35">
      <c r="H153" s="212"/>
      <c r="I153" s="212"/>
      <c r="J153" s="212"/>
    </row>
    <row r="154" spans="8:10" ht="15.75" customHeight="1" x14ac:dyDescent="0.35">
      <c r="H154" s="212"/>
      <c r="I154" s="212"/>
      <c r="J154" s="212"/>
    </row>
    <row r="155" spans="8:10" ht="15.75" customHeight="1" x14ac:dyDescent="0.35">
      <c r="H155" s="212"/>
      <c r="I155" s="212"/>
      <c r="J155" s="212"/>
    </row>
    <row r="156" spans="8:10" ht="15.75" customHeight="1" x14ac:dyDescent="0.35">
      <c r="H156" s="212"/>
      <c r="I156" s="212"/>
      <c r="J156" s="212"/>
    </row>
    <row r="157" spans="8:10" ht="15.75" customHeight="1" x14ac:dyDescent="0.35"/>
    <row r="158" spans="8:10" ht="15.75" customHeight="1" x14ac:dyDescent="0.35"/>
    <row r="159" spans="8:10" ht="15.75" customHeight="1" x14ac:dyDescent="0.35"/>
    <row r="160" spans="8:10" ht="15.75" customHeight="1" x14ac:dyDescent="0.35"/>
    <row r="161" ht="15.75" customHeight="1" x14ac:dyDescent="0.35"/>
    <row r="162" ht="15" customHeight="1" x14ac:dyDescent="0.35"/>
    <row r="163" ht="15" customHeight="1" x14ac:dyDescent="0.35"/>
  </sheetData>
  <mergeCells count="16">
    <mergeCell ref="J7:J8"/>
    <mergeCell ref="A6:E6"/>
    <mergeCell ref="F6:G6"/>
    <mergeCell ref="H6:I6"/>
    <mergeCell ref="A7:A8"/>
    <mergeCell ref="B7:B8"/>
    <mergeCell ref="C7:C8"/>
    <mergeCell ref="D7:D8"/>
    <mergeCell ref="E7:E8"/>
    <mergeCell ref="F7:G7"/>
    <mergeCell ref="H7:I7"/>
    <mergeCell ref="A1:J1"/>
    <mergeCell ref="B2:J2"/>
    <mergeCell ref="B3:J3"/>
    <mergeCell ref="B4:J4"/>
    <mergeCell ref="A5:B5"/>
  </mergeCells>
  <conditionalFormatting sqref="B14:C16">
    <cfRule type="cellIs" dxfId="37" priority="8" operator="equal">
      <formula>8223.307275</formula>
    </cfRule>
  </conditionalFormatting>
  <conditionalFormatting sqref="B21:C23">
    <cfRule type="cellIs" dxfId="36" priority="7" operator="equal">
      <formula>8223.307275</formula>
    </cfRule>
  </conditionalFormatting>
  <conditionalFormatting sqref="B28:C30">
    <cfRule type="cellIs" dxfId="35" priority="6" operator="equal">
      <formula>8223.307275</formula>
    </cfRule>
  </conditionalFormatting>
  <conditionalFormatting sqref="B35:C37">
    <cfRule type="cellIs" dxfId="34" priority="5" operator="equal">
      <formula>8223.307275</formula>
    </cfRule>
  </conditionalFormatting>
  <conditionalFormatting sqref="B44:C44">
    <cfRule type="cellIs" dxfId="33" priority="12" operator="equal">
      <formula>8223.307275</formula>
    </cfRule>
  </conditionalFormatting>
  <conditionalFormatting sqref="B50:C50">
    <cfRule type="cellIs" dxfId="32" priority="9" operator="equal">
      <formula>8223.307275</formula>
    </cfRule>
  </conditionalFormatting>
  <conditionalFormatting sqref="B79:C79 B82:C82">
    <cfRule type="cellIs" dxfId="31" priority="10" operator="equal">
      <formula>8223.307275</formula>
    </cfRule>
  </conditionalFormatting>
  <conditionalFormatting sqref="B90:C90">
    <cfRule type="cellIs" dxfId="30" priority="3" operator="equal">
      <formula>8223.307275</formula>
    </cfRule>
  </conditionalFormatting>
  <conditionalFormatting sqref="B95:C95">
    <cfRule type="cellIs" dxfId="29" priority="2" operator="equal">
      <formula>8223.307275</formula>
    </cfRule>
  </conditionalFormatting>
  <conditionalFormatting sqref="C42">
    <cfRule type="cellIs" dxfId="28" priority="11" operator="equal">
      <formula>8223.307275</formula>
    </cfRule>
  </conditionalFormatting>
  <conditionalFormatting sqref="C88">
    <cfRule type="cellIs" dxfId="27" priority="4" operator="equal">
      <formula>8223.307275</formula>
    </cfRule>
  </conditionalFormatting>
  <pageMargins left="0.3" right="0.3" top="0.5" bottom="0.5" header="0.511811023622047" footer="0.51180555555555596"/>
  <pageSetup paperSize="9" fitToHeight="0" orientation="landscape" horizontalDpi="300" verticalDpi="300"/>
  <headerFooter>
    <oddFooter>&amp;L&amp;"Sylfaen,Regular"10.10.2026&amp;R&amp;"Sylfaen,Regular"გვ.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833CE-1763-4D51-B016-6C640419D809}">
  <sheetPr>
    <tabColor rgb="FFFFFFFF"/>
    <pageSetUpPr fitToPage="1"/>
  </sheetPr>
  <dimension ref="A1:LH200"/>
  <sheetViews>
    <sheetView topLeftCell="A63" zoomScaleNormal="85" workbookViewId="0">
      <selection activeCell="H10" sqref="H10:H140"/>
    </sheetView>
  </sheetViews>
  <sheetFormatPr defaultColWidth="9.08984375" defaultRowHeight="14.5" x14ac:dyDescent="0.35"/>
  <cols>
    <col min="1" max="1" width="4.36328125" style="234" customWidth="1"/>
    <col min="2" max="2" width="65.90625" style="226" customWidth="1"/>
    <col min="3" max="3" width="11.36328125" style="237" customWidth="1"/>
    <col min="4" max="4" width="9.453125" style="237" customWidth="1"/>
    <col min="5" max="5" width="10.453125" style="237" customWidth="1"/>
    <col min="6" max="6" width="7.453125" style="237" customWidth="1"/>
    <col min="7" max="7" width="12.54296875" style="237" customWidth="1"/>
    <col min="8" max="8" width="7.36328125" style="237" customWidth="1"/>
    <col min="9" max="9" width="13.453125" style="237" customWidth="1"/>
    <col min="10" max="10" width="15.453125" style="237" customWidth="1"/>
    <col min="11" max="11" width="9.08984375" style="226"/>
    <col min="12" max="12" width="9.453125" style="226" customWidth="1"/>
    <col min="13" max="16384" width="9.08984375" style="226"/>
  </cols>
  <sheetData>
    <row r="1" spans="1:10" ht="14.25" customHeight="1" x14ac:dyDescent="0.35">
      <c r="A1" s="303" t="s">
        <v>14</v>
      </c>
      <c r="B1" s="303"/>
      <c r="C1" s="303"/>
      <c r="D1" s="303"/>
      <c r="E1" s="303"/>
      <c r="F1" s="303"/>
      <c r="G1" s="303"/>
      <c r="H1" s="303"/>
      <c r="I1" s="303"/>
      <c r="J1" s="303"/>
    </row>
    <row r="2" spans="1:10" ht="15" customHeight="1" x14ac:dyDescent="0.35">
      <c r="A2" s="227"/>
      <c r="B2" s="304" t="s">
        <v>15</v>
      </c>
      <c r="C2" s="304"/>
      <c r="D2" s="304"/>
      <c r="E2" s="304"/>
      <c r="F2" s="304"/>
      <c r="G2" s="304"/>
      <c r="H2" s="304"/>
      <c r="I2" s="304"/>
      <c r="J2" s="304"/>
    </row>
    <row r="3" spans="1:10" ht="15" customHeight="1" x14ac:dyDescent="0.35">
      <c r="A3" s="228"/>
      <c r="B3" s="304" t="s">
        <v>322</v>
      </c>
      <c r="C3" s="304"/>
      <c r="D3" s="304"/>
      <c r="E3" s="304"/>
      <c r="F3" s="304"/>
      <c r="G3" s="304"/>
      <c r="H3" s="304"/>
      <c r="I3" s="304"/>
      <c r="J3" s="304"/>
    </row>
    <row r="4" spans="1:10" ht="15" customHeight="1" x14ac:dyDescent="0.35">
      <c r="A4" s="228"/>
      <c r="B4" s="305" t="s">
        <v>323</v>
      </c>
      <c r="C4" s="305"/>
      <c r="D4" s="305"/>
      <c r="E4" s="305"/>
      <c r="F4" s="305"/>
      <c r="G4" s="305"/>
      <c r="H4" s="305"/>
      <c r="I4" s="305"/>
      <c r="J4" s="305"/>
    </row>
    <row r="5" spans="1:10" ht="15" customHeight="1" x14ac:dyDescent="0.35">
      <c r="A5" s="306"/>
      <c r="B5" s="306"/>
      <c r="C5" s="229"/>
      <c r="D5" s="229"/>
      <c r="E5" s="229"/>
      <c r="F5" s="230"/>
      <c r="G5" s="230"/>
      <c r="H5" s="230"/>
      <c r="I5" s="230"/>
      <c r="J5" s="230"/>
    </row>
    <row r="6" spans="1:10" ht="14.25" customHeight="1" x14ac:dyDescent="0.35">
      <c r="A6" s="307" t="s">
        <v>16</v>
      </c>
      <c r="B6" s="307"/>
      <c r="C6" s="307"/>
      <c r="D6" s="307"/>
      <c r="E6" s="307"/>
      <c r="F6" s="308"/>
      <c r="G6" s="308"/>
      <c r="H6" s="309">
        <f>J149</f>
        <v>0</v>
      </c>
      <c r="I6" s="309"/>
      <c r="J6" s="231" t="s">
        <v>17</v>
      </c>
    </row>
    <row r="7" spans="1:10" s="234" customFormat="1" ht="30" customHeight="1" x14ac:dyDescent="0.35">
      <c r="A7" s="301" t="s">
        <v>18</v>
      </c>
      <c r="B7" s="301" t="s">
        <v>4</v>
      </c>
      <c r="C7" s="301" t="s">
        <v>19</v>
      </c>
      <c r="D7" s="302" t="s">
        <v>20</v>
      </c>
      <c r="E7" s="302" t="s">
        <v>21</v>
      </c>
      <c r="F7" s="301" t="s">
        <v>23</v>
      </c>
      <c r="G7" s="301"/>
      <c r="H7" s="302" t="s">
        <v>24</v>
      </c>
      <c r="I7" s="302"/>
      <c r="J7" s="301" t="s">
        <v>25</v>
      </c>
    </row>
    <row r="8" spans="1:10" s="235" customFormat="1" ht="24.75" customHeight="1" x14ac:dyDescent="0.35">
      <c r="A8" s="301"/>
      <c r="B8" s="301"/>
      <c r="C8" s="301"/>
      <c r="D8" s="301"/>
      <c r="E8" s="301"/>
      <c r="F8" s="233" t="s">
        <v>26</v>
      </c>
      <c r="G8" s="233" t="s">
        <v>25</v>
      </c>
      <c r="H8" s="233" t="s">
        <v>26</v>
      </c>
      <c r="I8" s="233" t="s">
        <v>25</v>
      </c>
      <c r="J8" s="301"/>
    </row>
    <row r="9" spans="1:10" s="237" customFormat="1" ht="14.25" customHeight="1" x14ac:dyDescent="0.35">
      <c r="A9" s="236">
        <v>1</v>
      </c>
      <c r="B9" s="236">
        <v>2</v>
      </c>
      <c r="C9" s="236">
        <v>3</v>
      </c>
      <c r="D9" s="236">
        <v>4</v>
      </c>
      <c r="E9" s="236">
        <v>5</v>
      </c>
      <c r="F9" s="236">
        <v>8</v>
      </c>
      <c r="G9" s="236">
        <v>9</v>
      </c>
      <c r="H9" s="236">
        <v>10</v>
      </c>
      <c r="I9" s="236">
        <v>11</v>
      </c>
      <c r="J9" s="236">
        <v>12</v>
      </c>
    </row>
    <row r="10" spans="1:10" s="237" customFormat="1" ht="14.25" customHeight="1" x14ac:dyDescent="0.35">
      <c r="A10" s="238"/>
      <c r="B10" s="239" t="s">
        <v>324</v>
      </c>
      <c r="C10" s="232"/>
      <c r="D10" s="240"/>
      <c r="E10" s="241"/>
      <c r="F10" s="241"/>
      <c r="G10" s="240"/>
      <c r="H10" s="240"/>
      <c r="I10" s="241"/>
      <c r="J10" s="241"/>
    </row>
    <row r="11" spans="1:10" s="237" customFormat="1" ht="14.25" customHeight="1" x14ac:dyDescent="0.35">
      <c r="A11" s="238">
        <v>1</v>
      </c>
      <c r="B11" s="242" t="s">
        <v>325</v>
      </c>
      <c r="C11" s="243" t="s">
        <v>33</v>
      </c>
      <c r="D11" s="244"/>
      <c r="E11" s="245">
        <v>160</v>
      </c>
      <c r="F11" s="246"/>
      <c r="G11" s="247"/>
      <c r="H11" s="246"/>
      <c r="I11" s="248"/>
      <c r="J11" s="248"/>
    </row>
    <row r="12" spans="1:10" s="237" customFormat="1" ht="14.25" customHeight="1" x14ac:dyDescent="0.35">
      <c r="A12" s="238"/>
      <c r="B12" s="249" t="s">
        <v>39</v>
      </c>
      <c r="C12" s="250" t="s">
        <v>33</v>
      </c>
      <c r="D12" s="240">
        <v>1</v>
      </c>
      <c r="E12" s="240">
        <f>D12*E11</f>
        <v>160</v>
      </c>
      <c r="F12" s="251"/>
      <c r="G12" s="247">
        <f>F12*E12</f>
        <v>0</v>
      </c>
      <c r="H12" s="251"/>
      <c r="I12" s="248">
        <f>H12*E12</f>
        <v>0</v>
      </c>
      <c r="J12" s="248">
        <f>I12+G12</f>
        <v>0</v>
      </c>
    </row>
    <row r="13" spans="1:10" s="237" customFormat="1" ht="14.25" customHeight="1" x14ac:dyDescent="0.35">
      <c r="A13" s="238"/>
      <c r="B13" s="252" t="s">
        <v>30</v>
      </c>
      <c r="C13" s="233" t="s">
        <v>17</v>
      </c>
      <c r="D13" s="253">
        <v>3.1399999999999997E-2</v>
      </c>
      <c r="E13" s="251">
        <f>D13*E11</f>
        <v>5.0239999999999991</v>
      </c>
      <c r="F13" s="251"/>
      <c r="G13" s="247">
        <f>F13*E13</f>
        <v>0</v>
      </c>
      <c r="H13" s="251"/>
      <c r="I13" s="248">
        <f>H13*E13</f>
        <v>0</v>
      </c>
      <c r="J13" s="248">
        <f t="shared" ref="J13:J76" si="0">I13+G13</f>
        <v>0</v>
      </c>
    </row>
    <row r="14" spans="1:10" s="237" customFormat="1" ht="14.25" customHeight="1" x14ac:dyDescent="0.35">
      <c r="A14" s="238"/>
      <c r="B14" s="254" t="s">
        <v>325</v>
      </c>
      <c r="C14" s="250" t="s">
        <v>33</v>
      </c>
      <c r="D14" s="255">
        <v>0.94599999999999995</v>
      </c>
      <c r="E14" s="246">
        <f>D14*E11</f>
        <v>151.35999999999999</v>
      </c>
      <c r="F14" s="246"/>
      <c r="G14" s="247">
        <f>F14*E14</f>
        <v>0</v>
      </c>
      <c r="H14" s="246"/>
      <c r="I14" s="248">
        <f>H14*E14</f>
        <v>0</v>
      </c>
      <c r="J14" s="248">
        <f t="shared" si="0"/>
        <v>0</v>
      </c>
    </row>
    <row r="15" spans="1:10" s="237" customFormat="1" ht="14.25" customHeight="1" x14ac:dyDescent="0.35">
      <c r="A15" s="238"/>
      <c r="B15" s="254" t="s">
        <v>31</v>
      </c>
      <c r="C15" s="256" t="s">
        <v>17</v>
      </c>
      <c r="D15" s="255">
        <v>6.5199999999999994E-2</v>
      </c>
      <c r="E15" s="246">
        <f>D15*E11</f>
        <v>10.431999999999999</v>
      </c>
      <c r="F15" s="246"/>
      <c r="G15" s="247">
        <f>F15*E15</f>
        <v>0</v>
      </c>
      <c r="H15" s="246"/>
      <c r="I15" s="248">
        <f>H15*E15</f>
        <v>0</v>
      </c>
      <c r="J15" s="248">
        <f t="shared" si="0"/>
        <v>0</v>
      </c>
    </row>
    <row r="16" spans="1:10" s="237" customFormat="1" ht="14.25" customHeight="1" x14ac:dyDescent="0.35">
      <c r="A16" s="238">
        <v>2</v>
      </c>
      <c r="B16" s="242" t="s">
        <v>326</v>
      </c>
      <c r="C16" s="243" t="s">
        <v>33</v>
      </c>
      <c r="D16" s="244"/>
      <c r="E16" s="245">
        <v>160</v>
      </c>
      <c r="F16" s="246"/>
      <c r="G16" s="247">
        <f>F16*E16</f>
        <v>0</v>
      </c>
      <c r="H16" s="246"/>
      <c r="I16" s="248">
        <f>H16*E16</f>
        <v>0</v>
      </c>
      <c r="J16" s="248">
        <f t="shared" si="0"/>
        <v>0</v>
      </c>
    </row>
    <row r="17" spans="1:10" s="237" customFormat="1" ht="14.25" customHeight="1" x14ac:dyDescent="0.35">
      <c r="A17" s="238"/>
      <c r="B17" s="249" t="s">
        <v>39</v>
      </c>
      <c r="C17" s="250" t="s">
        <v>33</v>
      </c>
      <c r="D17" s="240">
        <v>1</v>
      </c>
      <c r="E17" s="240">
        <f>D17*E16</f>
        <v>160</v>
      </c>
      <c r="F17" s="251"/>
      <c r="G17" s="247">
        <f>F17*E17</f>
        <v>0</v>
      </c>
      <c r="H17" s="251"/>
      <c r="I17" s="248">
        <f>H17*E17</f>
        <v>0</v>
      </c>
      <c r="J17" s="248">
        <f t="shared" si="0"/>
        <v>0</v>
      </c>
    </row>
    <row r="18" spans="1:10" s="237" customFormat="1" ht="14.25" customHeight="1" x14ac:dyDescent="0.35">
      <c r="A18" s="238"/>
      <c r="B18" s="252" t="s">
        <v>30</v>
      </c>
      <c r="C18" s="233" t="s">
        <v>17</v>
      </c>
      <c r="D18" s="253">
        <v>3.1399999999999997E-2</v>
      </c>
      <c r="E18" s="251">
        <f>D18*E16</f>
        <v>5.0239999999999991</v>
      </c>
      <c r="F18" s="251"/>
      <c r="G18" s="247">
        <f>F18*E18</f>
        <v>0</v>
      </c>
      <c r="H18" s="251"/>
      <c r="I18" s="248">
        <f>H18*E18</f>
        <v>0</v>
      </c>
      <c r="J18" s="248">
        <f t="shared" si="0"/>
        <v>0</v>
      </c>
    </row>
    <row r="19" spans="1:10" s="237" customFormat="1" ht="14.25" customHeight="1" x14ac:dyDescent="0.35">
      <c r="A19" s="238"/>
      <c r="B19" s="254" t="s">
        <v>326</v>
      </c>
      <c r="C19" s="250" t="s">
        <v>33</v>
      </c>
      <c r="D19" s="255">
        <v>0.94599999999999995</v>
      </c>
      <c r="E19" s="246">
        <f>D19*E16</f>
        <v>151.35999999999999</v>
      </c>
      <c r="F19" s="246"/>
      <c r="G19" s="247">
        <f>F19*E19</f>
        <v>0</v>
      </c>
      <c r="H19" s="246"/>
      <c r="I19" s="248">
        <f>H19*E19</f>
        <v>0</v>
      </c>
      <c r="J19" s="248">
        <f t="shared" si="0"/>
        <v>0</v>
      </c>
    </row>
    <row r="20" spans="1:10" s="237" customFormat="1" ht="14.25" customHeight="1" x14ac:dyDescent="0.35">
      <c r="A20" s="238"/>
      <c r="B20" s="254" t="s">
        <v>31</v>
      </c>
      <c r="C20" s="256" t="s">
        <v>17</v>
      </c>
      <c r="D20" s="255">
        <v>6.5199999999999994E-2</v>
      </c>
      <c r="E20" s="246">
        <f>D20*E16</f>
        <v>10.431999999999999</v>
      </c>
      <c r="F20" s="246"/>
      <c r="G20" s="247">
        <f>F20*E20</f>
        <v>0</v>
      </c>
      <c r="H20" s="246"/>
      <c r="I20" s="248">
        <f>H20*E20</f>
        <v>0</v>
      </c>
      <c r="J20" s="248">
        <f t="shared" si="0"/>
        <v>0</v>
      </c>
    </row>
    <row r="21" spans="1:10" s="237" customFormat="1" ht="14.25" customHeight="1" x14ac:dyDescent="0.35">
      <c r="A21" s="238">
        <v>3</v>
      </c>
      <c r="B21" s="242" t="s">
        <v>327</v>
      </c>
      <c r="C21" s="243" t="s">
        <v>33</v>
      </c>
      <c r="D21" s="244"/>
      <c r="E21" s="245">
        <v>40</v>
      </c>
      <c r="F21" s="246"/>
      <c r="G21" s="247">
        <f>F21*E21</f>
        <v>0</v>
      </c>
      <c r="H21" s="246"/>
      <c r="I21" s="248">
        <f>H21*E21</f>
        <v>0</v>
      </c>
      <c r="J21" s="248">
        <f t="shared" si="0"/>
        <v>0</v>
      </c>
    </row>
    <row r="22" spans="1:10" s="237" customFormat="1" ht="14.25" customHeight="1" x14ac:dyDescent="0.35">
      <c r="A22" s="238"/>
      <c r="B22" s="249" t="s">
        <v>39</v>
      </c>
      <c r="C22" s="250" t="s">
        <v>33</v>
      </c>
      <c r="D22" s="240">
        <v>1</v>
      </c>
      <c r="E22" s="240">
        <f>D22*E21</f>
        <v>40</v>
      </c>
      <c r="F22" s="251"/>
      <c r="G22" s="247">
        <f>F22*E22</f>
        <v>0</v>
      </c>
      <c r="H22" s="251"/>
      <c r="I22" s="248">
        <f>H22*E22</f>
        <v>0</v>
      </c>
      <c r="J22" s="248">
        <f t="shared" si="0"/>
        <v>0</v>
      </c>
    </row>
    <row r="23" spans="1:10" s="237" customFormat="1" ht="14.25" customHeight="1" x14ac:dyDescent="0.35">
      <c r="A23" s="238"/>
      <c r="B23" s="252" t="s">
        <v>30</v>
      </c>
      <c r="C23" s="233" t="s">
        <v>17</v>
      </c>
      <c r="D23" s="253">
        <v>2.1700000000000001E-2</v>
      </c>
      <c r="E23" s="251">
        <f>D23*E21</f>
        <v>0.86799999999999999</v>
      </c>
      <c r="F23" s="251"/>
      <c r="G23" s="247">
        <f>F23*E23</f>
        <v>0</v>
      </c>
      <c r="H23" s="251"/>
      <c r="I23" s="248">
        <f>H23*E23</f>
        <v>0</v>
      </c>
      <c r="J23" s="248">
        <f t="shared" si="0"/>
        <v>0</v>
      </c>
    </row>
    <row r="24" spans="1:10" s="237" customFormat="1" ht="14.25" customHeight="1" x14ac:dyDescent="0.35">
      <c r="A24" s="238"/>
      <c r="B24" s="254" t="s">
        <v>327</v>
      </c>
      <c r="C24" s="250" t="s">
        <v>33</v>
      </c>
      <c r="D24" s="255">
        <v>9.3700000000000006E-2</v>
      </c>
      <c r="E24" s="246">
        <f>D24*E21</f>
        <v>3.7480000000000002</v>
      </c>
      <c r="F24" s="246"/>
      <c r="G24" s="247">
        <f>F24*E24</f>
        <v>0</v>
      </c>
      <c r="H24" s="246"/>
      <c r="I24" s="248">
        <f>H24*E24</f>
        <v>0</v>
      </c>
      <c r="J24" s="248">
        <f t="shared" si="0"/>
        <v>0</v>
      </c>
    </row>
    <row r="25" spans="1:10" s="237" customFormat="1" ht="14.25" customHeight="1" x14ac:dyDescent="0.35">
      <c r="A25" s="238"/>
      <c r="B25" s="254" t="s">
        <v>31</v>
      </c>
      <c r="C25" s="256" t="s">
        <v>17</v>
      </c>
      <c r="D25" s="255">
        <v>7.0800000000000002E-2</v>
      </c>
      <c r="E25" s="246">
        <f>D25*E21</f>
        <v>2.8319999999999999</v>
      </c>
      <c r="F25" s="246"/>
      <c r="G25" s="247">
        <f>F25*E25</f>
        <v>0</v>
      </c>
      <c r="H25" s="246"/>
      <c r="I25" s="248">
        <f>H25*E25</f>
        <v>0</v>
      </c>
      <c r="J25" s="248">
        <f t="shared" si="0"/>
        <v>0</v>
      </c>
    </row>
    <row r="26" spans="1:10" s="237" customFormat="1" ht="14.25" customHeight="1" x14ac:dyDescent="0.35">
      <c r="A26" s="238">
        <v>4</v>
      </c>
      <c r="B26" s="242" t="s">
        <v>328</v>
      </c>
      <c r="C26" s="243" t="s">
        <v>33</v>
      </c>
      <c r="D26" s="244"/>
      <c r="E26" s="245">
        <v>276</v>
      </c>
      <c r="F26" s="246"/>
      <c r="G26" s="247">
        <f>F26*E26</f>
        <v>0</v>
      </c>
      <c r="H26" s="246"/>
      <c r="I26" s="248">
        <f>H26*E26</f>
        <v>0</v>
      </c>
      <c r="J26" s="248">
        <f t="shared" si="0"/>
        <v>0</v>
      </c>
    </row>
    <row r="27" spans="1:10" s="237" customFormat="1" ht="14.25" customHeight="1" x14ac:dyDescent="0.35">
      <c r="A27" s="238"/>
      <c r="B27" s="249" t="s">
        <v>39</v>
      </c>
      <c r="C27" s="250" t="s">
        <v>33</v>
      </c>
      <c r="D27" s="240">
        <v>1</v>
      </c>
      <c r="E27" s="240">
        <f>D27*E26</f>
        <v>276</v>
      </c>
      <c r="F27" s="251"/>
      <c r="G27" s="247">
        <f>F27*E27</f>
        <v>0</v>
      </c>
      <c r="H27" s="251"/>
      <c r="I27" s="248">
        <f>H27*E27</f>
        <v>0</v>
      </c>
      <c r="J27" s="248">
        <f t="shared" si="0"/>
        <v>0</v>
      </c>
    </row>
    <row r="28" spans="1:10" s="237" customFormat="1" ht="14.25" customHeight="1" x14ac:dyDescent="0.35">
      <c r="A28" s="238"/>
      <c r="B28" s="252" t="s">
        <v>30</v>
      </c>
      <c r="C28" s="233" t="s">
        <v>17</v>
      </c>
      <c r="D28" s="253">
        <v>2.1700000000000001E-2</v>
      </c>
      <c r="E28" s="251">
        <f>D28*E26</f>
        <v>5.9892000000000003</v>
      </c>
      <c r="F28" s="251"/>
      <c r="G28" s="247">
        <f>F28*E28</f>
        <v>0</v>
      </c>
      <c r="H28" s="251"/>
      <c r="I28" s="248">
        <f>H28*E28</f>
        <v>0</v>
      </c>
      <c r="J28" s="248">
        <f t="shared" si="0"/>
        <v>0</v>
      </c>
    </row>
    <row r="29" spans="1:10" s="237" customFormat="1" ht="14.25" customHeight="1" x14ac:dyDescent="0.35">
      <c r="A29" s="238"/>
      <c r="B29" s="254" t="s">
        <v>328</v>
      </c>
      <c r="C29" s="250" t="s">
        <v>33</v>
      </c>
      <c r="D29" s="255">
        <v>9.3700000000000006E-2</v>
      </c>
      <c r="E29" s="246">
        <f>D29*E26</f>
        <v>25.8612</v>
      </c>
      <c r="F29" s="246"/>
      <c r="G29" s="247">
        <f>F29*E29</f>
        <v>0</v>
      </c>
      <c r="H29" s="246"/>
      <c r="I29" s="248">
        <f>H29*E29</f>
        <v>0</v>
      </c>
      <c r="J29" s="248">
        <f t="shared" si="0"/>
        <v>0</v>
      </c>
    </row>
    <row r="30" spans="1:10" s="237" customFormat="1" ht="14.25" customHeight="1" x14ac:dyDescent="0.35">
      <c r="A30" s="238"/>
      <c r="B30" s="254" t="s">
        <v>31</v>
      </c>
      <c r="C30" s="256" t="s">
        <v>17</v>
      </c>
      <c r="D30" s="255">
        <v>7.0800000000000002E-2</v>
      </c>
      <c r="E30" s="246">
        <f>D30*E26</f>
        <v>19.540800000000001</v>
      </c>
      <c r="F30" s="246"/>
      <c r="G30" s="247">
        <f>F30*E30</f>
        <v>0</v>
      </c>
      <c r="H30" s="246"/>
      <c r="I30" s="248">
        <f>H30*E30</f>
        <v>0</v>
      </c>
      <c r="J30" s="248">
        <f t="shared" si="0"/>
        <v>0</v>
      </c>
    </row>
    <row r="31" spans="1:10" s="237" customFormat="1" ht="14.25" customHeight="1" x14ac:dyDescent="0.35">
      <c r="A31" s="238">
        <v>5</v>
      </c>
      <c r="B31" s="242" t="s">
        <v>329</v>
      </c>
      <c r="C31" s="243" t="s">
        <v>33</v>
      </c>
      <c r="D31" s="244"/>
      <c r="E31" s="245">
        <v>1</v>
      </c>
      <c r="F31" s="246"/>
      <c r="G31" s="247">
        <f>F31*E31</f>
        <v>0</v>
      </c>
      <c r="H31" s="246"/>
      <c r="I31" s="248">
        <f>H31*E31</f>
        <v>0</v>
      </c>
      <c r="J31" s="248">
        <f t="shared" si="0"/>
        <v>0</v>
      </c>
    </row>
    <row r="32" spans="1:10" s="237" customFormat="1" ht="14.25" customHeight="1" x14ac:dyDescent="0.35">
      <c r="A32" s="238"/>
      <c r="B32" s="249" t="s">
        <v>39</v>
      </c>
      <c r="C32" s="250" t="s">
        <v>33</v>
      </c>
      <c r="D32" s="240">
        <v>1</v>
      </c>
      <c r="E32" s="240">
        <f>D32*E31</f>
        <v>1</v>
      </c>
      <c r="F32" s="251"/>
      <c r="G32" s="247">
        <f>F32*E32</f>
        <v>0</v>
      </c>
      <c r="H32" s="251"/>
      <c r="I32" s="248">
        <f>H32*E32</f>
        <v>0</v>
      </c>
      <c r="J32" s="248">
        <f t="shared" si="0"/>
        <v>0</v>
      </c>
    </row>
    <row r="33" spans="1:10" s="237" customFormat="1" ht="14.25" customHeight="1" x14ac:dyDescent="0.35">
      <c r="A33" s="238"/>
      <c r="B33" s="252" t="s">
        <v>30</v>
      </c>
      <c r="C33" s="233" t="s">
        <v>17</v>
      </c>
      <c r="D33" s="253">
        <v>0.27700000000000002</v>
      </c>
      <c r="E33" s="251">
        <f>D33*E31</f>
        <v>0.27700000000000002</v>
      </c>
      <c r="F33" s="251"/>
      <c r="G33" s="247">
        <f>F33*E33</f>
        <v>0</v>
      </c>
      <c r="H33" s="251"/>
      <c r="I33" s="248">
        <f>H33*E33</f>
        <v>0</v>
      </c>
      <c r="J33" s="248">
        <f t="shared" si="0"/>
        <v>0</v>
      </c>
    </row>
    <row r="34" spans="1:10" s="237" customFormat="1" ht="14.25" customHeight="1" x14ac:dyDescent="0.35">
      <c r="A34" s="238"/>
      <c r="B34" s="254" t="s">
        <v>329</v>
      </c>
      <c r="C34" s="250" t="s">
        <v>33</v>
      </c>
      <c r="D34" s="255">
        <v>1</v>
      </c>
      <c r="E34" s="246">
        <f>D34*E31</f>
        <v>1</v>
      </c>
      <c r="F34" s="246"/>
      <c r="G34" s="247">
        <f>F34*E34</f>
        <v>0</v>
      </c>
      <c r="H34" s="246"/>
      <c r="I34" s="248">
        <f>H34*E34</f>
        <v>0</v>
      </c>
      <c r="J34" s="248">
        <f t="shared" si="0"/>
        <v>0</v>
      </c>
    </row>
    <row r="35" spans="1:10" s="237" customFormat="1" ht="14.25" customHeight="1" x14ac:dyDescent="0.35">
      <c r="A35" s="238"/>
      <c r="B35" s="254" t="s">
        <v>31</v>
      </c>
      <c r="C35" s="256" t="s">
        <v>17</v>
      </c>
      <c r="D35" s="255">
        <v>0.41</v>
      </c>
      <c r="E35" s="246">
        <f>D35*E31</f>
        <v>0.41</v>
      </c>
      <c r="F35" s="246"/>
      <c r="G35" s="247">
        <f>F35*E35</f>
        <v>0</v>
      </c>
      <c r="H35" s="246"/>
      <c r="I35" s="248">
        <f>H35*E35</f>
        <v>0</v>
      </c>
      <c r="J35" s="248">
        <f t="shared" si="0"/>
        <v>0</v>
      </c>
    </row>
    <row r="36" spans="1:10" s="237" customFormat="1" ht="14.25" customHeight="1" x14ac:dyDescent="0.35">
      <c r="A36" s="238"/>
      <c r="B36" s="257" t="s">
        <v>330</v>
      </c>
      <c r="C36" s="256"/>
      <c r="D36" s="255"/>
      <c r="E36" s="246"/>
      <c r="F36" s="246"/>
      <c r="G36" s="247">
        <f>F36*E36</f>
        <v>0</v>
      </c>
      <c r="H36" s="246"/>
      <c r="I36" s="248">
        <f>H36*E36</f>
        <v>0</v>
      </c>
      <c r="J36" s="248">
        <f t="shared" si="0"/>
        <v>0</v>
      </c>
    </row>
    <row r="37" spans="1:10" s="237" customFormat="1" ht="14.25" customHeight="1" x14ac:dyDescent="0.35">
      <c r="A37" s="238"/>
      <c r="B37" s="254" t="s">
        <v>331</v>
      </c>
      <c r="C37" s="256" t="s">
        <v>37</v>
      </c>
      <c r="D37" s="255" t="s">
        <v>42</v>
      </c>
      <c r="E37" s="246">
        <v>6</v>
      </c>
      <c r="F37" s="246"/>
      <c r="G37" s="247">
        <f>F37*E37</f>
        <v>0</v>
      </c>
      <c r="H37" s="246"/>
      <c r="I37" s="248">
        <f>H37*E37</f>
        <v>0</v>
      </c>
      <c r="J37" s="248">
        <f t="shared" si="0"/>
        <v>0</v>
      </c>
    </row>
    <row r="38" spans="1:10" s="237" customFormat="1" ht="14.25" customHeight="1" x14ac:dyDescent="0.35">
      <c r="A38" s="238"/>
      <c r="B38" s="254" t="s">
        <v>332</v>
      </c>
      <c r="C38" s="256" t="s">
        <v>37</v>
      </c>
      <c r="D38" s="255" t="s">
        <v>42</v>
      </c>
      <c r="E38" s="246">
        <v>50</v>
      </c>
      <c r="F38" s="246"/>
      <c r="G38" s="247">
        <f>F38*E38</f>
        <v>0</v>
      </c>
      <c r="H38" s="246"/>
      <c r="I38" s="248">
        <f>H38*E38</f>
        <v>0</v>
      </c>
      <c r="J38" s="248">
        <f t="shared" si="0"/>
        <v>0</v>
      </c>
    </row>
    <row r="39" spans="1:10" s="237" customFormat="1" ht="14.25" customHeight="1" x14ac:dyDescent="0.35">
      <c r="A39" s="238"/>
      <c r="B39" s="254" t="s">
        <v>333</v>
      </c>
      <c r="C39" s="256" t="s">
        <v>37</v>
      </c>
      <c r="D39" s="255" t="s">
        <v>42</v>
      </c>
      <c r="E39" s="246">
        <v>6</v>
      </c>
      <c r="F39" s="246"/>
      <c r="G39" s="247">
        <f>F39*E39</f>
        <v>0</v>
      </c>
      <c r="H39" s="246"/>
      <c r="I39" s="248">
        <f>H39*E39</f>
        <v>0</v>
      </c>
      <c r="J39" s="248">
        <f t="shared" si="0"/>
        <v>0</v>
      </c>
    </row>
    <row r="40" spans="1:10" s="237" customFormat="1" ht="14.25" customHeight="1" x14ac:dyDescent="0.35">
      <c r="A40" s="238"/>
      <c r="B40" s="254" t="s">
        <v>334</v>
      </c>
      <c r="C40" s="256" t="s">
        <v>37</v>
      </c>
      <c r="D40" s="255" t="s">
        <v>42</v>
      </c>
      <c r="E40" s="246">
        <v>150</v>
      </c>
      <c r="F40" s="246"/>
      <c r="G40" s="247">
        <f>F40*E40</f>
        <v>0</v>
      </c>
      <c r="H40" s="246"/>
      <c r="I40" s="248">
        <f>H40*E40</f>
        <v>0</v>
      </c>
      <c r="J40" s="248">
        <f t="shared" si="0"/>
        <v>0</v>
      </c>
    </row>
    <row r="41" spans="1:10" s="237" customFormat="1" ht="14.25" customHeight="1" x14ac:dyDescent="0.35">
      <c r="A41" s="238"/>
      <c r="B41" s="254" t="s">
        <v>335</v>
      </c>
      <c r="C41" s="256" t="s">
        <v>37</v>
      </c>
      <c r="D41" s="255" t="s">
        <v>42</v>
      </c>
      <c r="E41" s="246">
        <v>300</v>
      </c>
      <c r="F41" s="246"/>
      <c r="G41" s="247">
        <f>F41*E41</f>
        <v>0</v>
      </c>
      <c r="H41" s="246"/>
      <c r="I41" s="248">
        <f>H41*E41</f>
        <v>0</v>
      </c>
      <c r="J41" s="248">
        <f t="shared" si="0"/>
        <v>0</v>
      </c>
    </row>
    <row r="42" spans="1:10" s="237" customFormat="1" ht="14.25" customHeight="1" x14ac:dyDescent="0.35">
      <c r="A42" s="238"/>
      <c r="B42" s="254" t="s">
        <v>336</v>
      </c>
      <c r="C42" s="256" t="s">
        <v>37</v>
      </c>
      <c r="D42" s="255" t="s">
        <v>42</v>
      </c>
      <c r="E42" s="246">
        <v>2</v>
      </c>
      <c r="F42" s="246"/>
      <c r="G42" s="247">
        <f>F42*E42</f>
        <v>0</v>
      </c>
      <c r="H42" s="246"/>
      <c r="I42" s="248">
        <f>H42*E42</f>
        <v>0</v>
      </c>
      <c r="J42" s="248">
        <f t="shared" si="0"/>
        <v>0</v>
      </c>
    </row>
    <row r="43" spans="1:10" s="237" customFormat="1" ht="14.25" customHeight="1" x14ac:dyDescent="0.35">
      <c r="A43" s="238"/>
      <c r="B43" s="254" t="s">
        <v>337</v>
      </c>
      <c r="C43" s="256" t="s">
        <v>37</v>
      </c>
      <c r="D43" s="255" t="s">
        <v>42</v>
      </c>
      <c r="E43" s="246">
        <v>2</v>
      </c>
      <c r="F43" s="246"/>
      <c r="G43" s="247">
        <f>F43*E43</f>
        <v>0</v>
      </c>
      <c r="H43" s="246"/>
      <c r="I43" s="248">
        <f>H43*E43</f>
        <v>0</v>
      </c>
      <c r="J43" s="248">
        <f t="shared" si="0"/>
        <v>0</v>
      </c>
    </row>
    <row r="44" spans="1:10" s="237" customFormat="1" ht="14.25" customHeight="1" x14ac:dyDescent="0.35">
      <c r="A44" s="238"/>
      <c r="B44" s="254" t="s">
        <v>338</v>
      </c>
      <c r="C44" s="256" t="s">
        <v>37</v>
      </c>
      <c r="D44" s="255" t="s">
        <v>42</v>
      </c>
      <c r="E44" s="246">
        <v>10</v>
      </c>
      <c r="F44" s="246"/>
      <c r="G44" s="247">
        <f>F44*E44</f>
        <v>0</v>
      </c>
      <c r="H44" s="246"/>
      <c r="I44" s="248">
        <f>H44*E44</f>
        <v>0</v>
      </c>
      <c r="J44" s="248">
        <f t="shared" si="0"/>
        <v>0</v>
      </c>
    </row>
    <row r="45" spans="1:10" s="237" customFormat="1" ht="14.25" customHeight="1" x14ac:dyDescent="0.35">
      <c r="A45" s="238">
        <v>6</v>
      </c>
      <c r="B45" s="242" t="s">
        <v>339</v>
      </c>
      <c r="C45" s="243" t="s">
        <v>38</v>
      </c>
      <c r="D45" s="244"/>
      <c r="E45" s="245">
        <v>19</v>
      </c>
      <c r="F45" s="246"/>
      <c r="G45" s="247">
        <f>F45*E45</f>
        <v>0</v>
      </c>
      <c r="H45" s="246"/>
      <c r="I45" s="248">
        <f>H45*E45</f>
        <v>0</v>
      </c>
      <c r="J45" s="248">
        <f t="shared" si="0"/>
        <v>0</v>
      </c>
    </row>
    <row r="46" spans="1:10" s="237" customFormat="1" ht="14.25" customHeight="1" x14ac:dyDescent="0.35">
      <c r="A46" s="238"/>
      <c r="B46" s="249" t="s">
        <v>39</v>
      </c>
      <c r="C46" s="256" t="s">
        <v>38</v>
      </c>
      <c r="D46" s="240">
        <v>1</v>
      </c>
      <c r="E46" s="240">
        <f>D46*E45</f>
        <v>19</v>
      </c>
      <c r="F46" s="251"/>
      <c r="G46" s="247">
        <f>F46*E46</f>
        <v>0</v>
      </c>
      <c r="H46" s="251"/>
      <c r="I46" s="248">
        <f>H46*E46</f>
        <v>0</v>
      </c>
      <c r="J46" s="248">
        <f t="shared" si="0"/>
        <v>0</v>
      </c>
    </row>
    <row r="47" spans="1:10" s="237" customFormat="1" ht="14.25" customHeight="1" x14ac:dyDescent="0.35">
      <c r="A47" s="238"/>
      <c r="B47" s="252" t="s">
        <v>30</v>
      </c>
      <c r="C47" s="233" t="s">
        <v>17</v>
      </c>
      <c r="D47" s="251">
        <v>0.13</v>
      </c>
      <c r="E47" s="251">
        <f>D47*E45</f>
        <v>2.4700000000000002</v>
      </c>
      <c r="F47" s="251"/>
      <c r="G47" s="247">
        <f>F47*E47</f>
        <v>0</v>
      </c>
      <c r="H47" s="251"/>
      <c r="I47" s="248">
        <f>H47*E47</f>
        <v>0</v>
      </c>
      <c r="J47" s="248">
        <f t="shared" si="0"/>
        <v>0</v>
      </c>
    </row>
    <row r="48" spans="1:10" s="237" customFormat="1" ht="14.25" customHeight="1" x14ac:dyDescent="0.35">
      <c r="A48" s="238"/>
      <c r="B48" s="254" t="s">
        <v>340</v>
      </c>
      <c r="C48" s="256" t="s">
        <v>38</v>
      </c>
      <c r="D48" s="246">
        <v>1</v>
      </c>
      <c r="E48" s="246">
        <f>D48*E45</f>
        <v>19</v>
      </c>
      <c r="F48" s="246"/>
      <c r="G48" s="247">
        <f>F48*E48</f>
        <v>0</v>
      </c>
      <c r="H48" s="246"/>
      <c r="I48" s="248">
        <f>H48*E48</f>
        <v>0</v>
      </c>
      <c r="J48" s="248">
        <f t="shared" si="0"/>
        <v>0</v>
      </c>
    </row>
    <row r="49" spans="1:10" s="237" customFormat="1" ht="14.25" customHeight="1" x14ac:dyDescent="0.35">
      <c r="A49" s="238"/>
      <c r="B49" s="254" t="s">
        <v>341</v>
      </c>
      <c r="C49" s="256" t="s">
        <v>37</v>
      </c>
      <c r="D49" s="246">
        <v>1</v>
      </c>
      <c r="E49" s="246">
        <f>D49*E45</f>
        <v>19</v>
      </c>
      <c r="F49" s="246"/>
      <c r="G49" s="247">
        <f>F49*E49</f>
        <v>0</v>
      </c>
      <c r="H49" s="246"/>
      <c r="I49" s="248">
        <f>H49*E49</f>
        <v>0</v>
      </c>
      <c r="J49" s="248">
        <f t="shared" si="0"/>
        <v>0</v>
      </c>
    </row>
    <row r="50" spans="1:10" s="237" customFormat="1" ht="14.25" customHeight="1" x14ac:dyDescent="0.35">
      <c r="A50" s="238"/>
      <c r="B50" s="254" t="s">
        <v>31</v>
      </c>
      <c r="C50" s="256" t="s">
        <v>17</v>
      </c>
      <c r="D50" s="246">
        <v>0.84</v>
      </c>
      <c r="E50" s="246">
        <f>D50*E45</f>
        <v>15.959999999999999</v>
      </c>
      <c r="F50" s="246"/>
      <c r="G50" s="247">
        <f>F50*E50</f>
        <v>0</v>
      </c>
      <c r="H50" s="246"/>
      <c r="I50" s="248">
        <f>H50*E50</f>
        <v>0</v>
      </c>
      <c r="J50" s="248">
        <f t="shared" si="0"/>
        <v>0</v>
      </c>
    </row>
    <row r="51" spans="1:10" s="237" customFormat="1" ht="14.25" customHeight="1" x14ac:dyDescent="0.35">
      <c r="A51" s="238">
        <v>7</v>
      </c>
      <c r="B51" s="242" t="s">
        <v>342</v>
      </c>
      <c r="C51" s="243" t="s">
        <v>37</v>
      </c>
      <c r="D51" s="244"/>
      <c r="E51" s="245">
        <v>3</v>
      </c>
      <c r="F51" s="246"/>
      <c r="G51" s="247">
        <f>F51*E51</f>
        <v>0</v>
      </c>
      <c r="H51" s="246"/>
      <c r="I51" s="248">
        <f>H51*E51</f>
        <v>0</v>
      </c>
      <c r="J51" s="248">
        <f t="shared" si="0"/>
        <v>0</v>
      </c>
    </row>
    <row r="52" spans="1:10" s="237" customFormat="1" ht="14.25" customHeight="1" x14ac:dyDescent="0.35">
      <c r="A52" s="238"/>
      <c r="B52" s="249" t="s">
        <v>39</v>
      </c>
      <c r="C52" s="250" t="s">
        <v>37</v>
      </c>
      <c r="D52" s="240">
        <v>1</v>
      </c>
      <c r="E52" s="240">
        <f>D52*E51</f>
        <v>3</v>
      </c>
      <c r="F52" s="251"/>
      <c r="G52" s="247">
        <f>F52*E52</f>
        <v>0</v>
      </c>
      <c r="H52" s="251"/>
      <c r="I52" s="248">
        <f>H52*E52</f>
        <v>0</v>
      </c>
      <c r="J52" s="248">
        <f t="shared" si="0"/>
        <v>0</v>
      </c>
    </row>
    <row r="53" spans="1:10" s="237" customFormat="1" ht="14.25" customHeight="1" x14ac:dyDescent="0.35">
      <c r="A53" s="238"/>
      <c r="B53" s="252" t="s">
        <v>30</v>
      </c>
      <c r="C53" s="233" t="s">
        <v>17</v>
      </c>
      <c r="D53" s="253">
        <v>0.28999999999999998</v>
      </c>
      <c r="E53" s="251">
        <f>D53*E51</f>
        <v>0.86999999999999988</v>
      </c>
      <c r="F53" s="251"/>
      <c r="G53" s="247">
        <f>F53*E53</f>
        <v>0</v>
      </c>
      <c r="H53" s="251"/>
      <c r="I53" s="248">
        <f>H53*E53</f>
        <v>0</v>
      </c>
      <c r="J53" s="248">
        <f t="shared" si="0"/>
        <v>0</v>
      </c>
    </row>
    <row r="54" spans="1:10" s="237" customFormat="1" ht="14.25" customHeight="1" x14ac:dyDescent="0.35">
      <c r="A54" s="238"/>
      <c r="B54" s="254" t="s">
        <v>342</v>
      </c>
      <c r="C54" s="256" t="s">
        <v>37</v>
      </c>
      <c r="D54" s="255">
        <v>1</v>
      </c>
      <c r="E54" s="246">
        <f>D54*E51</f>
        <v>3</v>
      </c>
      <c r="F54" s="246"/>
      <c r="G54" s="247">
        <f>F54*E54</f>
        <v>0</v>
      </c>
      <c r="H54" s="246"/>
      <c r="I54" s="248">
        <f>H54*E54</f>
        <v>0</v>
      </c>
      <c r="J54" s="248">
        <f t="shared" si="0"/>
        <v>0</v>
      </c>
    </row>
    <row r="55" spans="1:10" s="237" customFormat="1" ht="14.25" customHeight="1" x14ac:dyDescent="0.35">
      <c r="A55" s="238"/>
      <c r="B55" s="254" t="s">
        <v>31</v>
      </c>
      <c r="C55" s="256" t="s">
        <v>17</v>
      </c>
      <c r="D55" s="255">
        <v>0.2</v>
      </c>
      <c r="E55" s="246">
        <f>D55*E51</f>
        <v>0.60000000000000009</v>
      </c>
      <c r="F55" s="246"/>
      <c r="G55" s="247">
        <f>F55*E55</f>
        <v>0</v>
      </c>
      <c r="H55" s="246"/>
      <c r="I55" s="248">
        <f>H55*E55</f>
        <v>0</v>
      </c>
      <c r="J55" s="248">
        <f t="shared" si="0"/>
        <v>0</v>
      </c>
    </row>
    <row r="56" spans="1:10" s="237" customFormat="1" ht="14.25" customHeight="1" x14ac:dyDescent="0.35">
      <c r="A56" s="238">
        <v>8</v>
      </c>
      <c r="B56" s="242" t="s">
        <v>343</v>
      </c>
      <c r="C56" s="243" t="s">
        <v>38</v>
      </c>
      <c r="D56" s="244"/>
      <c r="E56" s="245">
        <v>50</v>
      </c>
      <c r="F56" s="246"/>
      <c r="G56" s="247">
        <f>F56*E56</f>
        <v>0</v>
      </c>
      <c r="H56" s="246"/>
      <c r="I56" s="248">
        <f>H56*E56</f>
        <v>0</v>
      </c>
      <c r="J56" s="248">
        <f t="shared" si="0"/>
        <v>0</v>
      </c>
    </row>
    <row r="57" spans="1:10" s="237" customFormat="1" ht="14.25" customHeight="1" x14ac:dyDescent="0.35">
      <c r="A57" s="238"/>
      <c r="B57" s="249" t="s">
        <v>39</v>
      </c>
      <c r="C57" s="256" t="s">
        <v>38</v>
      </c>
      <c r="D57" s="240">
        <v>1</v>
      </c>
      <c r="E57" s="240">
        <f>D57*E56</f>
        <v>50</v>
      </c>
      <c r="F57" s="251"/>
      <c r="G57" s="247">
        <f>F57*E57</f>
        <v>0</v>
      </c>
      <c r="H57" s="251"/>
      <c r="I57" s="248">
        <f>H57*E57</f>
        <v>0</v>
      </c>
      <c r="J57" s="248">
        <f t="shared" si="0"/>
        <v>0</v>
      </c>
    </row>
    <row r="58" spans="1:10" s="237" customFormat="1" ht="14.25" customHeight="1" x14ac:dyDescent="0.35">
      <c r="A58" s="238"/>
      <c r="B58" s="252" t="s">
        <v>30</v>
      </c>
      <c r="C58" s="233" t="s">
        <v>17</v>
      </c>
      <c r="D58" s="251">
        <v>7.0000000000000007E-2</v>
      </c>
      <c r="E58" s="251">
        <f>D58*E56</f>
        <v>3.5000000000000004</v>
      </c>
      <c r="F58" s="251"/>
      <c r="G58" s="247">
        <f>F58*E58</f>
        <v>0</v>
      </c>
      <c r="H58" s="251"/>
      <c r="I58" s="248">
        <f>H58*E58</f>
        <v>0</v>
      </c>
      <c r="J58" s="248">
        <f t="shared" si="0"/>
        <v>0</v>
      </c>
    </row>
    <row r="59" spans="1:10" s="237" customFormat="1" ht="14.25" customHeight="1" x14ac:dyDescent="0.35">
      <c r="A59" s="238"/>
      <c r="B59" s="254" t="s">
        <v>344</v>
      </c>
      <c r="C59" s="256" t="s">
        <v>38</v>
      </c>
      <c r="D59" s="246">
        <v>1</v>
      </c>
      <c r="E59" s="246">
        <f>D59*E56</f>
        <v>50</v>
      </c>
      <c r="F59" s="246"/>
      <c r="G59" s="247">
        <f>F59*E59</f>
        <v>0</v>
      </c>
      <c r="H59" s="246"/>
      <c r="I59" s="248">
        <f>H59*E59</f>
        <v>0</v>
      </c>
      <c r="J59" s="248">
        <f t="shared" si="0"/>
        <v>0</v>
      </c>
    </row>
    <row r="60" spans="1:10" s="237" customFormat="1" ht="14.25" customHeight="1" x14ac:dyDescent="0.35">
      <c r="A60" s="238"/>
      <c r="B60" s="254" t="s">
        <v>341</v>
      </c>
      <c r="C60" s="256" t="s">
        <v>37</v>
      </c>
      <c r="D60" s="246">
        <v>2</v>
      </c>
      <c r="E60" s="246">
        <f>D60*E56</f>
        <v>100</v>
      </c>
      <c r="F60" s="246"/>
      <c r="G60" s="247">
        <f>F60*E60</f>
        <v>0</v>
      </c>
      <c r="H60" s="246"/>
      <c r="I60" s="248">
        <f>H60*E60</f>
        <v>0</v>
      </c>
      <c r="J60" s="248">
        <f t="shared" si="0"/>
        <v>0</v>
      </c>
    </row>
    <row r="61" spans="1:10" s="237" customFormat="1" ht="14.25" customHeight="1" x14ac:dyDescent="0.35">
      <c r="A61" s="238"/>
      <c r="B61" s="254" t="s">
        <v>31</v>
      </c>
      <c r="C61" s="256" t="s">
        <v>17</v>
      </c>
      <c r="D61" s="246">
        <v>0.37</v>
      </c>
      <c r="E61" s="246">
        <f>D61*E56</f>
        <v>18.5</v>
      </c>
      <c r="F61" s="246"/>
      <c r="G61" s="247">
        <f>F61*E61</f>
        <v>0</v>
      </c>
      <c r="H61" s="246"/>
      <c r="I61" s="248">
        <f>H61*E61</f>
        <v>0</v>
      </c>
      <c r="J61" s="248">
        <f t="shared" si="0"/>
        <v>0</v>
      </c>
    </row>
    <row r="62" spans="1:10" s="237" customFormat="1" ht="14.25" customHeight="1" x14ac:dyDescent="0.35">
      <c r="A62" s="238">
        <v>9</v>
      </c>
      <c r="B62" s="242" t="s">
        <v>345</v>
      </c>
      <c r="C62" s="243" t="s">
        <v>37</v>
      </c>
      <c r="D62" s="244"/>
      <c r="E62" s="245">
        <v>50</v>
      </c>
      <c r="F62" s="246"/>
      <c r="G62" s="247">
        <f>F62*E62</f>
        <v>0</v>
      </c>
      <c r="H62" s="246"/>
      <c r="I62" s="248">
        <f>H62*E62</f>
        <v>0</v>
      </c>
      <c r="J62" s="248">
        <f t="shared" si="0"/>
        <v>0</v>
      </c>
    </row>
    <row r="63" spans="1:10" s="237" customFormat="1" ht="14.25" customHeight="1" x14ac:dyDescent="0.35">
      <c r="A63" s="238"/>
      <c r="B63" s="249" t="s">
        <v>39</v>
      </c>
      <c r="C63" s="250" t="s">
        <v>37</v>
      </c>
      <c r="D63" s="240">
        <v>1</v>
      </c>
      <c r="E63" s="240">
        <f>D63*E62</f>
        <v>50</v>
      </c>
      <c r="F63" s="251"/>
      <c r="G63" s="247">
        <f>F63*E63</f>
        <v>0</v>
      </c>
      <c r="H63" s="251"/>
      <c r="I63" s="248">
        <f>H63*E63</f>
        <v>0</v>
      </c>
      <c r="J63" s="248">
        <f t="shared" si="0"/>
        <v>0</v>
      </c>
    </row>
    <row r="64" spans="1:10" s="237" customFormat="1" ht="14.25" customHeight="1" x14ac:dyDescent="0.35">
      <c r="A64" s="238"/>
      <c r="B64" s="252" t="s">
        <v>30</v>
      </c>
      <c r="C64" s="233" t="s">
        <v>17</v>
      </c>
      <c r="D64" s="253">
        <v>0.01</v>
      </c>
      <c r="E64" s="251">
        <f>D64*E62</f>
        <v>0.5</v>
      </c>
      <c r="F64" s="251"/>
      <c r="G64" s="247">
        <f>F64*E64</f>
        <v>0</v>
      </c>
      <c r="H64" s="251"/>
      <c r="I64" s="248">
        <f>H64*E64</f>
        <v>0</v>
      </c>
      <c r="J64" s="248">
        <f t="shared" si="0"/>
        <v>0</v>
      </c>
    </row>
    <row r="65" spans="1:10" s="237" customFormat="1" ht="14.25" customHeight="1" x14ac:dyDescent="0.35">
      <c r="A65" s="238"/>
      <c r="B65" s="254" t="s">
        <v>346</v>
      </c>
      <c r="C65" s="256" t="s">
        <v>37</v>
      </c>
      <c r="D65" s="255">
        <v>1</v>
      </c>
      <c r="E65" s="246">
        <f>D65*E62</f>
        <v>50</v>
      </c>
      <c r="F65" s="246"/>
      <c r="G65" s="247">
        <f>F65*E65</f>
        <v>0</v>
      </c>
      <c r="H65" s="246"/>
      <c r="I65" s="248">
        <f>H65*E65</f>
        <v>0</v>
      </c>
      <c r="J65" s="248">
        <f t="shared" si="0"/>
        <v>0</v>
      </c>
    </row>
    <row r="66" spans="1:10" s="237" customFormat="1" ht="14.25" customHeight="1" x14ac:dyDescent="0.35">
      <c r="A66" s="238"/>
      <c r="B66" s="254" t="s">
        <v>31</v>
      </c>
      <c r="C66" s="256" t="s">
        <v>17</v>
      </c>
      <c r="D66" s="255">
        <v>7.0000000000000007E-2</v>
      </c>
      <c r="E66" s="246">
        <f>D66*E62</f>
        <v>3.5000000000000004</v>
      </c>
      <c r="F66" s="246"/>
      <c r="G66" s="247">
        <f>F66*E66</f>
        <v>0</v>
      </c>
      <c r="H66" s="246"/>
      <c r="I66" s="248">
        <f>H66*E66</f>
        <v>0</v>
      </c>
      <c r="J66" s="248">
        <f t="shared" si="0"/>
        <v>0</v>
      </c>
    </row>
    <row r="67" spans="1:10" s="237" customFormat="1" ht="14.25" customHeight="1" x14ac:dyDescent="0.35">
      <c r="A67" s="238">
        <v>10</v>
      </c>
      <c r="B67" s="242" t="s">
        <v>347</v>
      </c>
      <c r="C67" s="243" t="s">
        <v>37</v>
      </c>
      <c r="D67" s="244"/>
      <c r="E67" s="245">
        <v>100</v>
      </c>
      <c r="F67" s="246"/>
      <c r="G67" s="247">
        <f>F67*E67</f>
        <v>0</v>
      </c>
      <c r="H67" s="246"/>
      <c r="I67" s="248">
        <f>H67*E67</f>
        <v>0</v>
      </c>
      <c r="J67" s="248">
        <f t="shared" si="0"/>
        <v>0</v>
      </c>
    </row>
    <row r="68" spans="1:10" s="237" customFormat="1" ht="14.25" customHeight="1" x14ac:dyDescent="0.35">
      <c r="A68" s="238"/>
      <c r="B68" s="249" t="s">
        <v>39</v>
      </c>
      <c r="C68" s="250" t="s">
        <v>37</v>
      </c>
      <c r="D68" s="240">
        <v>1</v>
      </c>
      <c r="E68" s="240">
        <f>D68*E67</f>
        <v>100</v>
      </c>
      <c r="F68" s="251"/>
      <c r="G68" s="247">
        <f>F68*E68</f>
        <v>0</v>
      </c>
      <c r="H68" s="251"/>
      <c r="I68" s="248">
        <f>H68*E68</f>
        <v>0</v>
      </c>
      <c r="J68" s="248">
        <f t="shared" si="0"/>
        <v>0</v>
      </c>
    </row>
    <row r="69" spans="1:10" s="237" customFormat="1" ht="14.25" customHeight="1" x14ac:dyDescent="0.35">
      <c r="A69" s="238"/>
      <c r="B69" s="252" t="s">
        <v>30</v>
      </c>
      <c r="C69" s="233" t="s">
        <v>17</v>
      </c>
      <c r="D69" s="253">
        <v>0.13</v>
      </c>
      <c r="E69" s="251">
        <f>D69*E67</f>
        <v>13</v>
      </c>
      <c r="F69" s="251"/>
      <c r="G69" s="247">
        <f>F69*E69</f>
        <v>0</v>
      </c>
      <c r="H69" s="251"/>
      <c r="I69" s="248">
        <f>H69*E69</f>
        <v>0</v>
      </c>
      <c r="J69" s="248">
        <f t="shared" si="0"/>
        <v>0</v>
      </c>
    </row>
    <row r="70" spans="1:10" s="237" customFormat="1" ht="14.25" customHeight="1" x14ac:dyDescent="0.35">
      <c r="A70" s="238"/>
      <c r="B70" s="254" t="s">
        <v>348</v>
      </c>
      <c r="C70" s="256" t="s">
        <v>37</v>
      </c>
      <c r="D70" s="255">
        <v>1</v>
      </c>
      <c r="E70" s="246">
        <f>D70*E67</f>
        <v>100</v>
      </c>
      <c r="F70" s="246"/>
      <c r="G70" s="247">
        <f>F70*E70</f>
        <v>0</v>
      </c>
      <c r="H70" s="246"/>
      <c r="I70" s="248">
        <f>H70*E70</f>
        <v>0</v>
      </c>
      <c r="J70" s="248">
        <f t="shared" si="0"/>
        <v>0</v>
      </c>
    </row>
    <row r="71" spans="1:10" s="237" customFormat="1" ht="14.25" customHeight="1" x14ac:dyDescent="0.35">
      <c r="A71" s="238"/>
      <c r="B71" s="254" t="s">
        <v>31</v>
      </c>
      <c r="C71" s="256" t="s">
        <v>17</v>
      </c>
      <c r="D71" s="255">
        <v>7.0000000000000007E-2</v>
      </c>
      <c r="E71" s="246">
        <f>D71*E67</f>
        <v>7.0000000000000009</v>
      </c>
      <c r="F71" s="246"/>
      <c r="G71" s="247">
        <f>F71*E71</f>
        <v>0</v>
      </c>
      <c r="H71" s="246"/>
      <c r="I71" s="248">
        <f>H71*E71</f>
        <v>0</v>
      </c>
      <c r="J71" s="248">
        <f t="shared" si="0"/>
        <v>0</v>
      </c>
    </row>
    <row r="72" spans="1:10" s="237" customFormat="1" ht="14.25" customHeight="1" x14ac:dyDescent="0.35">
      <c r="A72" s="238"/>
      <c r="B72" s="239" t="s">
        <v>349</v>
      </c>
      <c r="C72" s="256"/>
      <c r="D72" s="255"/>
      <c r="E72" s="246"/>
      <c r="F72" s="246"/>
      <c r="G72" s="247">
        <f>F72*E72</f>
        <v>0</v>
      </c>
      <c r="H72" s="246"/>
      <c r="I72" s="248">
        <f>H72*E72</f>
        <v>0</v>
      </c>
      <c r="J72" s="248">
        <f t="shared" si="0"/>
        <v>0</v>
      </c>
    </row>
    <row r="73" spans="1:10" s="237" customFormat="1" ht="14.25" customHeight="1" x14ac:dyDescent="0.35">
      <c r="A73" s="238">
        <v>11</v>
      </c>
      <c r="B73" s="242" t="s">
        <v>350</v>
      </c>
      <c r="C73" s="243" t="s">
        <v>33</v>
      </c>
      <c r="D73" s="244"/>
      <c r="E73" s="245">
        <v>345</v>
      </c>
      <c r="F73" s="246"/>
      <c r="G73" s="247">
        <f>F73*E73</f>
        <v>0</v>
      </c>
      <c r="H73" s="246"/>
      <c r="I73" s="248">
        <f>H73*E73</f>
        <v>0</v>
      </c>
      <c r="J73" s="248">
        <f t="shared" si="0"/>
        <v>0</v>
      </c>
    </row>
    <row r="74" spans="1:10" s="237" customFormat="1" ht="14.25" customHeight="1" x14ac:dyDescent="0.35">
      <c r="A74" s="238"/>
      <c r="B74" s="249" t="s">
        <v>39</v>
      </c>
      <c r="C74" s="250" t="s">
        <v>33</v>
      </c>
      <c r="D74" s="240">
        <v>1</v>
      </c>
      <c r="E74" s="240">
        <f>D74*E73</f>
        <v>345</v>
      </c>
      <c r="F74" s="251"/>
      <c r="G74" s="247">
        <f>F74*E74</f>
        <v>0</v>
      </c>
      <c r="H74" s="251"/>
      <c r="I74" s="248">
        <f>H74*E74</f>
        <v>0</v>
      </c>
      <c r="J74" s="248">
        <f t="shared" si="0"/>
        <v>0</v>
      </c>
    </row>
    <row r="75" spans="1:10" s="237" customFormat="1" ht="14.25" customHeight="1" x14ac:dyDescent="0.35">
      <c r="A75" s="238"/>
      <c r="B75" s="252" t="s">
        <v>30</v>
      </c>
      <c r="C75" s="233" t="s">
        <v>17</v>
      </c>
      <c r="D75" s="253">
        <v>2E-3</v>
      </c>
      <c r="E75" s="251">
        <f>D75*E73</f>
        <v>0.69000000000000006</v>
      </c>
      <c r="F75" s="251"/>
      <c r="G75" s="247">
        <f>F75*E75</f>
        <v>0</v>
      </c>
      <c r="H75" s="251"/>
      <c r="I75" s="248">
        <f>H75*E75</f>
        <v>0</v>
      </c>
      <c r="J75" s="248">
        <f t="shared" si="0"/>
        <v>0</v>
      </c>
    </row>
    <row r="76" spans="1:10" s="237" customFormat="1" ht="14.25" customHeight="1" x14ac:dyDescent="0.35">
      <c r="A76" s="238"/>
      <c r="B76" s="254" t="s">
        <v>351</v>
      </c>
      <c r="C76" s="250" t="s">
        <v>37</v>
      </c>
      <c r="D76" s="255" t="s">
        <v>42</v>
      </c>
      <c r="E76" s="246">
        <v>45</v>
      </c>
      <c r="F76" s="246"/>
      <c r="G76" s="247">
        <f>F76*E76</f>
        <v>0</v>
      </c>
      <c r="H76" s="246"/>
      <c r="I76" s="248">
        <f>H76*E76</f>
        <v>0</v>
      </c>
      <c r="J76" s="248">
        <f t="shared" si="0"/>
        <v>0</v>
      </c>
    </row>
    <row r="77" spans="1:10" s="237" customFormat="1" ht="14.25" customHeight="1" x14ac:dyDescent="0.35">
      <c r="A77" s="238"/>
      <c r="B77" s="254" t="s">
        <v>352</v>
      </c>
      <c r="C77" s="250" t="s">
        <v>37</v>
      </c>
      <c r="D77" s="255" t="s">
        <v>42</v>
      </c>
      <c r="E77" s="246">
        <v>150</v>
      </c>
      <c r="F77" s="246"/>
      <c r="G77" s="247">
        <f>F77*E77</f>
        <v>0</v>
      </c>
      <c r="H77" s="246"/>
      <c r="I77" s="248">
        <f>H77*E77</f>
        <v>0</v>
      </c>
      <c r="J77" s="248">
        <f t="shared" ref="J77:J140" si="1">I77+G77</f>
        <v>0</v>
      </c>
    </row>
    <row r="78" spans="1:10" s="237" customFormat="1" ht="14.25" customHeight="1" x14ac:dyDescent="0.35">
      <c r="A78" s="238"/>
      <c r="B78" s="254" t="s">
        <v>31</v>
      </c>
      <c r="C78" s="256" t="s">
        <v>17</v>
      </c>
      <c r="D78" s="255">
        <v>0.156</v>
      </c>
      <c r="E78" s="246">
        <f>D78*E73</f>
        <v>53.82</v>
      </c>
      <c r="F78" s="246"/>
      <c r="G78" s="247">
        <f>F78*E78</f>
        <v>0</v>
      </c>
      <c r="H78" s="246"/>
      <c r="I78" s="248">
        <f>H78*E78</f>
        <v>0</v>
      </c>
      <c r="J78" s="248">
        <f t="shared" si="1"/>
        <v>0</v>
      </c>
    </row>
    <row r="79" spans="1:10" s="237" customFormat="1" ht="14.25" customHeight="1" x14ac:dyDescent="0.35">
      <c r="A79" s="238">
        <v>12</v>
      </c>
      <c r="B79" s="242" t="s">
        <v>353</v>
      </c>
      <c r="C79" s="243" t="s">
        <v>33</v>
      </c>
      <c r="D79" s="244"/>
      <c r="E79" s="245">
        <v>80</v>
      </c>
      <c r="F79" s="246"/>
      <c r="G79" s="247">
        <f>F79*E79</f>
        <v>0</v>
      </c>
      <c r="H79" s="246"/>
      <c r="I79" s="248">
        <f>H79*E79</f>
        <v>0</v>
      </c>
      <c r="J79" s="248">
        <f t="shared" si="1"/>
        <v>0</v>
      </c>
    </row>
    <row r="80" spans="1:10" s="237" customFormat="1" ht="14.25" customHeight="1" x14ac:dyDescent="0.35">
      <c r="A80" s="238"/>
      <c r="B80" s="249" t="s">
        <v>39</v>
      </c>
      <c r="C80" s="250" t="s">
        <v>33</v>
      </c>
      <c r="D80" s="240">
        <v>1</v>
      </c>
      <c r="E80" s="240">
        <f>D80*E79</f>
        <v>80</v>
      </c>
      <c r="F80" s="251"/>
      <c r="G80" s="247">
        <f>F80*E80</f>
        <v>0</v>
      </c>
      <c r="H80" s="251"/>
      <c r="I80" s="248">
        <f>H80*E80</f>
        <v>0</v>
      </c>
      <c r="J80" s="248">
        <f t="shared" si="1"/>
        <v>0</v>
      </c>
    </row>
    <row r="81" spans="1:10" s="237" customFormat="1" ht="14.25" customHeight="1" x14ac:dyDescent="0.35">
      <c r="A81" s="238"/>
      <c r="B81" s="252" t="s">
        <v>30</v>
      </c>
      <c r="C81" s="233" t="s">
        <v>17</v>
      </c>
      <c r="D81" s="253">
        <v>4.5999999999999999E-3</v>
      </c>
      <c r="E81" s="251">
        <f>D81*E79</f>
        <v>0.36799999999999999</v>
      </c>
      <c r="F81" s="251"/>
      <c r="G81" s="247">
        <f>F81*E81</f>
        <v>0</v>
      </c>
      <c r="H81" s="251"/>
      <c r="I81" s="248">
        <f>H81*E81</f>
        <v>0</v>
      </c>
      <c r="J81" s="248">
        <f t="shared" si="1"/>
        <v>0</v>
      </c>
    </row>
    <row r="82" spans="1:10" s="237" customFormat="1" ht="14.25" customHeight="1" x14ac:dyDescent="0.35">
      <c r="A82" s="238"/>
      <c r="B82" s="254" t="s">
        <v>354</v>
      </c>
      <c r="C82" s="250" t="s">
        <v>37</v>
      </c>
      <c r="D82" s="255" t="s">
        <v>42</v>
      </c>
      <c r="E82" s="246">
        <v>30</v>
      </c>
      <c r="F82" s="246"/>
      <c r="G82" s="247">
        <f>F82*E82</f>
        <v>0</v>
      </c>
      <c r="H82" s="246"/>
      <c r="I82" s="248">
        <f>H82*E82</f>
        <v>0</v>
      </c>
      <c r="J82" s="248">
        <f t="shared" si="1"/>
        <v>0</v>
      </c>
    </row>
    <row r="83" spans="1:10" s="237" customFormat="1" ht="14.25" customHeight="1" x14ac:dyDescent="0.35">
      <c r="A83" s="238"/>
      <c r="B83" s="254" t="s">
        <v>355</v>
      </c>
      <c r="C83" s="250" t="s">
        <v>37</v>
      </c>
      <c r="D83" s="255" t="s">
        <v>42</v>
      </c>
      <c r="E83" s="246">
        <v>25</v>
      </c>
      <c r="F83" s="246"/>
      <c r="G83" s="247">
        <f>F83*E83</f>
        <v>0</v>
      </c>
      <c r="H83" s="246"/>
      <c r="I83" s="248">
        <f>H83*E83</f>
        <v>0</v>
      </c>
      <c r="J83" s="248">
        <f t="shared" si="1"/>
        <v>0</v>
      </c>
    </row>
    <row r="84" spans="1:10" s="237" customFormat="1" ht="14.25" customHeight="1" x14ac:dyDescent="0.35">
      <c r="A84" s="238"/>
      <c r="B84" s="254" t="s">
        <v>31</v>
      </c>
      <c r="C84" s="256" t="s">
        <v>17</v>
      </c>
      <c r="D84" s="255">
        <v>7.3000000000000001E-3</v>
      </c>
      <c r="E84" s="246">
        <f>D84*E79</f>
        <v>0.58399999999999996</v>
      </c>
      <c r="F84" s="246"/>
      <c r="G84" s="247">
        <f>F84*E84</f>
        <v>0</v>
      </c>
      <c r="H84" s="246"/>
      <c r="I84" s="248">
        <f>H84*E84</f>
        <v>0</v>
      </c>
      <c r="J84" s="248">
        <f t="shared" si="1"/>
        <v>0</v>
      </c>
    </row>
    <row r="85" spans="1:10" s="237" customFormat="1" ht="14.25" customHeight="1" x14ac:dyDescent="0.35">
      <c r="A85" s="238">
        <v>13</v>
      </c>
      <c r="B85" s="242" t="s">
        <v>356</v>
      </c>
      <c r="C85" s="243" t="s">
        <v>33</v>
      </c>
      <c r="D85" s="244"/>
      <c r="E85" s="245">
        <v>85</v>
      </c>
      <c r="F85" s="246"/>
      <c r="G85" s="247">
        <f>F85*E85</f>
        <v>0</v>
      </c>
      <c r="H85" s="246"/>
      <c r="I85" s="248">
        <f>H85*E85</f>
        <v>0</v>
      </c>
      <c r="J85" s="248">
        <f t="shared" si="1"/>
        <v>0</v>
      </c>
    </row>
    <row r="86" spans="1:10" s="237" customFormat="1" ht="14.25" customHeight="1" x14ac:dyDescent="0.35">
      <c r="A86" s="238"/>
      <c r="B86" s="249" t="s">
        <v>39</v>
      </c>
      <c r="C86" s="250" t="s">
        <v>33</v>
      </c>
      <c r="D86" s="240">
        <v>1</v>
      </c>
      <c r="E86" s="240">
        <f>D86*E85</f>
        <v>85</v>
      </c>
      <c r="F86" s="251"/>
      <c r="G86" s="247">
        <f>F86*E86</f>
        <v>0</v>
      </c>
      <c r="H86" s="251"/>
      <c r="I86" s="248">
        <f>H86*E86</f>
        <v>0</v>
      </c>
      <c r="J86" s="248">
        <f t="shared" si="1"/>
        <v>0</v>
      </c>
    </row>
    <row r="87" spans="1:10" s="237" customFormat="1" ht="14.25" customHeight="1" x14ac:dyDescent="0.35">
      <c r="A87" s="238"/>
      <c r="B87" s="252" t="s">
        <v>30</v>
      </c>
      <c r="C87" s="233" t="s">
        <v>17</v>
      </c>
      <c r="D87" s="253">
        <v>4.5999999999999999E-3</v>
      </c>
      <c r="E87" s="251">
        <f>D87*E85</f>
        <v>0.39100000000000001</v>
      </c>
      <c r="F87" s="251"/>
      <c r="G87" s="247">
        <f>F87*E87</f>
        <v>0</v>
      </c>
      <c r="H87" s="251"/>
      <c r="I87" s="248">
        <f>H87*E87</f>
        <v>0</v>
      </c>
      <c r="J87" s="248">
        <f t="shared" si="1"/>
        <v>0</v>
      </c>
    </row>
    <row r="88" spans="1:10" s="237" customFormat="1" ht="14.25" customHeight="1" x14ac:dyDescent="0.35">
      <c r="A88" s="238"/>
      <c r="B88" s="254" t="s">
        <v>357</v>
      </c>
      <c r="C88" s="250" t="s">
        <v>37</v>
      </c>
      <c r="D88" s="255" t="s">
        <v>42</v>
      </c>
      <c r="E88" s="246">
        <v>30</v>
      </c>
      <c r="F88" s="246"/>
      <c r="G88" s="247">
        <f>F88*E88</f>
        <v>0</v>
      </c>
      <c r="H88" s="246"/>
      <c r="I88" s="248">
        <f>H88*E88</f>
        <v>0</v>
      </c>
      <c r="J88" s="248">
        <f t="shared" si="1"/>
        <v>0</v>
      </c>
    </row>
    <row r="89" spans="1:10" s="237" customFormat="1" ht="14.25" customHeight="1" x14ac:dyDescent="0.35">
      <c r="A89" s="238"/>
      <c r="B89" s="254" t="s">
        <v>31</v>
      </c>
      <c r="C89" s="256" t="s">
        <v>17</v>
      </c>
      <c r="D89" s="255">
        <v>7.3000000000000001E-3</v>
      </c>
      <c r="E89" s="246">
        <f>D89*E85</f>
        <v>0.62050000000000005</v>
      </c>
      <c r="F89" s="246"/>
      <c r="G89" s="247">
        <f>F89*E89</f>
        <v>0</v>
      </c>
      <c r="H89" s="246"/>
      <c r="I89" s="248">
        <f>H89*E89</f>
        <v>0</v>
      </c>
      <c r="J89" s="248">
        <f t="shared" si="1"/>
        <v>0</v>
      </c>
    </row>
    <row r="90" spans="1:10" s="237" customFormat="1" ht="14.25" customHeight="1" x14ac:dyDescent="0.35">
      <c r="A90" s="238">
        <v>14</v>
      </c>
      <c r="B90" s="242" t="s">
        <v>358</v>
      </c>
      <c r="C90" s="243" t="s">
        <v>37</v>
      </c>
      <c r="D90" s="244"/>
      <c r="E90" s="245">
        <v>231</v>
      </c>
      <c r="F90" s="246"/>
      <c r="G90" s="247">
        <f>F90*E90</f>
        <v>0</v>
      </c>
      <c r="H90" s="246"/>
      <c r="I90" s="248">
        <f>H90*E90</f>
        <v>0</v>
      </c>
      <c r="J90" s="248">
        <f t="shared" si="1"/>
        <v>0</v>
      </c>
    </row>
    <row r="91" spans="1:10" s="237" customFormat="1" ht="14.25" customHeight="1" x14ac:dyDescent="0.35">
      <c r="A91" s="238"/>
      <c r="B91" s="249" t="s">
        <v>39</v>
      </c>
      <c r="C91" s="250" t="s">
        <v>37</v>
      </c>
      <c r="D91" s="240">
        <v>1</v>
      </c>
      <c r="E91" s="240">
        <f>D91*E90</f>
        <v>231</v>
      </c>
      <c r="F91" s="251"/>
      <c r="G91" s="247">
        <f>F91*E91</f>
        <v>0</v>
      </c>
      <c r="H91" s="251"/>
      <c r="I91" s="248">
        <f>H91*E91</f>
        <v>0</v>
      </c>
      <c r="J91" s="248">
        <f t="shared" si="1"/>
        <v>0</v>
      </c>
    </row>
    <row r="92" spans="1:10" s="237" customFormat="1" ht="14.25" customHeight="1" x14ac:dyDescent="0.35">
      <c r="A92" s="238"/>
      <c r="B92" s="252" t="s">
        <v>30</v>
      </c>
      <c r="C92" s="233" t="s">
        <v>17</v>
      </c>
      <c r="D92" s="253">
        <v>0.151</v>
      </c>
      <c r="E92" s="251">
        <f>D92*E90</f>
        <v>34.881</v>
      </c>
      <c r="F92" s="251"/>
      <c r="G92" s="247">
        <f>F92*E92</f>
        <v>0</v>
      </c>
      <c r="H92" s="251"/>
      <c r="I92" s="248">
        <f>H92*E92</f>
        <v>0</v>
      </c>
      <c r="J92" s="248">
        <f t="shared" si="1"/>
        <v>0</v>
      </c>
    </row>
    <row r="93" spans="1:10" s="237" customFormat="1" ht="14.25" customHeight="1" x14ac:dyDescent="0.35">
      <c r="A93" s="238"/>
      <c r="B93" s="254" t="s">
        <v>31</v>
      </c>
      <c r="C93" s="256" t="s">
        <v>17</v>
      </c>
      <c r="D93" s="255">
        <v>2.4E-2</v>
      </c>
      <c r="E93" s="246">
        <f>D93*E90</f>
        <v>5.5440000000000005</v>
      </c>
      <c r="F93" s="246"/>
      <c r="G93" s="247">
        <f>F93*E93</f>
        <v>0</v>
      </c>
      <c r="H93" s="246"/>
      <c r="I93" s="248">
        <f>H93*E93</f>
        <v>0</v>
      </c>
      <c r="J93" s="248">
        <f t="shared" si="1"/>
        <v>0</v>
      </c>
    </row>
    <row r="94" spans="1:10" s="237" customFormat="1" ht="14.25" customHeight="1" x14ac:dyDescent="0.35">
      <c r="A94" s="238"/>
      <c r="B94" s="254" t="s">
        <v>359</v>
      </c>
      <c r="C94" s="256" t="s">
        <v>37</v>
      </c>
      <c r="D94" s="255" t="s">
        <v>42</v>
      </c>
      <c r="E94" s="246">
        <v>180</v>
      </c>
      <c r="F94" s="246"/>
      <c r="G94" s="247">
        <f>F94*E94</f>
        <v>0</v>
      </c>
      <c r="H94" s="246"/>
      <c r="I94" s="248">
        <f>H94*E94</f>
        <v>0</v>
      </c>
      <c r="J94" s="248">
        <f t="shared" si="1"/>
        <v>0</v>
      </c>
    </row>
    <row r="95" spans="1:10" s="237" customFormat="1" ht="14.25" customHeight="1" x14ac:dyDescent="0.35">
      <c r="A95" s="238"/>
      <c r="B95" s="254" t="s">
        <v>360</v>
      </c>
      <c r="C95" s="256" t="s">
        <v>37</v>
      </c>
      <c r="D95" s="255" t="s">
        <v>42</v>
      </c>
      <c r="E95" s="246">
        <v>7</v>
      </c>
      <c r="F95" s="246"/>
      <c r="G95" s="247">
        <f>F95*E95</f>
        <v>0</v>
      </c>
      <c r="H95" s="246"/>
      <c r="I95" s="248">
        <f>H95*E95</f>
        <v>0</v>
      </c>
      <c r="J95" s="248">
        <f t="shared" si="1"/>
        <v>0</v>
      </c>
    </row>
    <row r="96" spans="1:10" s="237" customFormat="1" ht="14.25" customHeight="1" x14ac:dyDescent="0.35">
      <c r="A96" s="238"/>
      <c r="B96" s="254" t="s">
        <v>361</v>
      </c>
      <c r="C96" s="256" t="s">
        <v>37</v>
      </c>
      <c r="D96" s="255" t="s">
        <v>42</v>
      </c>
      <c r="E96" s="246">
        <v>19</v>
      </c>
      <c r="F96" s="246"/>
      <c r="G96" s="247">
        <f>F96*E96</f>
        <v>0</v>
      </c>
      <c r="H96" s="246"/>
      <c r="I96" s="248">
        <f>H96*E96</f>
        <v>0</v>
      </c>
      <c r="J96" s="248">
        <f t="shared" si="1"/>
        <v>0</v>
      </c>
    </row>
    <row r="97" spans="1:10" s="237" customFormat="1" ht="14.25" customHeight="1" x14ac:dyDescent="0.35">
      <c r="A97" s="238"/>
      <c r="B97" s="254" t="s">
        <v>362</v>
      </c>
      <c r="C97" s="256" t="s">
        <v>37</v>
      </c>
      <c r="D97" s="255" t="s">
        <v>42</v>
      </c>
      <c r="E97" s="246">
        <v>7</v>
      </c>
      <c r="F97" s="246"/>
      <c r="G97" s="247">
        <f>F97*E97</f>
        <v>0</v>
      </c>
      <c r="H97" s="246"/>
      <c r="I97" s="248">
        <f>H97*E97</f>
        <v>0</v>
      </c>
      <c r="J97" s="248">
        <f t="shared" si="1"/>
        <v>0</v>
      </c>
    </row>
    <row r="98" spans="1:10" s="237" customFormat="1" ht="14.25" customHeight="1" x14ac:dyDescent="0.35">
      <c r="A98" s="238"/>
      <c r="B98" s="254" t="s">
        <v>363</v>
      </c>
      <c r="C98" s="256" t="s">
        <v>37</v>
      </c>
      <c r="D98" s="255" t="s">
        <v>42</v>
      </c>
      <c r="E98" s="246">
        <v>8</v>
      </c>
      <c r="F98" s="246"/>
      <c r="G98" s="247">
        <f>F98*E98</f>
        <v>0</v>
      </c>
      <c r="H98" s="246"/>
      <c r="I98" s="248">
        <f>H98*E98</f>
        <v>0</v>
      </c>
      <c r="J98" s="248">
        <f t="shared" si="1"/>
        <v>0</v>
      </c>
    </row>
    <row r="99" spans="1:10" s="237" customFormat="1" ht="14.25" customHeight="1" x14ac:dyDescent="0.35">
      <c r="A99" s="238"/>
      <c r="B99" s="258" t="s">
        <v>364</v>
      </c>
      <c r="C99" s="256" t="s">
        <v>37</v>
      </c>
      <c r="D99" s="255" t="s">
        <v>42</v>
      </c>
      <c r="E99" s="246">
        <v>8</v>
      </c>
      <c r="F99" s="246"/>
      <c r="G99" s="247">
        <f>F99*E99</f>
        <v>0</v>
      </c>
      <c r="H99" s="246"/>
      <c r="I99" s="248">
        <f>H99*E99</f>
        <v>0</v>
      </c>
      <c r="J99" s="248">
        <f t="shared" si="1"/>
        <v>0</v>
      </c>
    </row>
    <row r="100" spans="1:10" s="237" customFormat="1" ht="14.25" customHeight="1" x14ac:dyDescent="0.35">
      <c r="A100" s="238"/>
      <c r="B100" s="258" t="s">
        <v>365</v>
      </c>
      <c r="C100" s="256" t="s">
        <v>37</v>
      </c>
      <c r="D100" s="255" t="s">
        <v>42</v>
      </c>
      <c r="E100" s="246">
        <v>2</v>
      </c>
      <c r="F100" s="246"/>
      <c r="G100" s="247">
        <f>F100*E100</f>
        <v>0</v>
      </c>
      <c r="H100" s="246"/>
      <c r="I100" s="248">
        <f>H100*E100</f>
        <v>0</v>
      </c>
      <c r="J100" s="248">
        <f t="shared" si="1"/>
        <v>0</v>
      </c>
    </row>
    <row r="101" spans="1:10" s="237" customFormat="1" ht="14.25" customHeight="1" x14ac:dyDescent="0.35">
      <c r="A101" s="238">
        <v>15</v>
      </c>
      <c r="B101" s="259" t="s">
        <v>366</v>
      </c>
      <c r="C101" s="243" t="s">
        <v>27</v>
      </c>
      <c r="D101" s="260"/>
      <c r="E101" s="245">
        <v>4.0999999999999996</v>
      </c>
      <c r="F101" s="246"/>
      <c r="G101" s="247">
        <f>F101*E101</f>
        <v>0</v>
      </c>
      <c r="H101" s="246"/>
      <c r="I101" s="248">
        <f>H101*E101</f>
        <v>0</v>
      </c>
      <c r="J101" s="248">
        <f t="shared" si="1"/>
        <v>0</v>
      </c>
    </row>
    <row r="102" spans="1:10" s="237" customFormat="1" ht="14.25" customHeight="1" x14ac:dyDescent="0.35">
      <c r="A102" s="238"/>
      <c r="B102" s="249" t="s">
        <v>39</v>
      </c>
      <c r="C102" s="250" t="s">
        <v>27</v>
      </c>
      <c r="D102" s="240">
        <v>1</v>
      </c>
      <c r="E102" s="240">
        <f>D102*E101</f>
        <v>4.0999999999999996</v>
      </c>
      <c r="F102" s="251"/>
      <c r="G102" s="247">
        <f>F102*E102</f>
        <v>0</v>
      </c>
      <c r="H102" s="251"/>
      <c r="I102" s="248">
        <f>H102*E102</f>
        <v>0</v>
      </c>
      <c r="J102" s="248">
        <f t="shared" si="1"/>
        <v>0</v>
      </c>
    </row>
    <row r="103" spans="1:10" s="237" customFormat="1" ht="14.25" customHeight="1" x14ac:dyDescent="0.35">
      <c r="A103" s="238"/>
      <c r="B103" s="252" t="s">
        <v>30</v>
      </c>
      <c r="C103" s="233" t="s">
        <v>17</v>
      </c>
      <c r="D103" s="253">
        <v>7.14</v>
      </c>
      <c r="E103" s="251">
        <f>D103*E101</f>
        <v>29.273999999999997</v>
      </c>
      <c r="F103" s="251"/>
      <c r="G103" s="247">
        <f>F103*E103</f>
        <v>0</v>
      </c>
      <c r="H103" s="251"/>
      <c r="I103" s="248">
        <f>H103*E103</f>
        <v>0</v>
      </c>
      <c r="J103" s="248">
        <f t="shared" si="1"/>
        <v>0</v>
      </c>
    </row>
    <row r="104" spans="1:10" s="237" customFormat="1" ht="14.25" customHeight="1" x14ac:dyDescent="0.35">
      <c r="A104" s="238"/>
      <c r="B104" s="261" t="s">
        <v>367</v>
      </c>
      <c r="C104" s="256" t="s">
        <v>37</v>
      </c>
      <c r="D104" s="262" t="s">
        <v>42</v>
      </c>
      <c r="E104" s="246">
        <v>16</v>
      </c>
      <c r="F104" s="246"/>
      <c r="G104" s="247">
        <f>F104*E104</f>
        <v>0</v>
      </c>
      <c r="H104" s="246"/>
      <c r="I104" s="248">
        <f>H104*E104</f>
        <v>0</v>
      </c>
      <c r="J104" s="248">
        <f t="shared" si="1"/>
        <v>0</v>
      </c>
    </row>
    <row r="105" spans="1:10" s="237" customFormat="1" ht="14.25" customHeight="1" x14ac:dyDescent="0.35">
      <c r="A105" s="238"/>
      <c r="B105" s="261" t="s">
        <v>368</v>
      </c>
      <c r="C105" s="256" t="s">
        <v>37</v>
      </c>
      <c r="D105" s="262" t="s">
        <v>42</v>
      </c>
      <c r="E105" s="246">
        <v>8</v>
      </c>
      <c r="F105" s="246"/>
      <c r="G105" s="247">
        <f>F105*E105</f>
        <v>0</v>
      </c>
      <c r="H105" s="246"/>
      <c r="I105" s="248">
        <f>H105*E105</f>
        <v>0</v>
      </c>
      <c r="J105" s="248">
        <f t="shared" si="1"/>
        <v>0</v>
      </c>
    </row>
    <row r="106" spans="1:10" s="237" customFormat="1" ht="14.25" customHeight="1" x14ac:dyDescent="0.35">
      <c r="A106" s="238"/>
      <c r="B106" s="261" t="s">
        <v>369</v>
      </c>
      <c r="C106" s="256" t="s">
        <v>37</v>
      </c>
      <c r="D106" s="262" t="s">
        <v>42</v>
      </c>
      <c r="E106" s="246">
        <v>8</v>
      </c>
      <c r="F106" s="246"/>
      <c r="G106" s="247">
        <f>F106*E106</f>
        <v>0</v>
      </c>
      <c r="H106" s="246"/>
      <c r="I106" s="248">
        <f>H106*E106</f>
        <v>0</v>
      </c>
      <c r="J106" s="248">
        <f t="shared" si="1"/>
        <v>0</v>
      </c>
    </row>
    <row r="107" spans="1:10" s="237" customFormat="1" ht="14.25" customHeight="1" x14ac:dyDescent="0.35">
      <c r="A107" s="238"/>
      <c r="B107" s="258" t="s">
        <v>370</v>
      </c>
      <c r="C107" s="256" t="s">
        <v>29</v>
      </c>
      <c r="D107" s="262">
        <v>6.0999999999999999E-2</v>
      </c>
      <c r="E107" s="246">
        <f>D107*E101</f>
        <v>0.25009999999999999</v>
      </c>
      <c r="F107" s="246"/>
      <c r="G107" s="247">
        <f>F107*E107</f>
        <v>0</v>
      </c>
      <c r="H107" s="246"/>
      <c r="I107" s="248">
        <f>H107*E107</f>
        <v>0</v>
      </c>
      <c r="J107" s="248">
        <f t="shared" si="1"/>
        <v>0</v>
      </c>
    </row>
    <row r="108" spans="1:10" s="237" customFormat="1" ht="14.25" customHeight="1" x14ac:dyDescent="0.35">
      <c r="A108" s="238"/>
      <c r="B108" s="258" t="s">
        <v>371</v>
      </c>
      <c r="C108" s="256" t="s">
        <v>27</v>
      </c>
      <c r="D108" s="262">
        <v>0.157</v>
      </c>
      <c r="E108" s="246">
        <f>D108*E101</f>
        <v>0.64369999999999994</v>
      </c>
      <c r="F108" s="246"/>
      <c r="G108" s="247">
        <f>F108*E108</f>
        <v>0</v>
      </c>
      <c r="H108" s="246"/>
      <c r="I108" s="248">
        <f>H108*E108</f>
        <v>0</v>
      </c>
      <c r="J108" s="248">
        <f t="shared" si="1"/>
        <v>0</v>
      </c>
    </row>
    <row r="109" spans="1:10" s="237" customFormat="1" ht="14.25" customHeight="1" x14ac:dyDescent="0.35">
      <c r="A109" s="238"/>
      <c r="B109" s="254" t="s">
        <v>31</v>
      </c>
      <c r="C109" s="256" t="s">
        <v>17</v>
      </c>
      <c r="D109" s="255">
        <v>7.3000000000000001E-3</v>
      </c>
      <c r="E109" s="246">
        <f>D109*E105</f>
        <v>5.8400000000000001E-2</v>
      </c>
      <c r="F109" s="246"/>
      <c r="G109" s="247">
        <f>F109*E109</f>
        <v>0</v>
      </c>
      <c r="H109" s="246"/>
      <c r="I109" s="248">
        <f>H109*E109</f>
        <v>0</v>
      </c>
      <c r="J109" s="248">
        <f t="shared" si="1"/>
        <v>0</v>
      </c>
    </row>
    <row r="110" spans="1:10" s="237" customFormat="1" ht="14.25" customHeight="1" x14ac:dyDescent="0.35">
      <c r="A110" s="238"/>
      <c r="B110" s="239" t="s">
        <v>372</v>
      </c>
      <c r="C110" s="256"/>
      <c r="D110" s="262"/>
      <c r="E110" s="246"/>
      <c r="F110" s="246"/>
      <c r="G110" s="247">
        <f>F110*E110</f>
        <v>0</v>
      </c>
      <c r="H110" s="246"/>
      <c r="I110" s="248">
        <f>H110*E110</f>
        <v>0</v>
      </c>
      <c r="J110" s="248">
        <f t="shared" si="1"/>
        <v>0</v>
      </c>
    </row>
    <row r="111" spans="1:10" s="237" customFormat="1" ht="14.25" customHeight="1" x14ac:dyDescent="0.35">
      <c r="A111" s="238">
        <v>16</v>
      </c>
      <c r="B111" s="259" t="s">
        <v>373</v>
      </c>
      <c r="C111" s="243" t="s">
        <v>33</v>
      </c>
      <c r="D111" s="260"/>
      <c r="E111" s="245">
        <v>144</v>
      </c>
      <c r="F111" s="246"/>
      <c r="G111" s="247">
        <f>F111*E111</f>
        <v>0</v>
      </c>
      <c r="H111" s="246"/>
      <c r="I111" s="248">
        <f>H111*E111</f>
        <v>0</v>
      </c>
      <c r="J111" s="248">
        <f t="shared" si="1"/>
        <v>0</v>
      </c>
    </row>
    <row r="112" spans="1:10" s="237" customFormat="1" ht="14.25" customHeight="1" x14ac:dyDescent="0.35">
      <c r="A112" s="238"/>
      <c r="B112" s="249" t="s">
        <v>39</v>
      </c>
      <c r="C112" s="250" t="s">
        <v>33</v>
      </c>
      <c r="D112" s="240">
        <v>1</v>
      </c>
      <c r="E112" s="240">
        <f>D112*E111</f>
        <v>144</v>
      </c>
      <c r="F112" s="251"/>
      <c r="G112" s="247">
        <f>F112*E112</f>
        <v>0</v>
      </c>
      <c r="H112" s="251"/>
      <c r="I112" s="248">
        <f>H112*E112</f>
        <v>0</v>
      </c>
      <c r="J112" s="248">
        <f t="shared" si="1"/>
        <v>0</v>
      </c>
    </row>
    <row r="113" spans="1:10" s="237" customFormat="1" ht="14.25" customHeight="1" x14ac:dyDescent="0.35">
      <c r="A113" s="238"/>
      <c r="B113" s="252" t="s">
        <v>30</v>
      </c>
      <c r="C113" s="233" t="s">
        <v>17</v>
      </c>
      <c r="D113" s="253">
        <v>3.3700000000000001E-2</v>
      </c>
      <c r="E113" s="251">
        <f>D113*E111</f>
        <v>4.8528000000000002</v>
      </c>
      <c r="F113" s="251"/>
      <c r="G113" s="247">
        <f>F113*E113</f>
        <v>0</v>
      </c>
      <c r="H113" s="251"/>
      <c r="I113" s="248">
        <f>H113*E113</f>
        <v>0</v>
      </c>
      <c r="J113" s="248">
        <f t="shared" si="1"/>
        <v>0</v>
      </c>
    </row>
    <row r="114" spans="1:10" s="237" customFormat="1" ht="14.25" customHeight="1" x14ac:dyDescent="0.35">
      <c r="A114" s="238"/>
      <c r="B114" s="258" t="s">
        <v>374</v>
      </c>
      <c r="C114" s="256" t="s">
        <v>33</v>
      </c>
      <c r="D114" s="262">
        <v>1</v>
      </c>
      <c r="E114" s="246">
        <f>D114*E111</f>
        <v>144</v>
      </c>
      <c r="F114" s="246"/>
      <c r="G114" s="247">
        <f>F114*E114</f>
        <v>0</v>
      </c>
      <c r="H114" s="246"/>
      <c r="I114" s="248">
        <f>H114*E114</f>
        <v>0</v>
      </c>
      <c r="J114" s="248">
        <f t="shared" si="1"/>
        <v>0</v>
      </c>
    </row>
    <row r="115" spans="1:10" s="237" customFormat="1" ht="14.25" customHeight="1" x14ac:dyDescent="0.35">
      <c r="A115" s="238"/>
      <c r="B115" s="254" t="s">
        <v>31</v>
      </c>
      <c r="C115" s="256" t="s">
        <v>17</v>
      </c>
      <c r="D115" s="255">
        <v>2.5999999999999999E-2</v>
      </c>
      <c r="E115" s="246">
        <f>D115*E111</f>
        <v>3.7439999999999998</v>
      </c>
      <c r="F115" s="246"/>
      <c r="G115" s="247">
        <f>F115*E115</f>
        <v>0</v>
      </c>
      <c r="H115" s="246"/>
      <c r="I115" s="248">
        <f>H115*E115</f>
        <v>0</v>
      </c>
      <c r="J115" s="248">
        <f t="shared" si="1"/>
        <v>0</v>
      </c>
    </row>
    <row r="116" spans="1:10" s="237" customFormat="1" ht="14.25" customHeight="1" x14ac:dyDescent="0.35">
      <c r="A116" s="238">
        <v>17</v>
      </c>
      <c r="B116" s="263" t="s">
        <v>375</v>
      </c>
      <c r="C116" s="264" t="s">
        <v>38</v>
      </c>
      <c r="D116" s="260"/>
      <c r="E116" s="245">
        <v>3</v>
      </c>
      <c r="F116" s="246"/>
      <c r="G116" s="247">
        <f>F116*E116</f>
        <v>0</v>
      </c>
      <c r="H116" s="246"/>
      <c r="I116" s="248">
        <f>H116*E116</f>
        <v>0</v>
      </c>
      <c r="J116" s="248">
        <f t="shared" si="1"/>
        <v>0</v>
      </c>
    </row>
    <row r="117" spans="1:10" s="237" customFormat="1" ht="14.25" customHeight="1" x14ac:dyDescent="0.35">
      <c r="A117" s="238"/>
      <c r="B117" s="249" t="s">
        <v>39</v>
      </c>
      <c r="C117" s="256" t="s">
        <v>38</v>
      </c>
      <c r="D117" s="240">
        <v>1</v>
      </c>
      <c r="E117" s="240">
        <f>D117*E116</f>
        <v>3</v>
      </c>
      <c r="F117" s="251"/>
      <c r="G117" s="247">
        <f>F117*E117</f>
        <v>0</v>
      </c>
      <c r="H117" s="251"/>
      <c r="I117" s="248">
        <f>H117*E117</f>
        <v>0</v>
      </c>
      <c r="J117" s="248">
        <f t="shared" si="1"/>
        <v>0</v>
      </c>
    </row>
    <row r="118" spans="1:10" s="237" customFormat="1" ht="14.25" customHeight="1" x14ac:dyDescent="0.35">
      <c r="A118" s="238"/>
      <c r="B118" s="252" t="s">
        <v>30</v>
      </c>
      <c r="C118" s="233" t="s">
        <v>17</v>
      </c>
      <c r="D118" s="253">
        <v>0.08</v>
      </c>
      <c r="E118" s="251">
        <f>D118*E116</f>
        <v>0.24</v>
      </c>
      <c r="F118" s="251"/>
      <c r="G118" s="247">
        <f>F118*E118</f>
        <v>0</v>
      </c>
      <c r="H118" s="251"/>
      <c r="I118" s="248">
        <f>H118*E118</f>
        <v>0</v>
      </c>
      <c r="J118" s="248">
        <f t="shared" si="1"/>
        <v>0</v>
      </c>
    </row>
    <row r="119" spans="1:10" s="237" customFormat="1" ht="14.25" customHeight="1" x14ac:dyDescent="0.35">
      <c r="A119" s="238"/>
      <c r="B119" s="258" t="s">
        <v>376</v>
      </c>
      <c r="C119" s="256" t="s">
        <v>38</v>
      </c>
      <c r="D119" s="262">
        <v>1</v>
      </c>
      <c r="E119" s="246">
        <f>D119*E116</f>
        <v>3</v>
      </c>
      <c r="F119" s="246"/>
      <c r="G119" s="247">
        <f>F119*E119</f>
        <v>0</v>
      </c>
      <c r="H119" s="246"/>
      <c r="I119" s="248">
        <f>H119*E119</f>
        <v>0</v>
      </c>
      <c r="J119" s="248">
        <f t="shared" si="1"/>
        <v>0</v>
      </c>
    </row>
    <row r="120" spans="1:10" s="237" customFormat="1" ht="14.25" customHeight="1" x14ac:dyDescent="0.35">
      <c r="A120" s="238"/>
      <c r="B120" s="254" t="s">
        <v>31</v>
      </c>
      <c r="C120" s="256" t="s">
        <v>17</v>
      </c>
      <c r="D120" s="255">
        <v>0.72</v>
      </c>
      <c r="E120" s="246">
        <f>D120*E116</f>
        <v>2.16</v>
      </c>
      <c r="F120" s="246"/>
      <c r="G120" s="247">
        <f>F120*E120</f>
        <v>0</v>
      </c>
      <c r="H120" s="246"/>
      <c r="I120" s="248">
        <f>H120*E120</f>
        <v>0</v>
      </c>
      <c r="J120" s="248">
        <f t="shared" si="1"/>
        <v>0</v>
      </c>
    </row>
    <row r="121" spans="1:10" s="237" customFormat="1" ht="14.25" customHeight="1" x14ac:dyDescent="0.35">
      <c r="A121" s="238">
        <v>18</v>
      </c>
      <c r="B121" s="265" t="s">
        <v>377</v>
      </c>
      <c r="C121" s="264" t="s">
        <v>38</v>
      </c>
      <c r="D121" s="260"/>
      <c r="E121" s="245">
        <v>1</v>
      </c>
      <c r="F121" s="246"/>
      <c r="G121" s="247">
        <f>F121*E121</f>
        <v>0</v>
      </c>
      <c r="H121" s="246"/>
      <c r="I121" s="248">
        <f>H121*E121</f>
        <v>0</v>
      </c>
      <c r="J121" s="248">
        <f t="shared" si="1"/>
        <v>0</v>
      </c>
    </row>
    <row r="122" spans="1:10" s="237" customFormat="1" ht="14.25" customHeight="1" x14ac:dyDescent="0.35">
      <c r="A122" s="238"/>
      <c r="B122" s="249" t="s">
        <v>39</v>
      </c>
      <c r="C122" s="250" t="s">
        <v>38</v>
      </c>
      <c r="D122" s="240">
        <v>1</v>
      </c>
      <c r="E122" s="240">
        <f>D122*E121</f>
        <v>1</v>
      </c>
      <c r="F122" s="251"/>
      <c r="G122" s="247">
        <f>F122*E122</f>
        <v>0</v>
      </c>
      <c r="H122" s="251"/>
      <c r="I122" s="248">
        <f>H122*E122</f>
        <v>0</v>
      </c>
      <c r="J122" s="248">
        <f t="shared" si="1"/>
        <v>0</v>
      </c>
    </row>
    <row r="123" spans="1:10" s="237" customFormat="1" ht="24.75" customHeight="1" x14ac:dyDescent="0.35">
      <c r="A123" s="238"/>
      <c r="B123" s="266" t="s">
        <v>378</v>
      </c>
      <c r="C123" s="250" t="s">
        <v>38</v>
      </c>
      <c r="D123" s="262">
        <v>1</v>
      </c>
      <c r="E123" s="246">
        <f>D123*E121</f>
        <v>1</v>
      </c>
      <c r="F123" s="246"/>
      <c r="G123" s="247">
        <f>F123*E123</f>
        <v>0</v>
      </c>
      <c r="H123" s="246"/>
      <c r="I123" s="248">
        <f>H123*E123</f>
        <v>0</v>
      </c>
      <c r="J123" s="248">
        <f t="shared" si="1"/>
        <v>0</v>
      </c>
    </row>
    <row r="124" spans="1:10" s="237" customFormat="1" ht="14.25" customHeight="1" x14ac:dyDescent="0.35">
      <c r="A124" s="238"/>
      <c r="B124" s="254" t="s">
        <v>31</v>
      </c>
      <c r="C124" s="250" t="s">
        <v>17</v>
      </c>
      <c r="D124" s="262">
        <v>1.1299999999999999</v>
      </c>
      <c r="E124" s="246">
        <f>D124*E121</f>
        <v>1.1299999999999999</v>
      </c>
      <c r="F124" s="246"/>
      <c r="G124" s="247">
        <f>F124*E124</f>
        <v>0</v>
      </c>
      <c r="H124" s="246"/>
      <c r="I124" s="248">
        <f>H124*E124</f>
        <v>0</v>
      </c>
      <c r="J124" s="248">
        <f t="shared" si="1"/>
        <v>0</v>
      </c>
    </row>
    <row r="125" spans="1:10" s="237" customFormat="1" ht="24.75" customHeight="1" x14ac:dyDescent="0.35">
      <c r="A125" s="238">
        <v>19</v>
      </c>
      <c r="B125" s="263" t="s">
        <v>379</v>
      </c>
      <c r="C125" s="264" t="s">
        <v>38</v>
      </c>
      <c r="D125" s="260"/>
      <c r="E125" s="245">
        <v>1</v>
      </c>
      <c r="F125" s="246"/>
      <c r="G125" s="247">
        <f>F125*E125</f>
        <v>0</v>
      </c>
      <c r="H125" s="246"/>
      <c r="I125" s="248">
        <f>H125*E125</f>
        <v>0</v>
      </c>
      <c r="J125" s="248">
        <f t="shared" si="1"/>
        <v>0</v>
      </c>
    </row>
    <row r="126" spans="1:10" s="237" customFormat="1" ht="24.75" customHeight="1" x14ac:dyDescent="0.35">
      <c r="A126" s="238">
        <v>20</v>
      </c>
      <c r="B126" s="263" t="s">
        <v>380</v>
      </c>
      <c r="C126" s="264" t="s">
        <v>38</v>
      </c>
      <c r="D126" s="260"/>
      <c r="E126" s="245">
        <v>2</v>
      </c>
      <c r="F126" s="246"/>
      <c r="G126" s="247">
        <f>F126*E126</f>
        <v>0</v>
      </c>
      <c r="H126" s="246"/>
      <c r="I126" s="248">
        <f>H126*E126</f>
        <v>0</v>
      </c>
      <c r="J126" s="248">
        <f t="shared" si="1"/>
        <v>0</v>
      </c>
    </row>
    <row r="127" spans="1:10" s="237" customFormat="1" ht="14.25" customHeight="1" x14ac:dyDescent="0.35">
      <c r="A127" s="238"/>
      <c r="B127" s="267" t="s">
        <v>381</v>
      </c>
      <c r="C127" s="256"/>
      <c r="D127" s="262"/>
      <c r="E127" s="246"/>
      <c r="F127" s="246"/>
      <c r="G127" s="247">
        <f>F127*E127</f>
        <v>0</v>
      </c>
      <c r="H127" s="246"/>
      <c r="I127" s="248">
        <f>H127*E127</f>
        <v>0</v>
      </c>
      <c r="J127" s="248">
        <f t="shared" si="1"/>
        <v>0</v>
      </c>
    </row>
    <row r="128" spans="1:10" s="237" customFormat="1" ht="14.25" customHeight="1" x14ac:dyDescent="0.35">
      <c r="A128" s="238">
        <v>21</v>
      </c>
      <c r="B128" s="268" t="s">
        <v>382</v>
      </c>
      <c r="C128" s="269" t="s">
        <v>27</v>
      </c>
      <c r="D128" s="270"/>
      <c r="E128" s="271">
        <v>54</v>
      </c>
      <c r="F128" s="246"/>
      <c r="G128" s="247">
        <f>F128*E128</f>
        <v>0</v>
      </c>
      <c r="H128" s="246"/>
      <c r="I128" s="248">
        <f>H128*E128</f>
        <v>0</v>
      </c>
      <c r="J128" s="248">
        <f t="shared" si="1"/>
        <v>0</v>
      </c>
    </row>
    <row r="129" spans="1:320" s="237" customFormat="1" ht="14.25" customHeight="1" x14ac:dyDescent="0.35">
      <c r="A129" s="238"/>
      <c r="B129" s="249" t="s">
        <v>39</v>
      </c>
      <c r="C129" s="250" t="s">
        <v>27</v>
      </c>
      <c r="D129" s="240">
        <v>1</v>
      </c>
      <c r="E129" s="240">
        <f>D129*E128</f>
        <v>54</v>
      </c>
      <c r="F129" s="251"/>
      <c r="G129" s="247">
        <f>F129*E129</f>
        <v>0</v>
      </c>
      <c r="H129" s="251"/>
      <c r="I129" s="248">
        <f>H129*E129</f>
        <v>0</v>
      </c>
      <c r="J129" s="248">
        <f t="shared" si="1"/>
        <v>0</v>
      </c>
    </row>
    <row r="130" spans="1:320" s="237" customFormat="1" ht="14.25" customHeight="1" x14ac:dyDescent="0.35">
      <c r="A130" s="238"/>
      <c r="B130" s="258" t="s">
        <v>383</v>
      </c>
      <c r="C130" s="256" t="s">
        <v>32</v>
      </c>
      <c r="D130" s="255">
        <v>8.0299999999999996E-2</v>
      </c>
      <c r="E130" s="246">
        <f>D130*E128</f>
        <v>4.3361999999999998</v>
      </c>
      <c r="F130" s="246"/>
      <c r="G130" s="247">
        <f>F130*E130</f>
        <v>0</v>
      </c>
      <c r="H130" s="246"/>
      <c r="I130" s="248">
        <f>H130*E130</f>
        <v>0</v>
      </c>
      <c r="J130" s="248">
        <f t="shared" si="1"/>
        <v>0</v>
      </c>
    </row>
    <row r="131" spans="1:320" s="237" customFormat="1" ht="14.25" customHeight="1" x14ac:dyDescent="0.35">
      <c r="A131" s="238"/>
      <c r="B131" s="252" t="s">
        <v>30</v>
      </c>
      <c r="C131" s="233" t="s">
        <v>17</v>
      </c>
      <c r="D131" s="253">
        <v>5.5999999999999999E-3</v>
      </c>
      <c r="E131" s="251">
        <f>D131*E129</f>
        <v>0.3024</v>
      </c>
      <c r="F131" s="251"/>
      <c r="G131" s="247">
        <f>F131*E131</f>
        <v>0</v>
      </c>
      <c r="H131" s="251"/>
      <c r="I131" s="248">
        <f>H131*E131</f>
        <v>0</v>
      </c>
      <c r="J131" s="248">
        <f t="shared" si="1"/>
        <v>0</v>
      </c>
    </row>
    <row r="132" spans="1:320" s="237" customFormat="1" ht="14.25" customHeight="1" x14ac:dyDescent="0.35">
      <c r="A132" s="238">
        <v>22</v>
      </c>
      <c r="B132" s="272" t="s">
        <v>384</v>
      </c>
      <c r="C132" s="273" t="s">
        <v>29</v>
      </c>
      <c r="D132" s="246">
        <v>1.95</v>
      </c>
      <c r="E132" s="246">
        <f>D132*E128</f>
        <v>105.3</v>
      </c>
      <c r="F132" s="246"/>
      <c r="G132" s="247">
        <f>F132*E132</f>
        <v>0</v>
      </c>
      <c r="H132" s="246"/>
      <c r="I132" s="248">
        <f>H132*E132</f>
        <v>0</v>
      </c>
      <c r="J132" s="248">
        <f t="shared" si="1"/>
        <v>0</v>
      </c>
    </row>
    <row r="133" spans="1:320" s="237" customFormat="1" ht="14.25" customHeight="1" x14ac:dyDescent="0.35">
      <c r="A133" s="238">
        <v>23</v>
      </c>
      <c r="B133" s="259" t="s">
        <v>385</v>
      </c>
      <c r="C133" s="269" t="s">
        <v>27</v>
      </c>
      <c r="D133" s="270"/>
      <c r="E133" s="271">
        <v>7</v>
      </c>
      <c r="F133" s="246"/>
      <c r="G133" s="247">
        <f>F133*E133</f>
        <v>0</v>
      </c>
      <c r="H133" s="246"/>
      <c r="I133" s="248">
        <f>H133*E133</f>
        <v>0</v>
      </c>
      <c r="J133" s="248">
        <f t="shared" si="1"/>
        <v>0</v>
      </c>
    </row>
    <row r="134" spans="1:320" s="237" customFormat="1" ht="14.25" customHeight="1" x14ac:dyDescent="0.35">
      <c r="A134" s="238"/>
      <c r="B134" s="249" t="s">
        <v>39</v>
      </c>
      <c r="C134" s="250" t="s">
        <v>27</v>
      </c>
      <c r="D134" s="240">
        <v>1</v>
      </c>
      <c r="E134" s="240">
        <f>D134*E133</f>
        <v>7</v>
      </c>
      <c r="F134" s="251"/>
      <c r="G134" s="247">
        <f>F134*E134</f>
        <v>0</v>
      </c>
      <c r="H134" s="251"/>
      <c r="I134" s="248">
        <f>H134*E134</f>
        <v>0</v>
      </c>
      <c r="J134" s="248">
        <f t="shared" si="1"/>
        <v>0</v>
      </c>
    </row>
    <row r="135" spans="1:320" s="237" customFormat="1" ht="14.25" customHeight="1" x14ac:dyDescent="0.35">
      <c r="A135" s="238"/>
      <c r="B135" s="258" t="s">
        <v>386</v>
      </c>
      <c r="C135" s="250" t="s">
        <v>27</v>
      </c>
      <c r="D135" s="262">
        <v>1.1000000000000001</v>
      </c>
      <c r="E135" s="246">
        <f>D135*E133</f>
        <v>7.7000000000000011</v>
      </c>
      <c r="F135" s="246"/>
      <c r="G135" s="247">
        <f>F135*E135</f>
        <v>0</v>
      </c>
      <c r="H135" s="246"/>
      <c r="I135" s="248">
        <f>H135*E135</f>
        <v>0</v>
      </c>
      <c r="J135" s="248">
        <f t="shared" si="1"/>
        <v>0</v>
      </c>
    </row>
    <row r="136" spans="1:320" s="237" customFormat="1" ht="14.25" customHeight="1" x14ac:dyDescent="0.35">
      <c r="A136" s="238"/>
      <c r="B136" s="258" t="s">
        <v>387</v>
      </c>
      <c r="C136" s="256" t="s">
        <v>32</v>
      </c>
      <c r="D136" s="255">
        <v>0.13200000000000001</v>
      </c>
      <c r="E136" s="246">
        <f>D136*E133</f>
        <v>0.92400000000000004</v>
      </c>
      <c r="F136" s="246"/>
      <c r="G136" s="247">
        <f>F136*E136</f>
        <v>0</v>
      </c>
      <c r="H136" s="246"/>
      <c r="I136" s="248">
        <f>H136*E136</f>
        <v>0</v>
      </c>
      <c r="J136" s="248">
        <f t="shared" si="1"/>
        <v>0</v>
      </c>
    </row>
    <row r="137" spans="1:320" s="237" customFormat="1" ht="14.25" customHeight="1" x14ac:dyDescent="0.35">
      <c r="A137" s="238">
        <v>24</v>
      </c>
      <c r="B137" s="259" t="s">
        <v>388</v>
      </c>
      <c r="C137" s="269" t="s">
        <v>27</v>
      </c>
      <c r="D137" s="270"/>
      <c r="E137" s="271">
        <v>10</v>
      </c>
      <c r="F137" s="246"/>
      <c r="G137" s="247">
        <f>F137*E137</f>
        <v>0</v>
      </c>
      <c r="H137" s="246"/>
      <c r="I137" s="248">
        <f>H137*E137</f>
        <v>0</v>
      </c>
      <c r="J137" s="248">
        <f t="shared" si="1"/>
        <v>0</v>
      </c>
    </row>
    <row r="138" spans="1:320" s="237" customFormat="1" ht="14.25" customHeight="1" x14ac:dyDescent="0.35">
      <c r="A138" s="238"/>
      <c r="B138" s="249" t="s">
        <v>39</v>
      </c>
      <c r="C138" s="250" t="s">
        <v>27</v>
      </c>
      <c r="D138" s="240">
        <v>1</v>
      </c>
      <c r="E138" s="240">
        <f>D138*E137</f>
        <v>10</v>
      </c>
      <c r="F138" s="251"/>
      <c r="G138" s="247">
        <f>F138*E138</f>
        <v>0</v>
      </c>
      <c r="H138" s="251"/>
      <c r="I138" s="248">
        <f>H138*E138</f>
        <v>0</v>
      </c>
      <c r="J138" s="248">
        <f t="shared" si="1"/>
        <v>0</v>
      </c>
    </row>
    <row r="139" spans="1:320" s="237" customFormat="1" ht="14.25" customHeight="1" x14ac:dyDescent="0.35">
      <c r="A139" s="238"/>
      <c r="B139" s="254" t="s">
        <v>389</v>
      </c>
      <c r="C139" s="273" t="s">
        <v>27</v>
      </c>
      <c r="D139" s="273">
        <v>1.1499999999999999</v>
      </c>
      <c r="E139" s="246">
        <f>D139*E137</f>
        <v>11.5</v>
      </c>
      <c r="F139" s="246"/>
      <c r="G139" s="247">
        <f>F139*E139</f>
        <v>0</v>
      </c>
      <c r="H139" s="246"/>
      <c r="I139" s="248">
        <f>H139*E139</f>
        <v>0</v>
      </c>
      <c r="J139" s="248">
        <f t="shared" si="1"/>
        <v>0</v>
      </c>
    </row>
    <row r="140" spans="1:320" s="237" customFormat="1" ht="14.25" customHeight="1" x14ac:dyDescent="0.35">
      <c r="A140" s="238"/>
      <c r="B140" s="254" t="s">
        <v>390</v>
      </c>
      <c r="C140" s="273" t="s">
        <v>29</v>
      </c>
      <c r="D140" s="246">
        <v>1.6</v>
      </c>
      <c r="E140" s="246">
        <f>D140*E139</f>
        <v>18.400000000000002</v>
      </c>
      <c r="F140" s="246"/>
      <c r="G140" s="247">
        <f>F140*E140</f>
        <v>0</v>
      </c>
      <c r="H140" s="246"/>
      <c r="I140" s="248">
        <f>H140*E140</f>
        <v>0</v>
      </c>
      <c r="J140" s="248">
        <f t="shared" si="1"/>
        <v>0</v>
      </c>
    </row>
    <row r="141" spans="1:320" s="279" customFormat="1" ht="14.25" customHeight="1" x14ac:dyDescent="0.35">
      <c r="A141" s="274"/>
      <c r="B141" s="236" t="s">
        <v>25</v>
      </c>
      <c r="C141" s="275"/>
      <c r="D141" s="275"/>
      <c r="E141" s="276"/>
      <c r="F141" s="277"/>
      <c r="G141" s="277">
        <f>SUM(G12:G140)</f>
        <v>0</v>
      </c>
      <c r="H141" s="277"/>
      <c r="I141" s="277">
        <f>SUM(I12:I140)</f>
        <v>0</v>
      </c>
      <c r="J141" s="277">
        <f>G141+I141</f>
        <v>0</v>
      </c>
      <c r="K141" s="226"/>
      <c r="L141" s="278"/>
      <c r="M141" s="226"/>
      <c r="N141" s="226"/>
      <c r="O141" s="226"/>
      <c r="P141" s="226"/>
      <c r="Q141" s="226"/>
      <c r="R141" s="226"/>
      <c r="S141" s="226"/>
      <c r="T141" s="226"/>
      <c r="U141" s="226"/>
      <c r="V141" s="226"/>
      <c r="W141" s="226"/>
      <c r="X141" s="226"/>
      <c r="Y141" s="226"/>
      <c r="Z141" s="226"/>
      <c r="AA141" s="226"/>
      <c r="AB141" s="226"/>
      <c r="AC141" s="226"/>
      <c r="AD141" s="226"/>
      <c r="AE141" s="226"/>
      <c r="AF141" s="226"/>
      <c r="AG141" s="226"/>
      <c r="AH141" s="226"/>
      <c r="AI141" s="226"/>
      <c r="AJ141" s="226"/>
      <c r="AK141" s="226"/>
      <c r="AL141" s="226"/>
      <c r="AM141" s="226"/>
      <c r="AN141" s="226"/>
      <c r="AO141" s="226"/>
      <c r="AP141" s="226"/>
      <c r="AQ141" s="226"/>
      <c r="AR141" s="226"/>
      <c r="AS141" s="226"/>
      <c r="AT141" s="226"/>
      <c r="AU141" s="226"/>
      <c r="AV141" s="226"/>
      <c r="AW141" s="226"/>
      <c r="AX141" s="226"/>
      <c r="AY141" s="226"/>
      <c r="AZ141" s="226"/>
      <c r="BA141" s="226"/>
      <c r="BB141" s="226"/>
      <c r="BC141" s="226"/>
      <c r="BD141" s="226"/>
      <c r="BE141" s="226"/>
      <c r="BF141" s="226"/>
      <c r="BG141" s="226"/>
      <c r="BH141" s="226"/>
      <c r="BI141" s="226"/>
      <c r="BJ141" s="226"/>
      <c r="BK141" s="226"/>
      <c r="BL141" s="226"/>
      <c r="BM141" s="226"/>
      <c r="BN141" s="226"/>
      <c r="BO141" s="226"/>
      <c r="BP141" s="226"/>
      <c r="BQ141" s="226"/>
      <c r="BR141" s="226"/>
      <c r="BS141" s="226"/>
      <c r="BT141" s="226"/>
      <c r="BU141" s="226"/>
      <c r="BV141" s="226"/>
      <c r="BW141" s="226"/>
      <c r="BX141" s="226"/>
      <c r="BY141" s="226"/>
      <c r="BZ141" s="226"/>
      <c r="CA141" s="226"/>
      <c r="CB141" s="226"/>
      <c r="CC141" s="226"/>
      <c r="CD141" s="226"/>
      <c r="CE141" s="226"/>
      <c r="CF141" s="226"/>
      <c r="CG141" s="226"/>
      <c r="CH141" s="226"/>
      <c r="CI141" s="226"/>
      <c r="CJ141" s="226"/>
      <c r="CK141" s="226"/>
      <c r="CL141" s="226"/>
      <c r="CM141" s="226"/>
      <c r="CN141" s="226"/>
      <c r="CO141" s="226"/>
      <c r="CP141" s="226"/>
      <c r="CQ141" s="226"/>
      <c r="CR141" s="226"/>
      <c r="CS141" s="226"/>
      <c r="CT141" s="226"/>
      <c r="CU141" s="226"/>
      <c r="CV141" s="226"/>
      <c r="CW141" s="226"/>
      <c r="CX141" s="226"/>
      <c r="CY141" s="226"/>
      <c r="CZ141" s="226"/>
      <c r="DA141" s="226"/>
      <c r="DB141" s="226"/>
      <c r="DC141" s="226"/>
      <c r="DD141" s="226"/>
      <c r="DE141" s="226"/>
      <c r="DF141" s="226"/>
      <c r="DG141" s="226"/>
      <c r="DH141" s="226"/>
      <c r="DI141" s="226"/>
      <c r="DJ141" s="226"/>
      <c r="DK141" s="226"/>
      <c r="DL141" s="226"/>
      <c r="DM141" s="226"/>
      <c r="DN141" s="226"/>
      <c r="DO141" s="226"/>
      <c r="DP141" s="226"/>
      <c r="DQ141" s="226"/>
      <c r="DR141" s="226"/>
      <c r="DS141" s="226"/>
      <c r="DT141" s="226"/>
      <c r="DU141" s="226"/>
      <c r="DV141" s="226"/>
      <c r="DW141" s="226"/>
      <c r="DX141" s="226"/>
      <c r="DY141" s="226"/>
      <c r="DZ141" s="226"/>
      <c r="EA141" s="226"/>
      <c r="EB141" s="226"/>
      <c r="EC141" s="226"/>
      <c r="ED141" s="226"/>
      <c r="EE141" s="226"/>
      <c r="EF141" s="226"/>
      <c r="EG141" s="226"/>
      <c r="EH141" s="226"/>
      <c r="EI141" s="226"/>
      <c r="EJ141" s="226"/>
      <c r="EK141" s="226"/>
      <c r="EL141" s="226"/>
      <c r="EM141" s="226"/>
      <c r="EN141" s="226"/>
      <c r="EO141" s="226"/>
      <c r="EP141" s="226"/>
      <c r="EQ141" s="226"/>
      <c r="ER141" s="226"/>
      <c r="ES141" s="226"/>
      <c r="ET141" s="226"/>
      <c r="EU141" s="226"/>
      <c r="EV141" s="226"/>
      <c r="EW141" s="226"/>
      <c r="EX141" s="226"/>
      <c r="EY141" s="226"/>
      <c r="EZ141" s="226"/>
      <c r="FA141" s="226"/>
      <c r="FB141" s="226"/>
      <c r="FC141" s="226"/>
      <c r="FD141" s="226"/>
      <c r="FE141" s="226"/>
      <c r="FF141" s="226"/>
      <c r="FG141" s="226"/>
      <c r="FH141" s="226"/>
      <c r="FI141" s="226"/>
      <c r="FJ141" s="226"/>
      <c r="FK141" s="226"/>
      <c r="FL141" s="226"/>
      <c r="FM141" s="226"/>
      <c r="FN141" s="226"/>
      <c r="FO141" s="226"/>
      <c r="FP141" s="226"/>
      <c r="FQ141" s="226"/>
      <c r="FR141" s="226"/>
      <c r="FS141" s="226"/>
      <c r="FT141" s="226"/>
      <c r="FU141" s="226"/>
      <c r="FV141" s="226"/>
      <c r="FW141" s="226"/>
      <c r="FX141" s="226"/>
      <c r="FY141" s="226"/>
      <c r="FZ141" s="226"/>
      <c r="GA141" s="226"/>
      <c r="GB141" s="226"/>
      <c r="GC141" s="226"/>
      <c r="GD141" s="226"/>
      <c r="GE141" s="226"/>
      <c r="GF141" s="226"/>
      <c r="GG141" s="226"/>
      <c r="GH141" s="226"/>
      <c r="GI141" s="226"/>
      <c r="GJ141" s="226"/>
      <c r="GK141" s="226"/>
      <c r="GL141" s="226"/>
      <c r="GM141" s="226"/>
      <c r="GN141" s="226"/>
      <c r="GO141" s="226"/>
      <c r="GP141" s="226"/>
      <c r="GQ141" s="226"/>
      <c r="GR141" s="226"/>
      <c r="GS141" s="226"/>
      <c r="GT141" s="226"/>
      <c r="GU141" s="226"/>
      <c r="GV141" s="226"/>
      <c r="GW141" s="226"/>
      <c r="GX141" s="226"/>
      <c r="GY141" s="226"/>
      <c r="GZ141" s="226"/>
      <c r="HA141" s="226"/>
      <c r="HB141" s="226"/>
      <c r="HC141" s="226"/>
      <c r="HD141" s="226"/>
      <c r="HE141" s="226"/>
      <c r="HF141" s="226"/>
      <c r="HG141" s="226"/>
      <c r="HH141" s="226"/>
      <c r="HI141" s="226"/>
      <c r="HJ141" s="226"/>
      <c r="HK141" s="226"/>
      <c r="HL141" s="226"/>
      <c r="HM141" s="226"/>
      <c r="HN141" s="226"/>
      <c r="HO141" s="226"/>
      <c r="HP141" s="226"/>
      <c r="HQ141" s="226"/>
      <c r="HR141" s="226"/>
      <c r="HS141" s="226"/>
      <c r="HT141" s="226"/>
      <c r="HU141" s="226"/>
      <c r="HV141" s="226"/>
      <c r="HW141" s="226"/>
      <c r="HX141" s="226"/>
      <c r="HY141" s="226"/>
      <c r="HZ141" s="226"/>
      <c r="IA141" s="226"/>
      <c r="IB141" s="226"/>
      <c r="IC141" s="226"/>
      <c r="ID141" s="226"/>
      <c r="IE141" s="226"/>
      <c r="IF141" s="226"/>
      <c r="IG141" s="226"/>
      <c r="IH141" s="226"/>
      <c r="II141" s="226"/>
      <c r="IJ141" s="226"/>
      <c r="IK141" s="226"/>
      <c r="IL141" s="226"/>
      <c r="IM141" s="226"/>
      <c r="IN141" s="226"/>
      <c r="IO141" s="226"/>
      <c r="IP141" s="226"/>
      <c r="IQ141" s="226"/>
      <c r="IR141" s="226"/>
      <c r="IS141" s="226"/>
      <c r="IT141" s="226"/>
      <c r="IU141" s="226"/>
      <c r="IV141" s="226"/>
      <c r="IW141" s="226"/>
      <c r="IX141" s="226"/>
      <c r="IY141" s="226"/>
      <c r="IZ141" s="226"/>
      <c r="JA141" s="226"/>
      <c r="JB141" s="226"/>
      <c r="JC141" s="226"/>
      <c r="JD141" s="226"/>
      <c r="JE141" s="226"/>
      <c r="JF141" s="226"/>
      <c r="JG141" s="226"/>
      <c r="JH141" s="226"/>
      <c r="JI141" s="226"/>
      <c r="JJ141" s="226"/>
      <c r="JK141" s="226"/>
      <c r="JL141" s="226"/>
      <c r="JM141" s="226"/>
      <c r="JN141" s="226"/>
      <c r="JO141" s="226"/>
      <c r="JP141" s="226"/>
      <c r="JQ141" s="226"/>
      <c r="JR141" s="226"/>
      <c r="JS141" s="226"/>
      <c r="JT141" s="226"/>
      <c r="JU141" s="226"/>
      <c r="JV141" s="226"/>
      <c r="JW141" s="226"/>
      <c r="JX141" s="226"/>
      <c r="JY141" s="226"/>
      <c r="JZ141" s="226"/>
      <c r="KA141" s="226"/>
      <c r="KB141" s="226"/>
      <c r="KC141" s="226"/>
      <c r="KD141" s="226"/>
      <c r="KE141" s="226"/>
      <c r="KF141" s="226"/>
      <c r="KG141" s="226"/>
      <c r="KH141" s="226"/>
      <c r="KI141" s="226"/>
      <c r="KJ141" s="226"/>
      <c r="KK141" s="226"/>
      <c r="KL141" s="226"/>
      <c r="KM141" s="226"/>
      <c r="KN141" s="226"/>
      <c r="KO141" s="226"/>
      <c r="KP141" s="226"/>
      <c r="KQ141" s="226"/>
      <c r="KR141" s="226"/>
      <c r="KS141" s="226"/>
      <c r="KT141" s="226"/>
      <c r="KU141" s="226"/>
      <c r="KV141" s="226"/>
      <c r="KW141" s="226"/>
      <c r="KX141" s="226"/>
      <c r="KY141" s="226"/>
      <c r="KZ141" s="226"/>
      <c r="LA141" s="226"/>
      <c r="LB141" s="226"/>
      <c r="LC141" s="226"/>
      <c r="LD141" s="226"/>
      <c r="LE141" s="226"/>
      <c r="LF141" s="226"/>
      <c r="LG141" s="226"/>
      <c r="LH141" s="226"/>
    </row>
    <row r="142" spans="1:320" s="279" customFormat="1" ht="14.25" customHeight="1" x14ac:dyDescent="0.35">
      <c r="A142" s="274"/>
      <c r="B142" s="280" t="s">
        <v>52</v>
      </c>
      <c r="C142" s="281">
        <v>0.1</v>
      </c>
      <c r="D142" s="281"/>
      <c r="E142" s="241"/>
      <c r="F142" s="282"/>
      <c r="G142" s="282"/>
      <c r="H142" s="282"/>
      <c r="I142" s="282"/>
      <c r="J142" s="282">
        <f>J141*C142</f>
        <v>0</v>
      </c>
      <c r="K142" s="226"/>
      <c r="L142" s="226"/>
      <c r="M142" s="226"/>
      <c r="N142" s="226"/>
      <c r="O142" s="226"/>
      <c r="P142" s="226"/>
      <c r="Q142" s="226"/>
      <c r="R142" s="226"/>
      <c r="S142" s="226"/>
      <c r="T142" s="226"/>
      <c r="U142" s="226"/>
      <c r="V142" s="226"/>
      <c r="W142" s="226"/>
      <c r="X142" s="226"/>
      <c r="Y142" s="226"/>
      <c r="Z142" s="226"/>
      <c r="AA142" s="226"/>
      <c r="AB142" s="226"/>
      <c r="AC142" s="226"/>
      <c r="AD142" s="226"/>
      <c r="AE142" s="226"/>
      <c r="AF142" s="226"/>
      <c r="AG142" s="226"/>
      <c r="AH142" s="226"/>
      <c r="AI142" s="226"/>
      <c r="AJ142" s="226"/>
      <c r="AK142" s="226"/>
      <c r="AL142" s="226"/>
      <c r="AM142" s="226"/>
      <c r="AN142" s="226"/>
      <c r="AO142" s="226"/>
      <c r="AP142" s="226"/>
      <c r="AQ142" s="226"/>
      <c r="AR142" s="226"/>
      <c r="AS142" s="226"/>
      <c r="AT142" s="226"/>
      <c r="AU142" s="226"/>
      <c r="AV142" s="226"/>
      <c r="AW142" s="226"/>
      <c r="AX142" s="226"/>
      <c r="AY142" s="226"/>
      <c r="AZ142" s="226"/>
      <c r="BA142" s="226"/>
      <c r="BB142" s="226"/>
      <c r="BC142" s="226"/>
      <c r="BD142" s="226"/>
      <c r="BE142" s="226"/>
      <c r="BF142" s="226"/>
      <c r="BG142" s="226"/>
      <c r="BH142" s="226"/>
      <c r="BI142" s="226"/>
      <c r="BJ142" s="226"/>
      <c r="BK142" s="226"/>
      <c r="BL142" s="226"/>
      <c r="BM142" s="226"/>
      <c r="BN142" s="226"/>
      <c r="BO142" s="226"/>
      <c r="BP142" s="226"/>
      <c r="BQ142" s="226"/>
      <c r="BR142" s="226"/>
      <c r="BS142" s="226"/>
      <c r="BT142" s="226"/>
      <c r="BU142" s="226"/>
      <c r="BV142" s="226"/>
      <c r="BW142" s="226"/>
      <c r="BX142" s="226"/>
      <c r="BY142" s="226"/>
      <c r="BZ142" s="226"/>
      <c r="CA142" s="226"/>
      <c r="CB142" s="226"/>
      <c r="CC142" s="226"/>
      <c r="CD142" s="226"/>
      <c r="CE142" s="226"/>
      <c r="CF142" s="226"/>
      <c r="CG142" s="226"/>
      <c r="CH142" s="226"/>
      <c r="CI142" s="226"/>
      <c r="CJ142" s="226"/>
      <c r="CK142" s="226"/>
      <c r="CL142" s="226"/>
      <c r="CM142" s="226"/>
      <c r="CN142" s="226"/>
      <c r="CO142" s="226"/>
      <c r="CP142" s="226"/>
      <c r="CQ142" s="226"/>
      <c r="CR142" s="226"/>
      <c r="CS142" s="226"/>
      <c r="CT142" s="226"/>
      <c r="CU142" s="226"/>
      <c r="CV142" s="226"/>
      <c r="CW142" s="226"/>
      <c r="CX142" s="226"/>
      <c r="CY142" s="226"/>
      <c r="CZ142" s="226"/>
      <c r="DA142" s="226"/>
      <c r="DB142" s="226"/>
      <c r="DC142" s="226"/>
      <c r="DD142" s="226"/>
      <c r="DE142" s="226"/>
      <c r="DF142" s="226"/>
      <c r="DG142" s="226"/>
      <c r="DH142" s="226"/>
      <c r="DI142" s="226"/>
      <c r="DJ142" s="226"/>
      <c r="DK142" s="226"/>
      <c r="DL142" s="226"/>
      <c r="DM142" s="226"/>
      <c r="DN142" s="226"/>
      <c r="DO142" s="226"/>
      <c r="DP142" s="226"/>
      <c r="DQ142" s="226"/>
      <c r="DR142" s="226"/>
      <c r="DS142" s="226"/>
      <c r="DT142" s="226"/>
      <c r="DU142" s="226"/>
      <c r="DV142" s="226"/>
      <c r="DW142" s="226"/>
      <c r="DX142" s="226"/>
      <c r="DY142" s="226"/>
      <c r="DZ142" s="226"/>
      <c r="EA142" s="226"/>
      <c r="EB142" s="226"/>
      <c r="EC142" s="226"/>
      <c r="ED142" s="226"/>
      <c r="EE142" s="226"/>
      <c r="EF142" s="226"/>
      <c r="EG142" s="226"/>
      <c r="EH142" s="226"/>
      <c r="EI142" s="226"/>
      <c r="EJ142" s="226"/>
      <c r="EK142" s="226"/>
      <c r="EL142" s="226"/>
      <c r="EM142" s="226"/>
      <c r="EN142" s="226"/>
      <c r="EO142" s="226"/>
      <c r="EP142" s="226"/>
      <c r="EQ142" s="226"/>
      <c r="ER142" s="226"/>
      <c r="ES142" s="226"/>
      <c r="ET142" s="226"/>
      <c r="EU142" s="226"/>
      <c r="EV142" s="226"/>
      <c r="EW142" s="226"/>
      <c r="EX142" s="226"/>
      <c r="EY142" s="226"/>
      <c r="EZ142" s="226"/>
      <c r="FA142" s="226"/>
      <c r="FB142" s="226"/>
      <c r="FC142" s="226"/>
      <c r="FD142" s="226"/>
      <c r="FE142" s="226"/>
      <c r="FF142" s="226"/>
      <c r="FG142" s="226"/>
      <c r="FH142" s="226"/>
      <c r="FI142" s="226"/>
      <c r="FJ142" s="226"/>
      <c r="FK142" s="226"/>
      <c r="FL142" s="226"/>
      <c r="FM142" s="226"/>
      <c r="FN142" s="226"/>
      <c r="FO142" s="226"/>
      <c r="FP142" s="226"/>
      <c r="FQ142" s="226"/>
      <c r="FR142" s="226"/>
      <c r="FS142" s="226"/>
      <c r="FT142" s="226"/>
      <c r="FU142" s="226"/>
      <c r="FV142" s="226"/>
      <c r="FW142" s="226"/>
      <c r="FX142" s="226"/>
      <c r="FY142" s="226"/>
      <c r="FZ142" s="226"/>
      <c r="GA142" s="226"/>
      <c r="GB142" s="226"/>
      <c r="GC142" s="226"/>
      <c r="GD142" s="226"/>
      <c r="GE142" s="226"/>
      <c r="GF142" s="226"/>
      <c r="GG142" s="226"/>
      <c r="GH142" s="226"/>
      <c r="GI142" s="226"/>
      <c r="GJ142" s="226"/>
      <c r="GK142" s="226"/>
      <c r="GL142" s="226"/>
      <c r="GM142" s="226"/>
      <c r="GN142" s="226"/>
      <c r="GO142" s="226"/>
      <c r="GP142" s="226"/>
      <c r="GQ142" s="226"/>
      <c r="GR142" s="226"/>
      <c r="GS142" s="226"/>
      <c r="GT142" s="226"/>
      <c r="GU142" s="226"/>
      <c r="GV142" s="226"/>
      <c r="GW142" s="226"/>
      <c r="GX142" s="226"/>
      <c r="GY142" s="226"/>
      <c r="GZ142" s="226"/>
      <c r="HA142" s="226"/>
      <c r="HB142" s="226"/>
      <c r="HC142" s="226"/>
      <c r="HD142" s="226"/>
      <c r="HE142" s="226"/>
      <c r="HF142" s="226"/>
      <c r="HG142" s="226"/>
      <c r="HH142" s="226"/>
      <c r="HI142" s="226"/>
      <c r="HJ142" s="226"/>
      <c r="HK142" s="226"/>
      <c r="HL142" s="226"/>
      <c r="HM142" s="226"/>
      <c r="HN142" s="226"/>
      <c r="HO142" s="226"/>
      <c r="HP142" s="226"/>
      <c r="HQ142" s="226"/>
      <c r="HR142" s="226"/>
      <c r="HS142" s="226"/>
      <c r="HT142" s="226"/>
      <c r="HU142" s="226"/>
      <c r="HV142" s="226"/>
      <c r="HW142" s="226"/>
      <c r="HX142" s="226"/>
      <c r="HY142" s="226"/>
      <c r="HZ142" s="226"/>
      <c r="IA142" s="226"/>
      <c r="IB142" s="226"/>
      <c r="IC142" s="226"/>
      <c r="ID142" s="226"/>
      <c r="IE142" s="226"/>
      <c r="IF142" s="226"/>
      <c r="IG142" s="226"/>
      <c r="IH142" s="226"/>
      <c r="II142" s="226"/>
      <c r="IJ142" s="226"/>
      <c r="IK142" s="226"/>
      <c r="IL142" s="226"/>
      <c r="IM142" s="226"/>
      <c r="IN142" s="226"/>
      <c r="IO142" s="226"/>
      <c r="IP142" s="226"/>
      <c r="IQ142" s="226"/>
      <c r="IR142" s="226"/>
      <c r="IS142" s="226"/>
      <c r="IT142" s="226"/>
      <c r="IU142" s="226"/>
      <c r="IV142" s="226"/>
      <c r="IW142" s="226"/>
      <c r="IX142" s="226"/>
      <c r="IY142" s="226"/>
      <c r="IZ142" s="226"/>
      <c r="JA142" s="226"/>
      <c r="JB142" s="226"/>
      <c r="JC142" s="226"/>
      <c r="JD142" s="226"/>
      <c r="JE142" s="226"/>
      <c r="JF142" s="226"/>
      <c r="JG142" s="226"/>
      <c r="JH142" s="226"/>
      <c r="JI142" s="226"/>
      <c r="JJ142" s="226"/>
      <c r="JK142" s="226"/>
      <c r="JL142" s="226"/>
      <c r="JM142" s="226"/>
      <c r="JN142" s="226"/>
      <c r="JO142" s="226"/>
      <c r="JP142" s="226"/>
      <c r="JQ142" s="226"/>
      <c r="JR142" s="226"/>
      <c r="JS142" s="226"/>
      <c r="JT142" s="226"/>
      <c r="JU142" s="226"/>
      <c r="JV142" s="226"/>
      <c r="JW142" s="226"/>
      <c r="JX142" s="226"/>
      <c r="JY142" s="226"/>
      <c r="JZ142" s="226"/>
      <c r="KA142" s="226"/>
      <c r="KB142" s="226"/>
      <c r="KC142" s="226"/>
      <c r="KD142" s="226"/>
      <c r="KE142" s="226"/>
      <c r="KF142" s="226"/>
      <c r="KG142" s="226"/>
      <c r="KH142" s="226"/>
      <c r="KI142" s="226"/>
      <c r="KJ142" s="226"/>
      <c r="KK142" s="226"/>
      <c r="KL142" s="226"/>
      <c r="KM142" s="226"/>
      <c r="KN142" s="226"/>
      <c r="KO142" s="226"/>
      <c r="KP142" s="226"/>
      <c r="KQ142" s="226"/>
      <c r="KR142" s="226"/>
      <c r="KS142" s="226"/>
      <c r="KT142" s="226"/>
      <c r="KU142" s="226"/>
      <c r="KV142" s="226"/>
      <c r="KW142" s="226"/>
      <c r="KX142" s="226"/>
      <c r="KY142" s="226"/>
      <c r="KZ142" s="226"/>
      <c r="LA142" s="226"/>
      <c r="LB142" s="226"/>
      <c r="LC142" s="226"/>
      <c r="LD142" s="226"/>
      <c r="LE142" s="226"/>
      <c r="LF142" s="226"/>
      <c r="LG142" s="226"/>
      <c r="LH142" s="226"/>
    </row>
    <row r="143" spans="1:320" s="279" customFormat="1" ht="14.25" customHeight="1" x14ac:dyDescent="0.35">
      <c r="A143" s="274"/>
      <c r="B143" s="283" t="s">
        <v>25</v>
      </c>
      <c r="C143" s="233"/>
      <c r="D143" s="233"/>
      <c r="E143" s="241"/>
      <c r="F143" s="282"/>
      <c r="G143" s="282"/>
      <c r="H143" s="282"/>
      <c r="I143" s="282"/>
      <c r="J143" s="282">
        <f>SUM(J141:J142)</f>
        <v>0</v>
      </c>
      <c r="K143" s="226"/>
      <c r="L143" s="226"/>
      <c r="M143" s="226"/>
      <c r="N143" s="226"/>
      <c r="O143" s="226"/>
      <c r="P143" s="226"/>
      <c r="Q143" s="226"/>
      <c r="R143" s="226"/>
      <c r="S143" s="226"/>
      <c r="T143" s="226"/>
      <c r="U143" s="226"/>
      <c r="V143" s="226"/>
      <c r="W143" s="226"/>
      <c r="X143" s="226"/>
      <c r="Y143" s="226"/>
      <c r="Z143" s="226"/>
      <c r="AA143" s="226"/>
      <c r="AB143" s="226"/>
      <c r="AC143" s="226"/>
      <c r="AD143" s="226"/>
      <c r="AE143" s="226"/>
      <c r="AF143" s="226"/>
      <c r="AG143" s="226"/>
      <c r="AH143" s="226"/>
      <c r="AI143" s="226"/>
      <c r="AJ143" s="226"/>
      <c r="AK143" s="226"/>
      <c r="AL143" s="226"/>
      <c r="AM143" s="226"/>
      <c r="AN143" s="226"/>
      <c r="AO143" s="226"/>
      <c r="AP143" s="226"/>
      <c r="AQ143" s="226"/>
      <c r="AR143" s="226"/>
      <c r="AS143" s="226"/>
      <c r="AT143" s="226"/>
      <c r="AU143" s="226"/>
      <c r="AV143" s="226"/>
      <c r="AW143" s="226"/>
      <c r="AX143" s="226"/>
      <c r="AY143" s="226"/>
      <c r="AZ143" s="226"/>
      <c r="BA143" s="226"/>
      <c r="BB143" s="226"/>
      <c r="BC143" s="226"/>
      <c r="BD143" s="226"/>
      <c r="BE143" s="226"/>
      <c r="BF143" s="226"/>
      <c r="BG143" s="226"/>
      <c r="BH143" s="226"/>
      <c r="BI143" s="226"/>
      <c r="BJ143" s="226"/>
      <c r="BK143" s="226"/>
      <c r="BL143" s="226"/>
      <c r="BM143" s="226"/>
      <c r="BN143" s="226"/>
      <c r="BO143" s="226"/>
      <c r="BP143" s="226"/>
      <c r="BQ143" s="226"/>
      <c r="BR143" s="226"/>
      <c r="BS143" s="226"/>
      <c r="BT143" s="226"/>
      <c r="BU143" s="226"/>
      <c r="BV143" s="226"/>
      <c r="BW143" s="226"/>
      <c r="BX143" s="226"/>
      <c r="BY143" s="226"/>
      <c r="BZ143" s="226"/>
      <c r="CA143" s="226"/>
      <c r="CB143" s="226"/>
      <c r="CC143" s="226"/>
      <c r="CD143" s="226"/>
      <c r="CE143" s="226"/>
      <c r="CF143" s="226"/>
      <c r="CG143" s="226"/>
      <c r="CH143" s="226"/>
      <c r="CI143" s="226"/>
      <c r="CJ143" s="226"/>
      <c r="CK143" s="226"/>
      <c r="CL143" s="226"/>
      <c r="CM143" s="226"/>
      <c r="CN143" s="226"/>
      <c r="CO143" s="226"/>
      <c r="CP143" s="226"/>
      <c r="CQ143" s="226"/>
      <c r="CR143" s="226"/>
      <c r="CS143" s="226"/>
      <c r="CT143" s="226"/>
      <c r="CU143" s="226"/>
      <c r="CV143" s="226"/>
      <c r="CW143" s="226"/>
      <c r="CX143" s="226"/>
      <c r="CY143" s="226"/>
      <c r="CZ143" s="226"/>
      <c r="DA143" s="226"/>
      <c r="DB143" s="226"/>
      <c r="DC143" s="226"/>
      <c r="DD143" s="226"/>
      <c r="DE143" s="226"/>
      <c r="DF143" s="226"/>
      <c r="DG143" s="226"/>
      <c r="DH143" s="226"/>
      <c r="DI143" s="226"/>
      <c r="DJ143" s="226"/>
      <c r="DK143" s="226"/>
      <c r="DL143" s="226"/>
      <c r="DM143" s="226"/>
      <c r="DN143" s="226"/>
      <c r="DO143" s="226"/>
      <c r="DP143" s="226"/>
      <c r="DQ143" s="226"/>
      <c r="DR143" s="226"/>
      <c r="DS143" s="226"/>
      <c r="DT143" s="226"/>
      <c r="DU143" s="226"/>
      <c r="DV143" s="226"/>
      <c r="DW143" s="226"/>
      <c r="DX143" s="226"/>
      <c r="DY143" s="226"/>
      <c r="DZ143" s="226"/>
      <c r="EA143" s="226"/>
      <c r="EB143" s="226"/>
      <c r="EC143" s="226"/>
      <c r="ED143" s="226"/>
      <c r="EE143" s="226"/>
      <c r="EF143" s="226"/>
      <c r="EG143" s="226"/>
      <c r="EH143" s="226"/>
      <c r="EI143" s="226"/>
      <c r="EJ143" s="226"/>
      <c r="EK143" s="226"/>
      <c r="EL143" s="226"/>
      <c r="EM143" s="226"/>
      <c r="EN143" s="226"/>
      <c r="EO143" s="226"/>
      <c r="EP143" s="226"/>
      <c r="EQ143" s="226"/>
      <c r="ER143" s="226"/>
      <c r="ES143" s="226"/>
      <c r="ET143" s="226"/>
      <c r="EU143" s="226"/>
      <c r="EV143" s="226"/>
      <c r="EW143" s="226"/>
      <c r="EX143" s="226"/>
      <c r="EY143" s="226"/>
      <c r="EZ143" s="226"/>
      <c r="FA143" s="226"/>
      <c r="FB143" s="226"/>
      <c r="FC143" s="226"/>
      <c r="FD143" s="226"/>
      <c r="FE143" s="226"/>
      <c r="FF143" s="226"/>
      <c r="FG143" s="226"/>
      <c r="FH143" s="226"/>
      <c r="FI143" s="226"/>
      <c r="FJ143" s="226"/>
      <c r="FK143" s="226"/>
      <c r="FL143" s="226"/>
      <c r="FM143" s="226"/>
      <c r="FN143" s="226"/>
      <c r="FO143" s="226"/>
      <c r="FP143" s="226"/>
      <c r="FQ143" s="226"/>
      <c r="FR143" s="226"/>
      <c r="FS143" s="226"/>
      <c r="FT143" s="226"/>
      <c r="FU143" s="226"/>
      <c r="FV143" s="226"/>
      <c r="FW143" s="226"/>
      <c r="FX143" s="226"/>
      <c r="FY143" s="226"/>
      <c r="FZ143" s="226"/>
      <c r="GA143" s="226"/>
      <c r="GB143" s="226"/>
      <c r="GC143" s="226"/>
      <c r="GD143" s="226"/>
      <c r="GE143" s="226"/>
      <c r="GF143" s="226"/>
      <c r="GG143" s="226"/>
      <c r="GH143" s="226"/>
      <c r="GI143" s="226"/>
      <c r="GJ143" s="226"/>
      <c r="GK143" s="226"/>
      <c r="GL143" s="226"/>
      <c r="GM143" s="226"/>
      <c r="GN143" s="226"/>
      <c r="GO143" s="226"/>
      <c r="GP143" s="226"/>
      <c r="GQ143" s="226"/>
      <c r="GR143" s="226"/>
      <c r="GS143" s="226"/>
      <c r="GT143" s="226"/>
      <c r="GU143" s="226"/>
      <c r="GV143" s="226"/>
      <c r="GW143" s="226"/>
      <c r="GX143" s="226"/>
      <c r="GY143" s="226"/>
      <c r="GZ143" s="226"/>
      <c r="HA143" s="226"/>
      <c r="HB143" s="226"/>
      <c r="HC143" s="226"/>
      <c r="HD143" s="226"/>
      <c r="HE143" s="226"/>
      <c r="HF143" s="226"/>
      <c r="HG143" s="226"/>
      <c r="HH143" s="226"/>
      <c r="HI143" s="226"/>
      <c r="HJ143" s="226"/>
      <c r="HK143" s="226"/>
      <c r="HL143" s="226"/>
      <c r="HM143" s="226"/>
      <c r="HN143" s="226"/>
      <c r="HO143" s="226"/>
      <c r="HP143" s="226"/>
      <c r="HQ143" s="226"/>
      <c r="HR143" s="226"/>
      <c r="HS143" s="226"/>
      <c r="HT143" s="226"/>
      <c r="HU143" s="226"/>
      <c r="HV143" s="226"/>
      <c r="HW143" s="226"/>
      <c r="HX143" s="226"/>
      <c r="HY143" s="226"/>
      <c r="HZ143" s="226"/>
      <c r="IA143" s="226"/>
      <c r="IB143" s="226"/>
      <c r="IC143" s="226"/>
      <c r="ID143" s="226"/>
      <c r="IE143" s="226"/>
      <c r="IF143" s="226"/>
      <c r="IG143" s="226"/>
      <c r="IH143" s="226"/>
      <c r="II143" s="226"/>
      <c r="IJ143" s="226"/>
      <c r="IK143" s="226"/>
      <c r="IL143" s="226"/>
      <c r="IM143" s="226"/>
      <c r="IN143" s="226"/>
      <c r="IO143" s="226"/>
      <c r="IP143" s="226"/>
      <c r="IQ143" s="226"/>
      <c r="IR143" s="226"/>
      <c r="IS143" s="226"/>
      <c r="IT143" s="226"/>
      <c r="IU143" s="226"/>
      <c r="IV143" s="226"/>
      <c r="IW143" s="226"/>
      <c r="IX143" s="226"/>
      <c r="IY143" s="226"/>
      <c r="IZ143" s="226"/>
      <c r="JA143" s="226"/>
      <c r="JB143" s="226"/>
      <c r="JC143" s="226"/>
      <c r="JD143" s="226"/>
      <c r="JE143" s="226"/>
      <c r="JF143" s="226"/>
      <c r="JG143" s="226"/>
      <c r="JH143" s="226"/>
      <c r="JI143" s="226"/>
      <c r="JJ143" s="226"/>
      <c r="JK143" s="226"/>
      <c r="JL143" s="226"/>
      <c r="JM143" s="226"/>
      <c r="JN143" s="226"/>
      <c r="JO143" s="226"/>
      <c r="JP143" s="226"/>
      <c r="JQ143" s="226"/>
      <c r="JR143" s="226"/>
      <c r="JS143" s="226"/>
      <c r="JT143" s="226"/>
      <c r="JU143" s="226"/>
      <c r="JV143" s="226"/>
      <c r="JW143" s="226"/>
      <c r="JX143" s="226"/>
      <c r="JY143" s="226"/>
      <c r="JZ143" s="226"/>
      <c r="KA143" s="226"/>
      <c r="KB143" s="226"/>
      <c r="KC143" s="226"/>
      <c r="KD143" s="226"/>
      <c r="KE143" s="226"/>
      <c r="KF143" s="226"/>
      <c r="KG143" s="226"/>
      <c r="KH143" s="226"/>
      <c r="KI143" s="226"/>
      <c r="KJ143" s="226"/>
      <c r="KK143" s="226"/>
      <c r="KL143" s="226"/>
      <c r="KM143" s="226"/>
      <c r="KN143" s="226"/>
      <c r="KO143" s="226"/>
      <c r="KP143" s="226"/>
      <c r="KQ143" s="226"/>
      <c r="KR143" s="226"/>
      <c r="KS143" s="226"/>
      <c r="KT143" s="226"/>
      <c r="KU143" s="226"/>
      <c r="KV143" s="226"/>
      <c r="KW143" s="226"/>
      <c r="KX143" s="226"/>
      <c r="KY143" s="226"/>
      <c r="KZ143" s="226"/>
      <c r="LA143" s="226"/>
      <c r="LB143" s="226"/>
      <c r="LC143" s="226"/>
      <c r="LD143" s="226"/>
      <c r="LE143" s="226"/>
      <c r="LF143" s="226"/>
      <c r="LG143" s="226"/>
      <c r="LH143" s="226"/>
    </row>
    <row r="144" spans="1:320" ht="14.25" customHeight="1" x14ac:dyDescent="0.35">
      <c r="A144" s="274"/>
      <c r="B144" s="280" t="s">
        <v>53</v>
      </c>
      <c r="C144" s="281">
        <v>0.08</v>
      </c>
      <c r="D144" s="281"/>
      <c r="E144" s="241"/>
      <c r="F144" s="282"/>
      <c r="G144" s="282"/>
      <c r="H144" s="282"/>
      <c r="I144" s="282"/>
      <c r="J144" s="282">
        <f>J143*C144</f>
        <v>0</v>
      </c>
    </row>
    <row r="145" spans="1:10" ht="14.25" customHeight="1" x14ac:dyDescent="0.35">
      <c r="A145" s="274"/>
      <c r="B145" s="283" t="s">
        <v>25</v>
      </c>
      <c r="C145" s="233"/>
      <c r="D145" s="233"/>
      <c r="E145" s="241"/>
      <c r="F145" s="282"/>
      <c r="G145" s="282"/>
      <c r="H145" s="282"/>
      <c r="I145" s="282"/>
      <c r="J145" s="282">
        <f>SUM(J143:J144)</f>
        <v>0</v>
      </c>
    </row>
    <row r="146" spans="1:10" ht="14.25" customHeight="1" x14ac:dyDescent="0.35">
      <c r="A146" s="274"/>
      <c r="B146" s="280" t="s">
        <v>54</v>
      </c>
      <c r="C146" s="281">
        <v>0.03</v>
      </c>
      <c r="D146" s="281"/>
      <c r="E146" s="241"/>
      <c r="F146" s="282"/>
      <c r="G146" s="282"/>
      <c r="H146" s="282"/>
      <c r="I146" s="282"/>
      <c r="J146" s="282">
        <f>J145*C146</f>
        <v>0</v>
      </c>
    </row>
    <row r="147" spans="1:10" ht="14.25" customHeight="1" x14ac:dyDescent="0.35">
      <c r="A147" s="274"/>
      <c r="B147" s="283" t="s">
        <v>25</v>
      </c>
      <c r="C147" s="281"/>
      <c r="D147" s="281"/>
      <c r="E147" s="241"/>
      <c r="F147" s="282"/>
      <c r="G147" s="282"/>
      <c r="H147" s="282"/>
      <c r="I147" s="282"/>
      <c r="J147" s="282">
        <f>SUM(J145:J146)</f>
        <v>0</v>
      </c>
    </row>
    <row r="148" spans="1:10" ht="14.25" customHeight="1" x14ac:dyDescent="0.35">
      <c r="A148" s="274"/>
      <c r="B148" s="280" t="s">
        <v>7</v>
      </c>
      <c r="C148" s="281">
        <v>0.18</v>
      </c>
      <c r="D148" s="281"/>
      <c r="E148" s="241"/>
      <c r="F148" s="282"/>
      <c r="G148" s="282"/>
      <c r="H148" s="282"/>
      <c r="I148" s="282"/>
      <c r="J148" s="282">
        <f>J147*C148</f>
        <v>0</v>
      </c>
    </row>
    <row r="149" spans="1:10" ht="19.5" customHeight="1" x14ac:dyDescent="0.35">
      <c r="A149" s="284"/>
      <c r="B149" s="285" t="s">
        <v>13</v>
      </c>
      <c r="C149" s="286"/>
      <c r="D149" s="286"/>
      <c r="E149" s="287"/>
      <c r="F149" s="288"/>
      <c r="G149" s="288"/>
      <c r="H149" s="288"/>
      <c r="I149" s="288"/>
      <c r="J149" s="289">
        <f>SUM(J147:J148)</f>
        <v>0</v>
      </c>
    </row>
    <row r="150" spans="1:10" ht="19.5" customHeight="1" x14ac:dyDescent="0.35">
      <c r="A150" s="290"/>
      <c r="B150" s="291"/>
      <c r="C150" s="291"/>
      <c r="D150" s="291"/>
      <c r="E150" s="291"/>
      <c r="F150" s="291"/>
      <c r="G150" s="291"/>
      <c r="H150" s="291"/>
      <c r="I150" s="291"/>
      <c r="J150" s="291"/>
    </row>
    <row r="151" spans="1:10" ht="14.25" customHeight="1" x14ac:dyDescent="0.35">
      <c r="A151" s="290"/>
      <c r="B151" s="291"/>
      <c r="C151" s="291"/>
      <c r="D151" s="291"/>
      <c r="E151" s="291"/>
      <c r="F151" s="291"/>
      <c r="G151" s="291"/>
      <c r="H151" s="291"/>
      <c r="I151" s="291"/>
      <c r="J151" s="291"/>
    </row>
    <row r="152" spans="1:10" ht="14.25" customHeight="1" x14ac:dyDescent="0.35">
      <c r="A152" s="290"/>
      <c r="B152" s="318" t="s">
        <v>391</v>
      </c>
      <c r="C152" s="292"/>
      <c r="D152" s="292"/>
      <c r="E152" s="292"/>
      <c r="F152" s="292"/>
      <c r="G152" s="292"/>
      <c r="H152" s="291"/>
      <c r="I152" s="291"/>
      <c r="J152" s="291"/>
    </row>
    <row r="153" spans="1:10" ht="14.25" customHeight="1" x14ac:dyDescent="0.35">
      <c r="A153" s="290"/>
      <c r="B153" s="291"/>
      <c r="C153" s="292"/>
      <c r="D153" s="292"/>
      <c r="E153" s="292"/>
      <c r="F153" s="292"/>
      <c r="G153" s="292"/>
      <c r="H153" s="291"/>
      <c r="I153" s="291"/>
      <c r="J153" s="291"/>
    </row>
    <row r="154" spans="1:10" ht="14.25" customHeight="1" x14ac:dyDescent="0.35">
      <c r="A154" s="290"/>
      <c r="B154" s="291"/>
      <c r="C154" s="292"/>
      <c r="D154" s="292"/>
      <c r="E154" s="292"/>
      <c r="F154" s="292"/>
      <c r="G154" s="292"/>
      <c r="H154" s="291"/>
      <c r="I154" s="291"/>
      <c r="J154" s="291"/>
    </row>
    <row r="155" spans="1:10" ht="14.25" customHeight="1" x14ac:dyDescent="0.35">
      <c r="A155" s="290"/>
      <c r="B155" s="291"/>
      <c r="C155" s="292"/>
      <c r="D155" s="292"/>
      <c r="E155" s="292"/>
      <c r="F155" s="292"/>
      <c r="G155" s="292"/>
      <c r="H155" s="291"/>
      <c r="I155" s="291"/>
      <c r="J155" s="291"/>
    </row>
    <row r="156" spans="1:10" ht="14.25" customHeight="1" x14ac:dyDescent="0.35">
      <c r="A156" s="290"/>
      <c r="B156" s="291"/>
      <c r="C156" s="292"/>
      <c r="D156" s="292"/>
      <c r="E156" s="292"/>
      <c r="F156" s="292"/>
      <c r="G156" s="292"/>
      <c r="H156" s="291"/>
      <c r="I156" s="291"/>
      <c r="J156" s="291"/>
    </row>
    <row r="157" spans="1:10" ht="14.25" customHeight="1" x14ac:dyDescent="0.35">
      <c r="A157" s="290"/>
      <c r="B157" s="291"/>
      <c r="C157" s="292"/>
      <c r="D157" s="292"/>
      <c r="E157" s="292"/>
      <c r="F157" s="292"/>
      <c r="G157" s="292"/>
      <c r="H157" s="291"/>
      <c r="I157" s="291"/>
      <c r="J157" s="291"/>
    </row>
    <row r="158" spans="1:10" ht="14.25" customHeight="1" x14ac:dyDescent="0.35">
      <c r="A158" s="290"/>
      <c r="B158" s="291"/>
      <c r="C158" s="292"/>
      <c r="D158" s="292"/>
      <c r="E158" s="292"/>
      <c r="F158" s="292"/>
      <c r="G158" s="292"/>
      <c r="H158" s="291"/>
      <c r="I158" s="291"/>
      <c r="J158" s="291"/>
    </row>
    <row r="159" spans="1:10" ht="14.25" customHeight="1" x14ac:dyDescent="0.35">
      <c r="A159" s="290"/>
      <c r="B159" s="291"/>
      <c r="C159" s="292"/>
      <c r="D159" s="292"/>
      <c r="E159" s="292"/>
      <c r="F159" s="292"/>
      <c r="G159" s="292"/>
      <c r="H159" s="291"/>
      <c r="I159" s="291"/>
      <c r="J159" s="291"/>
    </row>
    <row r="160" spans="1:10" ht="14.25" customHeight="1" x14ac:dyDescent="0.35">
      <c r="A160" s="290"/>
      <c r="B160" s="291"/>
      <c r="C160" s="292"/>
      <c r="D160" s="292"/>
      <c r="E160" s="292"/>
      <c r="F160" s="292"/>
      <c r="G160" s="292"/>
      <c r="H160" s="291"/>
      <c r="I160" s="291"/>
      <c r="J160" s="291"/>
    </row>
    <row r="161" spans="1:10" ht="14.25" customHeight="1" x14ac:dyDescent="0.35">
      <c r="A161" s="290"/>
      <c r="B161" s="291"/>
      <c r="C161" s="292"/>
      <c r="D161" s="292"/>
      <c r="E161" s="292"/>
      <c r="F161" s="292"/>
      <c r="G161" s="292"/>
      <c r="H161" s="291"/>
      <c r="I161" s="291"/>
      <c r="J161" s="291"/>
    </row>
    <row r="162" spans="1:10" ht="14.25" customHeight="1" x14ac:dyDescent="0.35">
      <c r="A162" s="290"/>
      <c r="B162" s="291"/>
      <c r="C162" s="292"/>
      <c r="D162" s="292"/>
      <c r="E162" s="292"/>
      <c r="F162" s="292"/>
      <c r="G162" s="292"/>
      <c r="H162" s="291"/>
      <c r="I162" s="291"/>
      <c r="J162" s="291"/>
    </row>
    <row r="163" spans="1:10" ht="14.25" customHeight="1" x14ac:dyDescent="0.35">
      <c r="A163" s="290"/>
      <c r="B163" s="291"/>
      <c r="C163" s="292"/>
      <c r="D163" s="292"/>
      <c r="E163" s="292"/>
      <c r="F163" s="292"/>
      <c r="G163" s="292"/>
      <c r="H163" s="291"/>
      <c r="I163" s="291"/>
      <c r="J163" s="291"/>
    </row>
    <row r="164" spans="1:10" ht="14.25" customHeight="1" x14ac:dyDescent="0.35">
      <c r="A164" s="290"/>
      <c r="B164" s="291"/>
      <c r="C164" s="292"/>
      <c r="D164" s="292"/>
      <c r="E164" s="292"/>
      <c r="F164" s="292"/>
      <c r="G164" s="292"/>
      <c r="H164" s="291"/>
      <c r="I164" s="291"/>
      <c r="J164" s="291"/>
    </row>
    <row r="165" spans="1:10" ht="14.25" customHeight="1" x14ac:dyDescent="0.35">
      <c r="A165" s="290"/>
      <c r="B165" s="291"/>
      <c r="C165" s="292"/>
      <c r="D165" s="292"/>
      <c r="E165" s="292"/>
      <c r="F165" s="292"/>
      <c r="G165" s="292"/>
      <c r="H165" s="291"/>
      <c r="I165" s="291"/>
      <c r="J165" s="291"/>
    </row>
    <row r="166" spans="1:10" ht="14.25" customHeight="1" x14ac:dyDescent="0.35">
      <c r="A166" s="290"/>
      <c r="B166" s="291"/>
      <c r="C166" s="292"/>
      <c r="D166" s="292"/>
      <c r="E166" s="292"/>
      <c r="F166" s="292"/>
      <c r="G166" s="292"/>
      <c r="H166" s="291"/>
      <c r="I166" s="291"/>
      <c r="J166" s="291"/>
    </row>
    <row r="167" spans="1:10" ht="14.25" customHeight="1" x14ac:dyDescent="0.35">
      <c r="A167" s="290"/>
      <c r="C167" s="292"/>
      <c r="D167" s="292"/>
      <c r="E167" s="292"/>
      <c r="F167" s="292"/>
      <c r="G167" s="292"/>
      <c r="H167" s="291"/>
      <c r="I167" s="291"/>
      <c r="J167" s="291"/>
    </row>
    <row r="168" spans="1:10" ht="14.25" customHeight="1" x14ac:dyDescent="0.35">
      <c r="H168" s="291"/>
      <c r="I168" s="291"/>
      <c r="J168" s="291"/>
    </row>
    <row r="169" spans="1:10" ht="14.25" customHeight="1" x14ac:dyDescent="0.35">
      <c r="H169" s="291"/>
      <c r="I169" s="291"/>
      <c r="J169" s="291"/>
    </row>
    <row r="170" spans="1:10" ht="14.25" customHeight="1" x14ac:dyDescent="0.35">
      <c r="H170" s="291"/>
      <c r="I170" s="291"/>
      <c r="J170" s="291"/>
    </row>
    <row r="171" spans="1:10" ht="14.25" customHeight="1" x14ac:dyDescent="0.35">
      <c r="H171" s="291"/>
      <c r="I171" s="291"/>
      <c r="J171" s="291"/>
    </row>
    <row r="172" spans="1:10" ht="14.25" customHeight="1" x14ac:dyDescent="0.35">
      <c r="H172" s="291"/>
      <c r="I172" s="291"/>
      <c r="J172" s="291"/>
    </row>
    <row r="173" spans="1:10" ht="14.25" customHeight="1" x14ac:dyDescent="0.35">
      <c r="H173" s="291"/>
      <c r="I173" s="291"/>
      <c r="J173" s="291"/>
    </row>
    <row r="174" spans="1:10" ht="14.25" customHeight="1" x14ac:dyDescent="0.35">
      <c r="H174" s="291"/>
      <c r="I174" s="291"/>
      <c r="J174" s="291"/>
    </row>
    <row r="175" spans="1:10" ht="15.75" customHeight="1" x14ac:dyDescent="0.35">
      <c r="H175" s="291"/>
      <c r="I175" s="291"/>
      <c r="J175" s="291"/>
    </row>
    <row r="176" spans="1:10" ht="15.75" customHeight="1" x14ac:dyDescent="0.35">
      <c r="H176" s="291"/>
      <c r="I176" s="291"/>
      <c r="J176" s="291"/>
    </row>
    <row r="177" spans="8:10" ht="15.75" customHeight="1" x14ac:dyDescent="0.35">
      <c r="H177" s="291"/>
      <c r="I177" s="291"/>
      <c r="J177" s="291"/>
    </row>
    <row r="178" spans="8:10" ht="15.75" customHeight="1" x14ac:dyDescent="0.35">
      <c r="H178" s="291"/>
      <c r="I178" s="291"/>
      <c r="J178" s="291"/>
    </row>
    <row r="179" spans="8:10" ht="15.75" customHeight="1" x14ac:dyDescent="0.35">
      <c r="H179" s="291"/>
      <c r="I179" s="291"/>
      <c r="J179" s="291"/>
    </row>
    <row r="180" spans="8:10" ht="15.75" customHeight="1" x14ac:dyDescent="0.35">
      <c r="H180" s="291"/>
      <c r="I180" s="291"/>
      <c r="J180" s="291"/>
    </row>
    <row r="181" spans="8:10" ht="15.75" customHeight="1" x14ac:dyDescent="0.35">
      <c r="H181" s="291"/>
      <c r="I181" s="291"/>
      <c r="J181" s="291"/>
    </row>
    <row r="182" spans="8:10" ht="15.75" customHeight="1" x14ac:dyDescent="0.35">
      <c r="H182" s="291"/>
      <c r="I182" s="291"/>
      <c r="J182" s="291"/>
    </row>
    <row r="183" spans="8:10" ht="15.75" customHeight="1" x14ac:dyDescent="0.35">
      <c r="H183" s="291"/>
      <c r="I183" s="291"/>
      <c r="J183" s="291"/>
    </row>
    <row r="184" spans="8:10" ht="15.75" customHeight="1" x14ac:dyDescent="0.35">
      <c r="H184" s="291"/>
      <c r="I184" s="291"/>
      <c r="J184" s="291"/>
    </row>
    <row r="185" spans="8:10" ht="15.75" customHeight="1" x14ac:dyDescent="0.35">
      <c r="H185" s="291"/>
      <c r="I185" s="291"/>
      <c r="J185" s="291"/>
    </row>
    <row r="186" spans="8:10" ht="15.75" customHeight="1" x14ac:dyDescent="0.35">
      <c r="H186" s="291"/>
      <c r="I186" s="291"/>
      <c r="J186" s="291"/>
    </row>
    <row r="187" spans="8:10" ht="15.75" customHeight="1" x14ac:dyDescent="0.35">
      <c r="H187" s="291"/>
      <c r="I187" s="291"/>
      <c r="J187" s="291"/>
    </row>
    <row r="188" spans="8:10" ht="15.75" customHeight="1" x14ac:dyDescent="0.35">
      <c r="H188" s="291"/>
      <c r="I188" s="291"/>
      <c r="J188" s="291"/>
    </row>
    <row r="189" spans="8:10" ht="15.75" customHeight="1" x14ac:dyDescent="0.35">
      <c r="H189" s="291"/>
      <c r="I189" s="291"/>
      <c r="J189" s="291"/>
    </row>
    <row r="190" spans="8:10" ht="15.75" customHeight="1" x14ac:dyDescent="0.35">
      <c r="H190" s="291"/>
      <c r="I190" s="291"/>
      <c r="J190" s="291"/>
    </row>
    <row r="191" spans="8:10" ht="15.75" customHeight="1" x14ac:dyDescent="0.35">
      <c r="H191" s="291"/>
      <c r="I191" s="291"/>
      <c r="J191" s="291"/>
    </row>
    <row r="192" spans="8:10" ht="15.75" customHeight="1" x14ac:dyDescent="0.35">
      <c r="H192" s="291"/>
      <c r="I192" s="291"/>
      <c r="J192" s="291"/>
    </row>
    <row r="193" spans="8:10" ht="15.75" customHeight="1" x14ac:dyDescent="0.35">
      <c r="H193" s="291"/>
      <c r="I193" s="291"/>
      <c r="J193" s="291"/>
    </row>
    <row r="194" spans="8:10" ht="15.75" customHeight="1" x14ac:dyDescent="0.35"/>
    <row r="195" spans="8:10" ht="15.75" customHeight="1" x14ac:dyDescent="0.35"/>
    <row r="196" spans="8:10" ht="15.75" customHeight="1" x14ac:dyDescent="0.35"/>
    <row r="197" spans="8:10" ht="15.75" customHeight="1" x14ac:dyDescent="0.35"/>
    <row r="198" spans="8:10" ht="15.75" customHeight="1" x14ac:dyDescent="0.35"/>
    <row r="199" spans="8:10" ht="15" customHeight="1" x14ac:dyDescent="0.35"/>
    <row r="200" spans="8:10" ht="15" customHeight="1" x14ac:dyDescent="0.35"/>
  </sheetData>
  <mergeCells count="16">
    <mergeCell ref="A6:E6"/>
    <mergeCell ref="F6:G6"/>
    <mergeCell ref="H6:I6"/>
    <mergeCell ref="A1:J1"/>
    <mergeCell ref="B2:J2"/>
    <mergeCell ref="B3:J3"/>
    <mergeCell ref="B4:J4"/>
    <mergeCell ref="A5:B5"/>
    <mergeCell ref="F7:G7"/>
    <mergeCell ref="H7:I7"/>
    <mergeCell ref="J7:J8"/>
    <mergeCell ref="A7:A8"/>
    <mergeCell ref="B7:B8"/>
    <mergeCell ref="C7:C8"/>
    <mergeCell ref="D7:D8"/>
    <mergeCell ref="E7:E8"/>
  </mergeCells>
  <conditionalFormatting sqref="B46">
    <cfRule type="cellIs" dxfId="26" priority="17" operator="equal">
      <formula>8223.307275</formula>
    </cfRule>
  </conditionalFormatting>
  <conditionalFormatting sqref="B57">
    <cfRule type="cellIs" dxfId="25" priority="15" operator="equal">
      <formula>8223.307275</formula>
    </cfRule>
  </conditionalFormatting>
  <conditionalFormatting sqref="B117">
    <cfRule type="cellIs" dxfId="24" priority="3" operator="equal">
      <formula>8223.307275</formula>
    </cfRule>
  </conditionalFormatting>
  <conditionalFormatting sqref="B12:C12 B129:C129 B134:C134 B138:C138">
    <cfRule type="cellIs" dxfId="23" priority="27" operator="equal">
      <formula>8223.307275</formula>
    </cfRule>
  </conditionalFormatting>
  <conditionalFormatting sqref="B17:C17">
    <cfRule type="cellIs" dxfId="22" priority="25" operator="equal">
      <formula>8223.307275</formula>
    </cfRule>
  </conditionalFormatting>
  <conditionalFormatting sqref="B22:C22">
    <cfRule type="cellIs" dxfId="21" priority="23" operator="equal">
      <formula>8223.307275</formula>
    </cfRule>
  </conditionalFormatting>
  <conditionalFormatting sqref="B27:C27">
    <cfRule type="cellIs" dxfId="20" priority="21" operator="equal">
      <formula>8223.307275</formula>
    </cfRule>
  </conditionalFormatting>
  <conditionalFormatting sqref="B32:C32">
    <cfRule type="cellIs" dxfId="19" priority="19" operator="equal">
      <formula>8223.307275</formula>
    </cfRule>
  </conditionalFormatting>
  <conditionalFormatting sqref="B52:C52">
    <cfRule type="cellIs" dxfId="18" priority="16" operator="equal">
      <formula>8223.307275</formula>
    </cfRule>
  </conditionalFormatting>
  <conditionalFormatting sqref="B63:C63">
    <cfRule type="cellIs" dxfId="17" priority="14" operator="equal">
      <formula>8223.307275</formula>
    </cfRule>
  </conditionalFormatting>
  <conditionalFormatting sqref="B68:C68">
    <cfRule type="cellIs" dxfId="16" priority="13" operator="equal">
      <formula>8223.307275</formula>
    </cfRule>
  </conditionalFormatting>
  <conditionalFormatting sqref="B74:C74">
    <cfRule type="cellIs" dxfId="15" priority="12" operator="equal">
      <formula>8223.307275</formula>
    </cfRule>
  </conditionalFormatting>
  <conditionalFormatting sqref="B80:C80">
    <cfRule type="cellIs" dxfId="14" priority="10" operator="equal">
      <formula>8223.307275</formula>
    </cfRule>
  </conditionalFormatting>
  <conditionalFormatting sqref="B86:C86">
    <cfRule type="cellIs" dxfId="13" priority="8" operator="equal">
      <formula>8223.307275</formula>
    </cfRule>
  </conditionalFormatting>
  <conditionalFormatting sqref="B91:C91">
    <cfRule type="cellIs" dxfId="12" priority="6" operator="equal">
      <formula>8223.307275</formula>
    </cfRule>
  </conditionalFormatting>
  <conditionalFormatting sqref="B102:C102">
    <cfRule type="cellIs" dxfId="11" priority="5" operator="equal">
      <formula>8223.307275</formula>
    </cfRule>
  </conditionalFormatting>
  <conditionalFormatting sqref="B112:C112">
    <cfRule type="cellIs" dxfId="10" priority="4" operator="equal">
      <formula>8223.307275</formula>
    </cfRule>
  </conditionalFormatting>
  <conditionalFormatting sqref="B122:C122 C123:C124">
    <cfRule type="cellIs" dxfId="9" priority="1" operator="equal">
      <formula>8223.307275</formula>
    </cfRule>
  </conditionalFormatting>
  <conditionalFormatting sqref="C14">
    <cfRule type="cellIs" dxfId="8" priority="26" operator="equal">
      <formula>8223.307275</formula>
    </cfRule>
  </conditionalFormatting>
  <conditionalFormatting sqref="C19">
    <cfRule type="cellIs" dxfId="7" priority="24" operator="equal">
      <formula>8223.307275</formula>
    </cfRule>
  </conditionalFormatting>
  <conditionalFormatting sqref="C24">
    <cfRule type="cellIs" dxfId="6" priority="22" operator="equal">
      <formula>8223.307275</formula>
    </cfRule>
  </conditionalFormatting>
  <conditionalFormatting sqref="C29">
    <cfRule type="cellIs" dxfId="5" priority="20" operator="equal">
      <formula>8223.307275</formula>
    </cfRule>
  </conditionalFormatting>
  <conditionalFormatting sqref="C34">
    <cfRule type="cellIs" dxfId="4" priority="18" operator="equal">
      <formula>8223.307275</formula>
    </cfRule>
  </conditionalFormatting>
  <conditionalFormatting sqref="C76:C77">
    <cfRule type="cellIs" dxfId="3" priority="11" operator="equal">
      <formula>8223.307275</formula>
    </cfRule>
  </conditionalFormatting>
  <conditionalFormatting sqref="C82:C83">
    <cfRule type="cellIs" dxfId="2" priority="9" operator="equal">
      <formula>8223.307275</formula>
    </cfRule>
  </conditionalFormatting>
  <conditionalFormatting sqref="C88">
    <cfRule type="cellIs" dxfId="1" priority="7" operator="equal">
      <formula>8223.307275</formula>
    </cfRule>
  </conditionalFormatting>
  <conditionalFormatting sqref="C135">
    <cfRule type="cellIs" dxfId="0" priority="2" operator="equal">
      <formula>8223.307275</formula>
    </cfRule>
  </conditionalFormatting>
  <pageMargins left="0.3" right="0.3" top="0.5" bottom="0.5" header="0.511811023622047" footer="0.51180555555555596"/>
  <pageSetup paperSize="9" fitToHeight="0" orientation="landscape" horizontalDpi="300" verticalDpi="300"/>
  <headerFooter>
    <oddFooter>&amp;L&amp;"Sylfaen,Regular"10.10.2026&amp;R&amp;"Sylfaen,Regular"გვ. 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B29"/>
  <sheetViews>
    <sheetView topLeftCell="A12" zoomScaleNormal="100" workbookViewId="0">
      <selection sqref="A1:XFD1048576"/>
    </sheetView>
  </sheetViews>
  <sheetFormatPr defaultColWidth="8.6328125" defaultRowHeight="14.5" x14ac:dyDescent="0.35"/>
  <cols>
    <col min="1" max="1" width="4" customWidth="1"/>
    <col min="2" max="2" width="110" customWidth="1"/>
  </cols>
  <sheetData>
    <row r="1" spans="2:2" ht="16" x14ac:dyDescent="0.35">
      <c r="B1" s="223" t="s">
        <v>298</v>
      </c>
    </row>
    <row r="2" spans="2:2" ht="16" x14ac:dyDescent="0.35">
      <c r="B2" s="223" t="s">
        <v>299</v>
      </c>
    </row>
    <row r="3" spans="2:2" x14ac:dyDescent="0.35">
      <c r="B3" s="224"/>
    </row>
    <row r="4" spans="2:2" ht="29" x14ac:dyDescent="0.35">
      <c r="B4" s="224" t="s">
        <v>300</v>
      </c>
    </row>
    <row r="5" spans="2:2" x14ac:dyDescent="0.35">
      <c r="B5" s="224"/>
    </row>
    <row r="6" spans="2:2" ht="58" x14ac:dyDescent="0.35">
      <c r="B6" s="224" t="s">
        <v>301</v>
      </c>
    </row>
    <row r="7" spans="2:2" ht="29" x14ac:dyDescent="0.35">
      <c r="B7" s="224" t="s">
        <v>302</v>
      </c>
    </row>
    <row r="8" spans="2:2" ht="43.5" x14ac:dyDescent="0.35">
      <c r="B8" s="224" t="s">
        <v>303</v>
      </c>
    </row>
    <row r="9" spans="2:2" ht="29" x14ac:dyDescent="0.35">
      <c r="B9" s="224" t="s">
        <v>304</v>
      </c>
    </row>
    <row r="10" spans="2:2" ht="43.5" x14ac:dyDescent="0.35">
      <c r="B10" s="224" t="s">
        <v>305</v>
      </c>
    </row>
    <row r="11" spans="2:2" ht="29" x14ac:dyDescent="0.35">
      <c r="B11" s="224" t="s">
        <v>306</v>
      </c>
    </row>
    <row r="12" spans="2:2" x14ac:dyDescent="0.35">
      <c r="B12" s="224" t="s">
        <v>307</v>
      </c>
    </row>
    <row r="13" spans="2:2" ht="72.5" x14ac:dyDescent="0.35">
      <c r="B13" s="224" t="s">
        <v>308</v>
      </c>
    </row>
    <row r="14" spans="2:2" x14ac:dyDescent="0.35">
      <c r="B14" s="224"/>
    </row>
    <row r="15" spans="2:2" x14ac:dyDescent="0.35">
      <c r="B15" s="225" t="s">
        <v>309</v>
      </c>
    </row>
    <row r="16" spans="2:2" ht="43.5" x14ac:dyDescent="0.35">
      <c r="B16" s="224" t="s">
        <v>310</v>
      </c>
    </row>
    <row r="17" spans="2:2" ht="29" x14ac:dyDescent="0.35">
      <c r="B17" s="224" t="s">
        <v>311</v>
      </c>
    </row>
    <row r="18" spans="2:2" x14ac:dyDescent="0.35">
      <c r="B18" s="224"/>
    </row>
    <row r="19" spans="2:2" x14ac:dyDescent="0.35">
      <c r="B19" s="225" t="s">
        <v>312</v>
      </c>
    </row>
    <row r="20" spans="2:2" ht="29" x14ac:dyDescent="0.35">
      <c r="B20" s="224" t="s">
        <v>313</v>
      </c>
    </row>
    <row r="21" spans="2:2" ht="29" x14ac:dyDescent="0.35">
      <c r="B21" s="224" t="s">
        <v>314</v>
      </c>
    </row>
    <row r="22" spans="2:2" ht="29" x14ac:dyDescent="0.35">
      <c r="B22" s="224" t="s">
        <v>315</v>
      </c>
    </row>
    <row r="23" spans="2:2" ht="29" x14ac:dyDescent="0.35">
      <c r="B23" s="224" t="s">
        <v>316</v>
      </c>
    </row>
    <row r="24" spans="2:2" ht="43.5" x14ac:dyDescent="0.35">
      <c r="B24" s="224" t="s">
        <v>317</v>
      </c>
    </row>
    <row r="25" spans="2:2" x14ac:dyDescent="0.35">
      <c r="B25" s="224" t="s">
        <v>318</v>
      </c>
    </row>
    <row r="26" spans="2:2" x14ac:dyDescent="0.35">
      <c r="B26" s="224"/>
    </row>
    <row r="27" spans="2:2" x14ac:dyDescent="0.35">
      <c r="B27" s="224" t="s">
        <v>319</v>
      </c>
    </row>
    <row r="28" spans="2:2" x14ac:dyDescent="0.35">
      <c r="B28" s="224" t="s">
        <v>320</v>
      </c>
    </row>
    <row r="29" spans="2:2" x14ac:dyDescent="0.35">
      <c r="B29" s="224" t="s">
        <v>321</v>
      </c>
    </row>
  </sheetData>
  <pageMargins left="0.75" right="0.75" top="1" bottom="1" header="0.511811023622047" footer="0.5"/>
  <pageSetup paperSize="9" fitToHeight="0" orientation="portrait" horizontalDpi="300" verticalDpi="300"/>
  <headerFooter>
    <oddFooter>&amp;L10.10.2026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7</vt:i4>
      </vt:variant>
    </vt:vector>
  </HeadingPairs>
  <TitlesOfParts>
    <vt:vector size="12" baseType="lpstr">
      <vt:lpstr>ნაკრები</vt:lpstr>
      <vt:lpstr>№2-2</vt:lpstr>
      <vt:lpstr>№2-3</vt:lpstr>
      <vt:lpstr>№2-4</vt:lpstr>
      <vt:lpstr>განმარტებითი ბარათი</vt:lpstr>
      <vt:lpstr>'№2-2'!Print_Area</vt:lpstr>
      <vt:lpstr>'№2-3'!Print_Area</vt:lpstr>
      <vt:lpstr>'№2-4'!Print_Area</vt:lpstr>
      <vt:lpstr>'განმარტებითი ბარათი'!Print_Area</vt:lpstr>
      <vt:lpstr>'№2-2'!Print_Titles</vt:lpstr>
      <vt:lpstr>'№2-3'!Print_Titles</vt:lpstr>
      <vt:lpstr>'№2-4'!Print_Titles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Zurab Beroshvili</cp:lastModifiedBy>
  <dcterms:modified xsi:type="dcterms:W3CDTF">2026-10-16T12:03:10Z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გია ხელოიშვილი</dc:creator>
  <dc:description/>
  <dc:language>en-US</dc:language>
  <cp:lastModifiedBy/>
  <dcterms:modified xsi:type="dcterms:W3CDTF">2026-10-10T06:55:44Z</dcterms:modified>
  <cp:revision>3</cp:revision>
  <dc:subject>იატაკისა და ჭერის მოპირკეთების შეცვლა (09.10.2026)</dc:subject>
  <dc:title>ხარჯთაღრიცხვა — ქ. ქუთაისი, ამბულატორიული კლინიკა (კორექტირებული)</dc:title>
</cp:coreProperties>
</file>