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ownloads\"/>
    </mc:Choice>
  </mc:AlternateContent>
  <xr:revisionPtr revIDLastSave="0" documentId="13_ncr:1_{2AA1F636-D779-418E-B4D8-6F24BFB1B0C1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კრებსითი" sheetId="1" r:id="rId1"/>
    <sheet name="შენობა" sheetId="2" r:id="rId2"/>
    <sheet name="გეომეტრია" sheetId="3" r:id="rId3"/>
  </sheets>
  <definedNames>
    <definedName name="_xlnm._FilterDatabase" localSheetId="1" hidden="1">შენობა!$A$5:$L$159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8" i="3" l="1"/>
  <c r="E116" i="2" s="1"/>
  <c r="B57" i="3"/>
  <c r="B56" i="3"/>
  <c r="B58" i="3" s="1"/>
  <c r="B47" i="3"/>
  <c r="B45" i="3"/>
  <c r="B44" i="3"/>
  <c r="E35" i="2" s="1"/>
  <c r="E36" i="2" s="1"/>
  <c r="G36" i="2" s="1"/>
  <c r="L36" i="2" s="1"/>
  <c r="B43" i="3"/>
  <c r="B42" i="3"/>
  <c r="B41" i="3"/>
  <c r="B67" i="3" s="1"/>
  <c r="E136" i="2" s="1"/>
  <c r="B40" i="3"/>
  <c r="C158" i="2"/>
  <c r="C156" i="2"/>
  <c r="C154" i="2"/>
  <c r="C152" i="2"/>
  <c r="C150" i="2"/>
  <c r="E132" i="2"/>
  <c r="G132" i="2" s="1"/>
  <c r="L132" i="2" s="1"/>
  <c r="E127" i="2"/>
  <c r="E134" i="2" s="1"/>
  <c r="G134" i="2" s="1"/>
  <c r="L134" i="2" s="1"/>
  <c r="E120" i="2"/>
  <c r="E124" i="2" s="1"/>
  <c r="G124" i="2" s="1"/>
  <c r="L124" i="2" s="1"/>
  <c r="E95" i="2"/>
  <c r="E26" i="2"/>
  <c r="E27" i="2" s="1"/>
  <c r="I27" i="2" s="1"/>
  <c r="L27" i="2" s="1"/>
  <c r="E131" i="2" l="1"/>
  <c r="G131" i="2" s="1"/>
  <c r="L131" i="2" s="1"/>
  <c r="E137" i="2"/>
  <c r="I137" i="2" s="1"/>
  <c r="L137" i="2" s="1"/>
  <c r="E140" i="2"/>
  <c r="K140" i="2" s="1"/>
  <c r="L140" i="2" s="1"/>
  <c r="E141" i="2"/>
  <c r="G141" i="2" s="1"/>
  <c r="L141" i="2" s="1"/>
  <c r="E139" i="2"/>
  <c r="G139" i="2" s="1"/>
  <c r="L139" i="2" s="1"/>
  <c r="E138" i="2"/>
  <c r="K138" i="2" s="1"/>
  <c r="L138" i="2" s="1"/>
  <c r="B63" i="3"/>
  <c r="E63" i="2" s="1"/>
  <c r="B62" i="3"/>
  <c r="E54" i="2" s="1"/>
  <c r="E60" i="2"/>
  <c r="B61" i="3"/>
  <c r="E49" i="2" s="1"/>
  <c r="E71" i="2"/>
  <c r="B64" i="3"/>
  <c r="E99" i="2"/>
  <c r="G99" i="2" s="1"/>
  <c r="L99" i="2" s="1"/>
  <c r="E98" i="2"/>
  <c r="K98" i="2" s="1"/>
  <c r="L98" i="2" s="1"/>
  <c r="E97" i="2"/>
  <c r="K97" i="2" s="1"/>
  <c r="L97" i="2" s="1"/>
  <c r="E96" i="2"/>
  <c r="I96" i="2" s="1"/>
  <c r="L96" i="2" s="1"/>
  <c r="E101" i="2"/>
  <c r="G101" i="2" s="1"/>
  <c r="L101" i="2" s="1"/>
  <c r="E100" i="2"/>
  <c r="G100" i="2" s="1"/>
  <c r="L100" i="2" s="1"/>
  <c r="B2" i="1"/>
  <c r="E29" i="2"/>
  <c r="G29" i="2" s="1"/>
  <c r="L29" i="2" s="1"/>
  <c r="E28" i="2"/>
  <c r="K28" i="2" s="1"/>
  <c r="L28" i="2" s="1"/>
  <c r="E34" i="2"/>
  <c r="G34" i="2" s="1"/>
  <c r="L34" i="2" s="1"/>
  <c r="E33" i="2"/>
  <c r="G33" i="2" s="1"/>
  <c r="L33" i="2" s="1"/>
  <c r="E30" i="2"/>
  <c r="G30" i="2" s="1"/>
  <c r="L30" i="2" s="1"/>
  <c r="E31" i="2"/>
  <c r="G31" i="2" s="1"/>
  <c r="L31" i="2" s="1"/>
  <c r="E32" i="2"/>
  <c r="G32" i="2" s="1"/>
  <c r="L32" i="2" s="1"/>
  <c r="E117" i="2"/>
  <c r="I117" i="2" s="1"/>
  <c r="L117" i="2" s="1"/>
  <c r="E118" i="2"/>
  <c r="G118" i="2" s="1"/>
  <c r="L118" i="2" s="1"/>
  <c r="E121" i="2"/>
  <c r="I121" i="2" s="1"/>
  <c r="L121" i="2" s="1"/>
  <c r="B53" i="3"/>
  <c r="E125" i="2"/>
  <c r="G125" i="2" s="1"/>
  <c r="L125" i="2" s="1"/>
  <c r="B59" i="3"/>
  <c r="E37" i="2" s="1"/>
  <c r="E133" i="2"/>
  <c r="G133" i="2" s="1"/>
  <c r="L133" i="2" s="1"/>
  <c r="E128" i="2"/>
  <c r="I128" i="2" s="1"/>
  <c r="L128" i="2" s="1"/>
  <c r="B46" i="3"/>
  <c r="E102" i="2" s="1"/>
  <c r="E123" i="2"/>
  <c r="K123" i="2" s="1"/>
  <c r="L123" i="2" s="1"/>
  <c r="E129" i="2"/>
  <c r="K129" i="2" s="1"/>
  <c r="L129" i="2" s="1"/>
  <c r="B48" i="3"/>
  <c r="E110" i="2" s="1"/>
  <c r="B49" i="3"/>
  <c r="E126" i="2"/>
  <c r="G126" i="2" s="1"/>
  <c r="L126" i="2" s="1"/>
  <c r="E122" i="2"/>
  <c r="K122" i="2" s="1"/>
  <c r="L122" i="2" s="1"/>
  <c r="B66" i="3"/>
  <c r="E142" i="2" s="1"/>
  <c r="E130" i="2"/>
  <c r="G130" i="2" s="1"/>
  <c r="L130" i="2" s="1"/>
  <c r="E41" i="2" l="1"/>
  <c r="G41" i="2" s="1"/>
  <c r="L41" i="2" s="1"/>
  <c r="E40" i="2"/>
  <c r="G40" i="2" s="1"/>
  <c r="L40" i="2" s="1"/>
  <c r="E38" i="2"/>
  <c r="I38" i="2" s="1"/>
  <c r="L38" i="2" s="1"/>
  <c r="E39" i="2"/>
  <c r="K39" i="2" s="1"/>
  <c r="L39" i="2" s="1"/>
  <c r="E68" i="2"/>
  <c r="G68" i="2" s="1"/>
  <c r="L68" i="2" s="1"/>
  <c r="E65" i="2"/>
  <c r="K65" i="2" s="1"/>
  <c r="L65" i="2" s="1"/>
  <c r="E66" i="2"/>
  <c r="G66" i="2" s="1"/>
  <c r="L66" i="2" s="1"/>
  <c r="E67" i="2"/>
  <c r="K67" i="2" s="1"/>
  <c r="L67" i="2" s="1"/>
  <c r="E70" i="2"/>
  <c r="G70" i="2" s="1"/>
  <c r="L70" i="2" s="1"/>
  <c r="E64" i="2"/>
  <c r="I64" i="2" s="1"/>
  <c r="L64" i="2" s="1"/>
  <c r="E69" i="2"/>
  <c r="G69" i="2" s="1"/>
  <c r="L69" i="2" s="1"/>
  <c r="B55" i="3"/>
  <c r="E21" i="2" s="1"/>
  <c r="B54" i="3"/>
  <c r="E16" i="2" s="1"/>
  <c r="E74" i="2"/>
  <c r="G74" i="2" s="1"/>
  <c r="L74" i="2" s="1"/>
  <c r="E76" i="2"/>
  <c r="G76" i="2" s="1"/>
  <c r="L76" i="2" s="1"/>
  <c r="E72" i="2"/>
  <c r="I72" i="2" s="1"/>
  <c r="L72" i="2" s="1"/>
  <c r="E73" i="2"/>
  <c r="K73" i="2" s="1"/>
  <c r="L73" i="2" s="1"/>
  <c r="E75" i="2"/>
  <c r="G75" i="2" s="1"/>
  <c r="L75" i="2" s="1"/>
  <c r="E62" i="2"/>
  <c r="G62" i="2" s="1"/>
  <c r="L62" i="2" s="1"/>
  <c r="E61" i="2"/>
  <c r="I61" i="2" s="1"/>
  <c r="L61" i="2" s="1"/>
  <c r="B50" i="3"/>
  <c r="E146" i="2"/>
  <c r="G146" i="2" s="1"/>
  <c r="L146" i="2" s="1"/>
  <c r="E143" i="2"/>
  <c r="I143" i="2" s="1"/>
  <c r="L143" i="2" s="1"/>
  <c r="E148" i="2"/>
  <c r="G148" i="2" s="1"/>
  <c r="L148" i="2" s="1"/>
  <c r="E145" i="2"/>
  <c r="G145" i="2" s="1"/>
  <c r="L145" i="2" s="1"/>
  <c r="E147" i="2"/>
  <c r="G147" i="2" s="1"/>
  <c r="L147" i="2" s="1"/>
  <c r="E144" i="2"/>
  <c r="K144" i="2" s="1"/>
  <c r="L144" i="2" s="1"/>
  <c r="E56" i="2"/>
  <c r="K56" i="2" s="1"/>
  <c r="L56" i="2" s="1"/>
  <c r="E59" i="2"/>
  <c r="G59" i="2" s="1"/>
  <c r="L59" i="2" s="1"/>
  <c r="E58" i="2"/>
  <c r="K58" i="2" s="1"/>
  <c r="L58" i="2" s="1"/>
  <c r="E55" i="2"/>
  <c r="I55" i="2" s="1"/>
  <c r="L55" i="2" s="1"/>
  <c r="E57" i="2"/>
  <c r="G57" i="2" s="1"/>
  <c r="L57" i="2" s="1"/>
  <c r="E115" i="2"/>
  <c r="G115" i="2" s="1"/>
  <c r="L115" i="2" s="1"/>
  <c r="E114" i="2"/>
  <c r="G114" i="2" s="1"/>
  <c r="L114" i="2" s="1"/>
  <c r="E111" i="2"/>
  <c r="I111" i="2" s="1"/>
  <c r="L111" i="2" s="1"/>
  <c r="E113" i="2"/>
  <c r="G113" i="2" s="1"/>
  <c r="L113" i="2" s="1"/>
  <c r="E112" i="2"/>
  <c r="K112" i="2" s="1"/>
  <c r="L112" i="2" s="1"/>
  <c r="E78" i="2"/>
  <c r="B65" i="3"/>
  <c r="E88" i="2" s="1"/>
  <c r="E50" i="2"/>
  <c r="I50" i="2" s="1"/>
  <c r="L50" i="2" s="1"/>
  <c r="E52" i="2"/>
  <c r="K52" i="2" s="1"/>
  <c r="L52" i="2" s="1"/>
  <c r="E53" i="2"/>
  <c r="G53" i="2" s="1"/>
  <c r="L53" i="2" s="1"/>
  <c r="E51" i="2"/>
  <c r="E105" i="2"/>
  <c r="K105" i="2" s="1"/>
  <c r="L105" i="2" s="1"/>
  <c r="E103" i="2"/>
  <c r="I103" i="2" s="1"/>
  <c r="L103" i="2" s="1"/>
  <c r="E104" i="2"/>
  <c r="K104" i="2" s="1"/>
  <c r="L104" i="2" s="1"/>
  <c r="E109" i="2"/>
  <c r="G109" i="2" s="1"/>
  <c r="L109" i="2" s="1"/>
  <c r="E108" i="2"/>
  <c r="G108" i="2" s="1"/>
  <c r="L108" i="2" s="1"/>
  <c r="E106" i="2"/>
  <c r="G106" i="2" s="1"/>
  <c r="L106" i="2" s="1"/>
  <c r="E107" i="2"/>
  <c r="G107" i="2" s="1"/>
  <c r="L107" i="2" s="1"/>
  <c r="G51" i="2" l="1"/>
  <c r="K51" i="2"/>
  <c r="E23" i="2"/>
  <c r="K23" i="2" s="1"/>
  <c r="L23" i="2" s="1"/>
  <c r="E24" i="2"/>
  <c r="G24" i="2" s="1"/>
  <c r="L24" i="2" s="1"/>
  <c r="E22" i="2"/>
  <c r="I22" i="2" s="1"/>
  <c r="L22" i="2" s="1"/>
  <c r="E25" i="2"/>
  <c r="G25" i="2" s="1"/>
  <c r="L25" i="2" s="1"/>
  <c r="E18" i="2"/>
  <c r="E17" i="2"/>
  <c r="I17" i="2" s="1"/>
  <c r="L17" i="2" s="1"/>
  <c r="E19" i="2"/>
  <c r="K19" i="2" s="1"/>
  <c r="L19" i="2" s="1"/>
  <c r="E20" i="2"/>
  <c r="G20" i="2" s="1"/>
  <c r="L20" i="2" s="1"/>
  <c r="E90" i="2"/>
  <c r="K90" i="2" s="1"/>
  <c r="L90" i="2" s="1"/>
  <c r="E89" i="2"/>
  <c r="I89" i="2" s="1"/>
  <c r="L89" i="2" s="1"/>
  <c r="E92" i="2"/>
  <c r="G92" i="2" s="1"/>
  <c r="L92" i="2" s="1"/>
  <c r="E91" i="2"/>
  <c r="G91" i="2" s="1"/>
  <c r="L91" i="2" s="1"/>
  <c r="E93" i="2"/>
  <c r="G93" i="2" s="1"/>
  <c r="L93" i="2" s="1"/>
  <c r="E81" i="2"/>
  <c r="K81" i="2" s="1"/>
  <c r="L81" i="2" s="1"/>
  <c r="E79" i="2"/>
  <c r="I79" i="2" s="1"/>
  <c r="L79" i="2" s="1"/>
  <c r="E83" i="2"/>
  <c r="G83" i="2" s="1"/>
  <c r="L83" i="2" s="1"/>
  <c r="E86" i="2"/>
  <c r="G86" i="2" s="1"/>
  <c r="L86" i="2" s="1"/>
  <c r="E85" i="2"/>
  <c r="G85" i="2" s="1"/>
  <c r="L85" i="2" s="1"/>
  <c r="E80" i="2"/>
  <c r="K80" i="2" s="1"/>
  <c r="L80" i="2" s="1"/>
  <c r="E84" i="2"/>
  <c r="G84" i="2" s="1"/>
  <c r="L84" i="2" s="1"/>
  <c r="E87" i="2"/>
  <c r="G87" i="2" s="1"/>
  <c r="L87" i="2" s="1"/>
  <c r="E82" i="2"/>
  <c r="G82" i="2" s="1"/>
  <c r="L82" i="2" s="1"/>
  <c r="B60" i="3"/>
  <c r="E42" i="2" s="1"/>
  <c r="B52" i="3"/>
  <c r="E11" i="2" s="1"/>
  <c r="E12" i="2" s="1"/>
  <c r="I12" i="2" s="1"/>
  <c r="L12" i="2" s="1"/>
  <c r="B51" i="3"/>
  <c r="E7" i="2" s="1"/>
  <c r="E13" i="2"/>
  <c r="E14" i="2" s="1"/>
  <c r="K14" i="2" s="1"/>
  <c r="L14" i="2" s="1"/>
  <c r="L51" i="2" l="1"/>
  <c r="E8" i="2"/>
  <c r="I8" i="2" s="1"/>
  <c r="E10" i="2"/>
  <c r="K10" i="2" s="1"/>
  <c r="L10" i="2" s="1"/>
  <c r="E9" i="2"/>
  <c r="K9" i="2" s="1"/>
  <c r="E46" i="2"/>
  <c r="K46" i="2" s="1"/>
  <c r="L46" i="2" s="1"/>
  <c r="E43" i="2"/>
  <c r="I43" i="2" s="1"/>
  <c r="L43" i="2" s="1"/>
  <c r="E47" i="2"/>
  <c r="G47" i="2" s="1"/>
  <c r="L47" i="2" s="1"/>
  <c r="E44" i="2"/>
  <c r="K44" i="2" s="1"/>
  <c r="L44" i="2" s="1"/>
  <c r="E45" i="2"/>
  <c r="G45" i="2" s="1"/>
  <c r="L45" i="2" s="1"/>
  <c r="K18" i="2"/>
  <c r="G18" i="2"/>
  <c r="L18" i="2" l="1"/>
  <c r="G149" i="2"/>
  <c r="L9" i="2"/>
  <c r="K149" i="2"/>
  <c r="E5" i="1" s="1"/>
  <c r="E6" i="1" s="1"/>
  <c r="L8" i="2"/>
  <c r="L149" i="2" s="1"/>
  <c r="I149" i="2"/>
  <c r="D5" i="1" s="1"/>
  <c r="D6" i="1" s="1"/>
  <c r="L150" i="2" l="1"/>
  <c r="L151" i="2" s="1"/>
  <c r="C5" i="1"/>
  <c r="C6" i="1" s="1"/>
  <c r="L152" i="2" l="1"/>
  <c r="L153" i="2" s="1"/>
  <c r="L154" i="2" l="1"/>
  <c r="L155" i="2" s="1"/>
  <c r="L156" i="2" l="1"/>
  <c r="L157" i="2" s="1"/>
  <c r="H5" i="1" l="1"/>
  <c r="L158" i="2"/>
  <c r="L159" i="2" s="1"/>
  <c r="F5" i="1" l="1"/>
  <c r="F6" i="1" s="1"/>
  <c r="G5" i="1"/>
  <c r="G6" i="1" s="1"/>
  <c r="H6" i="1"/>
  <c r="H15" i="1"/>
  <c r="H10" i="1" l="1"/>
  <c r="H9" i="1"/>
  <c r="H11" i="1"/>
  <c r="H12" i="1" l="1"/>
  <c r="H13" i="1" l="1"/>
  <c r="H14" i="1"/>
</calcChain>
</file>

<file path=xl/sharedStrings.xml><?xml version="1.0" encoding="utf-8"?>
<sst xmlns="http://schemas.openxmlformats.org/spreadsheetml/2006/main" count="484" uniqueCount="208">
  <si>
    <t>ობიექტი</t>
  </si>
  <si>
    <t>მასალა</t>
  </si>
  <si>
    <t>ხელობა</t>
  </si>
  <si>
    <t>მანქანა-დანადგარები</t>
  </si>
  <si>
    <t>დარიცხვები (დღგ-ის ჩათვლით)</t>
  </si>
  <si>
    <t>ჯამი, დღგ-ით</t>
  </si>
  <si>
    <t>ჯამი, დღგ-ის გარეშე</t>
  </si>
  <si>
    <t>შენობა</t>
  </si>
  <si>
    <t>სულ</t>
  </si>
  <si>
    <t>პროექტის ბიუჯეტი</t>
  </si>
  <si>
    <t>სამშენებლო სამუშაოები, დღგ-ის გარეშე</t>
  </si>
  <si>
    <t>დაპროექტება და ნებართვა</t>
  </si>
  <si>
    <t>ტექ. ზედამხედველობა</t>
  </si>
  <si>
    <t>პროექტი სულ, დღგ-ის გარეშე</t>
  </si>
  <si>
    <t>პროექტი სულ, დღგ-ით</t>
  </si>
  <si>
    <t>პროექტი სულ, დღგ-ის გარეშე, USD</t>
  </si>
  <si>
    <t>შენობა 1 მ²-ზე, დღგ-ის გარეშე, USD</t>
  </si>
  <si>
    <t>№</t>
  </si>
  <si>
    <t>სამუშაოების დასახელება</t>
  </si>
  <si>
    <t>განზ</t>
  </si>
  <si>
    <t>ნორმატიული რესურსი</t>
  </si>
  <si>
    <t>რაოდენობა</t>
  </si>
  <si>
    <t>მასალები</t>
  </si>
  <si>
    <t>ხელფასი</t>
  </si>
  <si>
    <t>მანქანა-მექანიზმები</t>
  </si>
  <si>
    <t>ჯამი</t>
  </si>
  <si>
    <t>ერთ. ფასი</t>
  </si>
  <si>
    <t>მიწის სამუშაოები</t>
  </si>
  <si>
    <t>III კატეგორიის გრუნტის დამუშავება ექსკავატორით, ა/თვითმცლელზე დატვირთვით</t>
  </si>
  <si>
    <t>მ³</t>
  </si>
  <si>
    <t>შრომითი დანახარჯები</t>
  </si>
  <si>
    <t>ექსკავატორი მუხლუხა სვლაზე 0,5 მ³ ციცხვით</t>
  </si>
  <si>
    <t>მანქ/სთ</t>
  </si>
  <si>
    <t>სხვა მანქანები</t>
  </si>
  <si>
    <t>ლარი</t>
  </si>
  <si>
    <t>გრუნტის დამუშავება ხელით, მოსწორება, დატვირთვა ა/თვითმცლელზე</t>
  </si>
  <si>
    <t>ზედმეტი გრუნტის გატანა ა/თვითმცლელით 25 კმ-ზე</t>
  </si>
  <si>
    <t>გრუნტის ტრანსპორტირება</t>
  </si>
  <si>
    <t>ტნ</t>
  </si>
  <si>
    <t>საძირკველი</t>
  </si>
  <si>
    <t>საძირკვლის ქვეშ ბალასტის შემოტანა და ჩაყრა ფენებად დატკეპნით</t>
  </si>
  <si>
    <t>ბალასტი</t>
  </si>
  <si>
    <t>ბალასტის ტრანსპორტირება 25 კმ-დან</t>
  </si>
  <si>
    <t>სხვა მასალები</t>
  </si>
  <si>
    <t>საძირკვლის ქვეშ ბეტონის მომზადება 7 სმ, B15</t>
  </si>
  <si>
    <t>მანქანები</t>
  </si>
  <si>
    <t>ბეტონი B15</t>
  </si>
  <si>
    <t>მონოლითური რკ/ბ ლენტური საძირკველი, ცოკოლი და სვეტის საძირკვლები, B25 W8</t>
  </si>
  <si>
    <t>ბეტონი B25 W8</t>
  </si>
  <si>
    <t>არმატურა B500B</t>
  </si>
  <si>
    <t>არმატურა Ф8 A240</t>
  </si>
  <si>
    <t>საყალიბე ფარები 18 მმ</t>
  </si>
  <si>
    <t>მ²</t>
  </si>
  <si>
    <t>დახერხილი ხის მასალა 40 მმ+</t>
  </si>
  <si>
    <t>ფოლადის ჩასატანებელი ანკერები სვეტებისთვის</t>
  </si>
  <si>
    <t>კგ</t>
  </si>
  <si>
    <t>ფოლადის ჩასატანებელი დეტალი, ანკერი</t>
  </si>
  <si>
    <t>საძირკვლის მიწასთან შეხებული ზედაპირის ჰიდროიზოლაცია ბიტუმის მასტიკით</t>
  </si>
  <si>
    <t>ბიტუმის მასტიკა, პრაიმერი</t>
  </si>
  <si>
    <t>თხრილის უკუშევსება ბალასტით ფენებად დატკეპნით</t>
  </si>
  <si>
    <t>ვიბროსატკეპნი</t>
  </si>
  <si>
    <t>არმირებული იატაკის ფილა</t>
  </si>
  <si>
    <t>ფილის ქვეშ ბალასტის შემოტანა და ჩაყრა ფენებად დატკეპნით</t>
  </si>
  <si>
    <t>ფილის ქვეშ ღორღის საფუძველი დატკეპნით</t>
  </si>
  <si>
    <t>ღორღი</t>
  </si>
  <si>
    <t>ღორღის ტრანსპორტირება 25 კმ-დან</t>
  </si>
  <si>
    <t>ჰიდროსაიზოლაციო მემბრანა (პოლიეთილენის ფირი) ფილის ქვეშ</t>
  </si>
  <si>
    <t>შრომითი დანახარჯები (გაშლა)</t>
  </si>
  <si>
    <t>პოლიეთილენის ფირი</t>
  </si>
  <si>
    <t>არმირებული იატაკის ფილა B30 W8 (სამრეწველო იატაკი)</t>
  </si>
  <si>
    <t>ბეტონი B30 W8</t>
  </si>
  <si>
    <t>ა/ბეტონტუმბოს მომსახურება</t>
  </si>
  <si>
    <t>დახერხილი ხის მასალა</t>
  </si>
  <si>
    <t>იატაკის ზედაპირის გამყარება და მოპრიალება (ფხვნილი + ხსნარი)</t>
  </si>
  <si>
    <t>მანქანები (მოსაპრიალებელი)</t>
  </si>
  <si>
    <t>გამამყარებელი ფხვნილი MULTITOP MT302</t>
  </si>
  <si>
    <t>გამამყარებელი ხსნარი ASHFORD FORMULA</t>
  </si>
  <si>
    <t>ლითონის კონსტრუქციები</t>
  </si>
  <si>
    <t>ლითონის კარკასის (სვეტები, ფერმები, პროგონები, კავშირები) დამზადება და მონტაჟი</t>
  </si>
  <si>
    <t>ამწე 16 ტნ პნევმოსვლაზე</t>
  </si>
  <si>
    <t>ფოლადის პროფილები (მილკვადრატი, ორტესებრი)</t>
  </si>
  <si>
    <t>ფოლადის ფურცელი (ფირფიტები)</t>
  </si>
  <si>
    <t>ჭანჭიკი, ქანჩი საყელურით</t>
  </si>
  <si>
    <t>ფოლადის დამხმარე სამაგრი დეტალები</t>
  </si>
  <si>
    <t>ელექტროდი</t>
  </si>
  <si>
    <t>ლითონკონსტრუქციის გაწმენდა და შეღებვა ანტიკოროზიული საღებავით</t>
  </si>
  <si>
    <t>საღებავი ანტიკოროზიული</t>
  </si>
  <si>
    <t>საღებავის გამხსნელი</t>
  </si>
  <si>
    <t>სახურავი, ფასადი</t>
  </si>
  <si>
    <t>სახურავის სენდვიჩ-პანელი 100 მმ (მინ. ბამბა), მონტაჟი</t>
  </si>
  <si>
    <t>სახურავის სენდვიჩ-პანელი 100 მმ</t>
  </si>
  <si>
    <t>სახურავის თვითმჭრელი სჭვალი L=100 მმ</t>
  </si>
  <si>
    <t>ცალი</t>
  </si>
  <si>
    <t>ფასადის კედლები სენდვიჩ-პანელით 100 მმ (მინ. ბამბა)</t>
  </si>
  <si>
    <t>კედლის სენდვიჩ-პანელი 100 მმ</t>
  </si>
  <si>
    <t>ლითონის დამხმარე სამონტაჟო დეტალები</t>
  </si>
  <si>
    <t>ჭანჭიკი, ქანჩი, საყელური</t>
  </si>
  <si>
    <t>სახურავის და კარების პერიმეტრზე ფერადი თუნუქის ჩაფენვები</t>
  </si>
  <si>
    <t>ფერადი თუნუქის ფურცელი 0,55 მმ</t>
  </si>
  <si>
    <t>სჭვალი თვითმჭრელი</t>
  </si>
  <si>
    <t>წყალსაწრეტი ღარი და ჩამოსადენი მილი (ფერადი თუნუქი)</t>
  </si>
  <si>
    <t>გრძ. მ</t>
  </si>
  <si>
    <t>ღარი / მილი სამაგრებით</t>
  </si>
  <si>
    <t>კარები</t>
  </si>
  <si>
    <t>სექციური / როლეტის კარის ბლოკი, მონტაჟით</t>
  </si>
  <si>
    <t>სექციური კარი, ავტომატიკით</t>
  </si>
  <si>
    <t>ლითონის დამხმარე დეტალები</t>
  </si>
  <si>
    <t>სხვა ხარჯები</t>
  </si>
  <si>
    <t>ლითონის კარის ბლოკი (გარე, საევაკუაციო), მონტაჟით</t>
  </si>
  <si>
    <t>ლითონის კარის ბლოკი</t>
  </si>
  <si>
    <t>სარინელი</t>
  </si>
  <si>
    <t>სარინელის ქვეშ ღორღის საფუძველი 10 სმ დატკეპნით</t>
  </si>
  <si>
    <t>არმირებული სარინელი B25, სისქე 0,1 მ</t>
  </si>
  <si>
    <t>ბეტონი B25</t>
  </si>
  <si>
    <t>არმატურის ბადე 6 × 200 × 200 მმ</t>
  </si>
  <si>
    <t>სატრანსპორტო ხარჯი</t>
  </si>
  <si>
    <t>ზედნადები ხარჯი</t>
  </si>
  <si>
    <t>გეგმიური დაგროვება</t>
  </si>
  <si>
    <t>გაუთვალისწინებელი ხარჯები</t>
  </si>
  <si>
    <t>დღგ</t>
  </si>
  <si>
    <t>სულ ჯამი</t>
  </si>
  <si>
    <t>ყვითელი = შესაყვანი. რაოდენობები ავტომატურად გადადის ფურცელზე „შენობა“.</t>
  </si>
  <si>
    <t>1. შენობა</t>
  </si>
  <si>
    <t>პარამეტრი</t>
  </si>
  <si>
    <t>მნიშვნელობა</t>
  </si>
  <si>
    <t>ერთ.</t>
  </si>
  <si>
    <t>შენიშვნა</t>
  </si>
  <si>
    <t>შენობის სიგრძე</t>
  </si>
  <si>
    <t>მ</t>
  </si>
  <si>
    <t>გარე ზომა</t>
  </si>
  <si>
    <t>შენობის სიგანე</t>
  </si>
  <si>
    <t>კედლის სიმაღლე (კარნიზამდე)</t>
  </si>
  <si>
    <t>სახურავის კონსტრუქციის სიმაღლე</t>
  </si>
  <si>
    <t>სუფთა სიმაღლე = კედელი − ეს</t>
  </si>
  <si>
    <t>სახურავის დახრა</t>
  </si>
  <si>
    <t>%</t>
  </si>
  <si>
    <t>ორფერდა</t>
  </si>
  <si>
    <t>ჩარჩოების ბიჯი</t>
  </si>
  <si>
    <t>სვეტების გრძივი რიგები</t>
  </si>
  <si>
    <t>ც.</t>
  </si>
  <si>
    <t>2 = მხოლოდ კედლებთან; 3 = + შუა რიგი</t>
  </si>
  <si>
    <t>კარკასის ლითონი</t>
  </si>
  <si>
    <t>კგ/მ²</t>
  </si>
  <si>
    <t>2 მალი × 16 მ, შუა რიგი სვეტებით; კონსტრუქტორი დააზუსტებს</t>
  </si>
  <si>
    <t>ლითონის შესაღები ზედაპირი</t>
  </si>
  <si>
    <t>მ²/ტ</t>
  </si>
  <si>
    <t>დანართი 1: 80 მ² / 2,13 ტ</t>
  </si>
  <si>
    <t>2. მიწა, საძირკველი, იატაკი</t>
  </si>
  <si>
    <t>გრუნტის ამოღება ფილის ქვეშ</t>
  </si>
  <si>
    <t>ხელით დამუშავების წილი</t>
  </si>
  <si>
    <t>დანართი 1: 3,6 / 36</t>
  </si>
  <si>
    <t>ბალასტის ბალიში ფილის ქვეშ</t>
  </si>
  <si>
    <t>ღორღის საფუძველი ფილის ქვეშ</t>
  </si>
  <si>
    <t>სვეტის საძირკვლის ზომა (a × a)</t>
  </si>
  <si>
    <t>სვეტის საძირკვლის სიმაღლე</t>
  </si>
  <si>
    <t>ცოკოლის / ლენტური საძირკვლის სიგანე</t>
  </si>
  <si>
    <t>ცოკოლის / ლენტური საძირკვლის სიმაღლე</t>
  </si>
  <si>
    <t>ბალასტი საძირკვლის ქვეშ</t>
  </si>
  <si>
    <t>იატაკის ფილის სისქე</t>
  </si>
  <si>
    <t>სარინელის სიგანე</t>
  </si>
  <si>
    <t>ანკერი ერთ სვეტზე</t>
  </si>
  <si>
    <t>3. კარ-ფანჯარა</t>
  </si>
  <si>
    <t>სექციური / როლეტის კარი: სიგანე</t>
  </si>
  <si>
    <t>სექციური / როლეტის კარი: სიმაღლე</t>
  </si>
  <si>
    <t>სექციური / როლეტის კარი: რაოდენობა</t>
  </si>
  <si>
    <t>ლითონის კარი 1,2 × 2,1 მ (გარე, საევაკუაციო)</t>
  </si>
  <si>
    <t>5. გამოთვლილი რაოდენობები (არ შეცვალოთ)</t>
  </si>
  <si>
    <t>მაჩვენებელი</t>
  </si>
  <si>
    <t>შენობის ფართი</t>
  </si>
  <si>
    <t>პერიმეტრი</t>
  </si>
  <si>
    <t>ქედის სიმაღლე</t>
  </si>
  <si>
    <t>სუფთა სიმაღლე კარნიზთან</t>
  </si>
  <si>
    <t>სვეტები</t>
  </si>
  <si>
    <t>კარების ფართი</t>
  </si>
  <si>
    <t>კედლის სენდვიჩ-პანელი</t>
  </si>
  <si>
    <t>სახურავის სენდვიჩ-პანელი</t>
  </si>
  <si>
    <t>თუნუქის ჩაფენვები (კუთხეები, კარნიზი, ქედი, კარები)</t>
  </si>
  <si>
    <t>თხრილები და ორმოები</t>
  </si>
  <si>
    <t>გრუნტის ამოღება სულ</t>
  </si>
  <si>
    <t>მათ შორის ექსკავატორით</t>
  </si>
  <si>
    <t>მათ შორის ხელით</t>
  </si>
  <si>
    <t>საძირკვლების ძირის ფართი</t>
  </si>
  <si>
    <t>ბეტონის მომზადება 7 სმ B15</t>
  </si>
  <si>
    <t>ლენტური საძირკველი / ცოკოლი B25W8</t>
  </si>
  <si>
    <t>სვეტის საძირკვლები B25W8</t>
  </si>
  <si>
    <t>რკ/ბ საძირკველი სულ</t>
  </si>
  <si>
    <t>ჰიდროიზოლაცია (მიწასთან შეხება)</t>
  </si>
  <si>
    <t>თხრილის უკუშევსება ბალასტით</t>
  </si>
  <si>
    <t>ბალასტი ფილის ქვეშ</t>
  </si>
  <si>
    <t>ღორღი ფილის ქვეშ</t>
  </si>
  <si>
    <t>იატაკის ფილა B30W8</t>
  </si>
  <si>
    <t>ლითონის კარკასი</t>
  </si>
  <si>
    <t>ტ</t>
  </si>
  <si>
    <t>ლითონის შეღებვა</t>
  </si>
  <si>
    <t>სარინელი B25</t>
  </si>
  <si>
    <t>ღორღი სარინელის ქვეშ</t>
  </si>
  <si>
    <t>წყალსაწრეტი ღარი + მილები</t>
  </si>
  <si>
    <t>6. დარიცხვები (დანართი 1-ის მსგავსად)</t>
  </si>
  <si>
    <t>დარიცხვა</t>
  </si>
  <si>
    <t>საიდან</t>
  </si>
  <si>
    <t>სამუშაოების %, დღგ-ის გარეშე</t>
  </si>
  <si>
    <t>კურსი, ლარი / USD</t>
  </si>
  <si>
    <t>12.10.2026</t>
  </si>
  <si>
    <t>ქუთაისი - შენობა 2 000 მ² - მიწა, საძირკველი, ფილა, კარკასი, სენდვიჩ-პანელი, კარები</t>
  </si>
  <si>
    <t>გეომეტრია - ქუთაისი - შენობა 2 000 მ²</t>
  </si>
  <si>
    <t>კრებსითი - ქუთაისი - შენობა 2 000 მ²</t>
  </si>
  <si>
    <t>დაპროექტებამდე ვტოვებთ 3%</t>
  </si>
  <si>
    <t>მასალებიდან - 3%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</si>
</sst>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(#,##0\);\-"/>
    <numFmt numFmtId="165" formatCode="#,##0.0"/>
    <numFmt numFmtId="166" formatCode="#,##0.00;\(#,##0.00\);\-"/>
    <numFmt numFmtId="167" formatCode="0.0%"/>
    <numFmt numFmtId="168" formatCode="#,##0.###"/>
    <numFmt numFmtId="169" formatCode="0.000"/>
    <numFmt numFmtId="170" formatCode="0.0"/>
  </numFmts>
  <fonts count="16" x14ac:knownFonts="1">
    <font>
      <sz val="11"/>
      <color theme="1"/>
      <name val="Calibri"/>
      <family val="2"/>
      <charset val="1"/>
    </font>
    <font>
      <sz val="10"/>
      <color rgb="FF1F3864"/>
      <name val="Segoe U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10"/>
      <color theme="1"/>
      <name val="Segoe UI"/>
      <family val="2"/>
    </font>
    <font>
      <sz val="9"/>
      <color theme="1"/>
      <name val="Segoe UI"/>
      <family val="2"/>
    </font>
    <font>
      <b/>
      <sz val="9"/>
      <color rgb="FF000000"/>
      <name val="Segoe UI"/>
      <family val="2"/>
    </font>
    <font>
      <b/>
      <sz val="9"/>
      <color rgb="FFFFFFFF"/>
      <name val="Segoe UI"/>
      <family val="2"/>
    </font>
    <font>
      <sz val="9"/>
      <color rgb="FF595959"/>
      <name val="Segoe UI"/>
      <family val="2"/>
    </font>
    <font>
      <b/>
      <sz val="9"/>
      <color rgb="FF008000"/>
      <name val="Segoe UI"/>
      <family val="2"/>
    </font>
    <font>
      <sz val="9"/>
      <color rgb="FF000000"/>
      <name val="Segoe UI"/>
      <family val="2"/>
    </font>
    <font>
      <sz val="9"/>
      <color rgb="FF0000FF"/>
      <name val="Segoe UI"/>
      <family val="2"/>
    </font>
    <font>
      <i/>
      <sz val="9"/>
      <color rgb="FF595959"/>
      <name val="Segoe UI"/>
      <family val="2"/>
    </font>
    <font>
      <sz val="9"/>
      <color rgb="FF008000"/>
      <name val="Segoe UI"/>
      <family val="2"/>
    </font>
    <font>
      <sz val="9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BDD7EE"/>
        <bgColor rgb="FFD9E1F2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1" xfId="0" applyNumberFormat="1" applyFont="1" applyBorder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vertical="top" wrapText="1"/>
    </xf>
    <xf numFmtId="0" fontId="7" fillId="5" borderId="0" xfId="0" applyFont="1" applyFill="1"/>
    <xf numFmtId="0" fontId="7" fillId="5" borderId="0" xfId="0" applyFont="1" applyFill="1" applyAlignment="1">
      <alignment vertical="top" wrapText="1"/>
    </xf>
    <xf numFmtId="0" fontId="6" fillId="5" borderId="0" xfId="0" applyFont="1" applyFill="1"/>
    <xf numFmtId="4" fontId="10" fillId="5" borderId="0" xfId="0" applyNumberFormat="1" applyFont="1" applyFill="1"/>
    <xf numFmtId="0" fontId="6" fillId="0" borderId="1" xfId="0" applyFont="1" applyBorder="1"/>
    <xf numFmtId="0" fontId="11" fillId="0" borderId="1" xfId="0" applyFont="1" applyBorder="1" applyAlignment="1">
      <alignment vertical="top" wrapText="1"/>
    </xf>
    <xf numFmtId="0" fontId="11" fillId="0" borderId="1" xfId="0" applyFont="1" applyBorder="1"/>
    <xf numFmtId="4" fontId="6" fillId="0" borderId="1" xfId="0" applyNumberFormat="1" applyFont="1" applyBorder="1"/>
    <xf numFmtId="166" fontId="6" fillId="0" borderId="1" xfId="0" applyNumberFormat="1" applyFont="1" applyBorder="1"/>
    <xf numFmtId="0" fontId="6" fillId="8" borderId="0" xfId="0" applyFont="1" applyFill="1"/>
    <xf numFmtId="0" fontId="7" fillId="8" borderId="0" xfId="0" applyFont="1" applyFill="1"/>
    <xf numFmtId="166" fontId="7" fillId="8" borderId="0" xfId="0" applyNumberFormat="1" applyFont="1" applyFill="1"/>
    <xf numFmtId="0" fontId="11" fillId="0" borderId="0" xfId="0" applyFont="1"/>
    <xf numFmtId="167" fontId="14" fillId="0" borderId="0" xfId="0" applyNumberFormat="1" applyFont="1"/>
    <xf numFmtId="166" fontId="11" fillId="0" borderId="0" xfId="0" applyNumberFormat="1" applyFont="1"/>
    <xf numFmtId="0" fontId="6" fillId="3" borderId="0" xfId="0" applyFont="1" applyFill="1"/>
    <xf numFmtId="0" fontId="7" fillId="3" borderId="0" xfId="0" applyFont="1" applyFill="1"/>
    <xf numFmtId="166" fontId="7" fillId="3" borderId="0" xfId="0" applyNumberFormat="1" applyFont="1" applyFill="1"/>
    <xf numFmtId="0" fontId="13" fillId="0" borderId="0" xfId="0" applyFont="1"/>
    <xf numFmtId="0" fontId="15" fillId="0" borderId="1" xfId="0" applyFont="1" applyBorder="1"/>
    <xf numFmtId="166" fontId="15" fillId="0" borderId="1" xfId="0" applyNumberFormat="1" applyFont="1" applyBorder="1"/>
    <xf numFmtId="4" fontId="15" fillId="6" borderId="1" xfId="0" applyNumberFormat="1" applyFont="1" applyFill="1" applyBorder="1"/>
    <xf numFmtId="0" fontId="15" fillId="5" borderId="0" xfId="0" applyFont="1" applyFill="1"/>
    <xf numFmtId="0" fontId="15" fillId="4" borderId="0" xfId="0" applyFont="1" applyFill="1"/>
    <xf numFmtId="4" fontId="15" fillId="7" borderId="1" xfId="0" applyNumberFormat="1" applyFont="1" applyFill="1" applyBorder="1"/>
    <xf numFmtId="170" fontId="6" fillId="0" borderId="0" xfId="0" applyNumberFormat="1" applyFont="1"/>
    <xf numFmtId="170" fontId="6" fillId="4" borderId="0" xfId="0" applyNumberFormat="1" applyFont="1" applyFill="1"/>
    <xf numFmtId="170" fontId="6" fillId="5" borderId="0" xfId="0" applyNumberFormat="1" applyFont="1" applyFill="1"/>
    <xf numFmtId="170" fontId="12" fillId="0" borderId="1" xfId="0" applyNumberFormat="1" applyFont="1" applyBorder="1"/>
    <xf numFmtId="170" fontId="6" fillId="8" borderId="0" xfId="0" applyNumberFormat="1" applyFont="1" applyFill="1"/>
    <xf numFmtId="170" fontId="6" fillId="3" borderId="0" xfId="0" applyNumberFormat="1" applyFont="1" applyFill="1"/>
    <xf numFmtId="1" fontId="9" fillId="0" borderId="0" xfId="0" applyNumberFormat="1" applyFont="1" applyAlignment="1">
      <alignment horizontal="center"/>
    </xf>
    <xf numFmtId="0" fontId="7" fillId="4" borderId="0" xfId="0" applyFont="1" applyFill="1"/>
    <xf numFmtId="168" fontId="12" fillId="6" borderId="0" xfId="0" applyNumberFormat="1" applyFont="1" applyFill="1"/>
    <xf numFmtId="0" fontId="9" fillId="0" borderId="0" xfId="0" applyFont="1"/>
    <xf numFmtId="9" fontId="12" fillId="6" borderId="0" xfId="0" applyNumberFormat="1" applyFont="1" applyFill="1"/>
    <xf numFmtId="166" fontId="7" fillId="0" borderId="0" xfId="0" applyNumberFormat="1" applyFont="1"/>
    <xf numFmtId="167" fontId="12" fillId="6" borderId="0" xfId="0" applyNumberFormat="1" applyFont="1" applyFill="1"/>
    <xf numFmtId="169" fontId="12" fillId="6" borderId="0" xfId="0" applyNumberFormat="1" applyFont="1" applyFill="1"/>
    <xf numFmtId="0" fontId="8" fillId="2" borderId="0" xfId="0" applyFont="1" applyFill="1" applyAlignment="1">
      <alignment horizontal="center" vertical="center" wrapText="1"/>
    </xf>
    <xf numFmtId="170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659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>
      <selection activeCell="B1" sqref="B1"/>
    </sheetView>
  </sheetViews>
  <sheetFormatPr defaultColWidth="8.6328125" defaultRowHeight="16" x14ac:dyDescent="0.45"/>
  <cols>
    <col min="1" max="1" width="3" style="9" customWidth="1"/>
    <col min="2" max="2" width="66" style="9" customWidth="1"/>
    <col min="3" max="8" width="17" style="9" customWidth="1"/>
    <col min="9" max="16384" width="8.6328125" style="9"/>
  </cols>
  <sheetData>
    <row r="1" spans="1:8" x14ac:dyDescent="0.45">
      <c r="B1" s="7" t="s">
        <v>205</v>
      </c>
    </row>
    <row r="2" spans="1:8" x14ac:dyDescent="0.45">
      <c r="B2" s="1" t="str">
        <f>"შენობა "&amp;TEXT(გეომეტრია!$B$6,"0.##")&amp;" × "&amp;TEXT(გეომეტრია!$B$7,"0.##")&amp;" მ = "&amp;TEXT(გეომეტრია!$B$40,"#,##0")&amp;" მ², კედელი "&amp;TEXT(გეომეტრია!$B$8,"0.0")&amp;" მ"</f>
        <v>შენობა 62.5 × 32. მ = 2,000 მ², კედელი 6.0 მ</v>
      </c>
    </row>
    <row r="4" spans="1:8" ht="48" x14ac:dyDescent="0.45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45">
      <c r="B5" s="3" t="s">
        <v>7</v>
      </c>
      <c r="C5" s="10">
        <f>შენობა!G149</f>
        <v>0</v>
      </c>
      <c r="D5" s="10">
        <f>შენობა!I149</f>
        <v>0</v>
      </c>
      <c r="E5" s="10">
        <f>შენობა!K149</f>
        <v>0</v>
      </c>
      <c r="F5" s="10">
        <f>შენობა!L159-შენობა!L149</f>
        <v>0</v>
      </c>
      <c r="G5" s="10">
        <f>შენობა!L159</f>
        <v>0</v>
      </c>
      <c r="H5" s="10">
        <f>შენობა!L157</f>
        <v>0</v>
      </c>
    </row>
    <row r="6" spans="1:8" x14ac:dyDescent="0.45">
      <c r="B6" s="4" t="s">
        <v>8</v>
      </c>
      <c r="C6" s="5">
        <f t="shared" ref="C6:H6" si="0">SUM(C5:C5)</f>
        <v>0</v>
      </c>
      <c r="D6" s="5">
        <f t="shared" si="0"/>
        <v>0</v>
      </c>
      <c r="E6" s="5">
        <f t="shared" si="0"/>
        <v>0</v>
      </c>
      <c r="F6" s="5">
        <f t="shared" si="0"/>
        <v>0</v>
      </c>
      <c r="G6" s="5">
        <f t="shared" si="0"/>
        <v>0</v>
      </c>
      <c r="H6" s="5">
        <f t="shared" si="0"/>
        <v>0</v>
      </c>
    </row>
    <row r="7" spans="1:8" x14ac:dyDescent="0.45">
      <c r="C7" s="11"/>
      <c r="D7" s="11"/>
      <c r="E7" s="11"/>
      <c r="F7" s="11"/>
      <c r="G7" s="11"/>
      <c r="H7" s="11"/>
    </row>
    <row r="8" spans="1:8" x14ac:dyDescent="0.45">
      <c r="B8" s="7" t="s">
        <v>9</v>
      </c>
      <c r="C8" s="11"/>
      <c r="D8" s="11"/>
      <c r="E8" s="11"/>
      <c r="F8" s="11"/>
      <c r="G8" s="11"/>
      <c r="H8" s="11"/>
    </row>
    <row r="9" spans="1:8" x14ac:dyDescent="0.45">
      <c r="B9" s="6" t="s">
        <v>10</v>
      </c>
      <c r="C9" s="11"/>
      <c r="D9" s="11"/>
      <c r="E9" s="11"/>
      <c r="F9" s="11"/>
      <c r="G9" s="11"/>
      <c r="H9" s="11">
        <f>H6</f>
        <v>0</v>
      </c>
    </row>
    <row r="10" spans="1:8" x14ac:dyDescent="0.45">
      <c r="B10" s="6" t="s">
        <v>11</v>
      </c>
      <c r="C10" s="11"/>
      <c r="D10" s="11"/>
      <c r="E10" s="11"/>
      <c r="F10" s="11"/>
      <c r="G10" s="11"/>
      <c r="H10" s="11">
        <f>H6*გეომეტრია!$B$79</f>
        <v>0</v>
      </c>
    </row>
    <row r="11" spans="1:8" x14ac:dyDescent="0.45">
      <c r="B11" s="6" t="s">
        <v>12</v>
      </c>
      <c r="C11" s="11"/>
      <c r="D11" s="11"/>
      <c r="E11" s="11"/>
      <c r="F11" s="11"/>
      <c r="G11" s="11"/>
      <c r="H11" s="11">
        <f>H6*გეომეტრია!$B$80</f>
        <v>0</v>
      </c>
    </row>
    <row r="12" spans="1:8" x14ac:dyDescent="0.45">
      <c r="B12" s="7" t="s">
        <v>13</v>
      </c>
      <c r="C12" s="11"/>
      <c r="D12" s="11"/>
      <c r="E12" s="11"/>
      <c r="F12" s="11"/>
      <c r="G12" s="11"/>
      <c r="H12" s="8">
        <f>SUM(H9:H11)</f>
        <v>0</v>
      </c>
    </row>
    <row r="13" spans="1:8" x14ac:dyDescent="0.45">
      <c r="B13" s="7" t="s">
        <v>14</v>
      </c>
      <c r="C13" s="11"/>
      <c r="D13" s="11"/>
      <c r="E13" s="11"/>
      <c r="F13" s="11"/>
      <c r="G13" s="11"/>
      <c r="H13" s="8">
        <f>H12*(1+გეომეტრია!$B$78)</f>
        <v>0</v>
      </c>
    </row>
    <row r="14" spans="1:8" x14ac:dyDescent="0.45">
      <c r="B14" s="6" t="s">
        <v>15</v>
      </c>
      <c r="C14" s="11"/>
      <c r="D14" s="11"/>
      <c r="E14" s="11"/>
      <c r="F14" s="11"/>
      <c r="G14" s="11"/>
      <c r="H14" s="11">
        <f>H12/გეომეტრია!$B$81</f>
        <v>0</v>
      </c>
    </row>
    <row r="15" spans="1:8" x14ac:dyDescent="0.45">
      <c r="B15" s="6" t="s">
        <v>16</v>
      </c>
      <c r="C15" s="11"/>
      <c r="D15" s="11"/>
      <c r="E15" s="11"/>
      <c r="F15" s="11"/>
      <c r="G15" s="11"/>
      <c r="H15" s="12">
        <f>H5/გეომეტრია!$B$40/გეომეტრია!$B$81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9"/>
  <sheetViews>
    <sheetView tabSelected="1" zoomScaleNormal="100" workbookViewId="0">
      <pane xSplit="2" ySplit="5" topLeftCell="C132" activePane="bottomRight" state="frozen"/>
      <selection pane="topRight" activeCell="C1" sqref="C1"/>
      <selection pane="bottomLeft" activeCell="A7" sqref="A7"/>
      <selection pane="bottomRight" activeCell="J8" sqref="J8:J149"/>
    </sheetView>
  </sheetViews>
  <sheetFormatPr defaultColWidth="8.6328125" defaultRowHeight="14" x14ac:dyDescent="0.4"/>
  <cols>
    <col min="1" max="1" width="5" style="13" customWidth="1"/>
    <col min="2" max="2" width="62" style="13" customWidth="1"/>
    <col min="3" max="3" width="9" style="13" customWidth="1"/>
    <col min="4" max="4" width="14" style="44" customWidth="1"/>
    <col min="5" max="5" width="12" style="13" customWidth="1"/>
    <col min="6" max="6" width="11" style="13" customWidth="1"/>
    <col min="7" max="7" width="13" style="13" customWidth="1"/>
    <col min="8" max="8" width="11" style="13" customWidth="1"/>
    <col min="9" max="9" width="13" style="13" customWidth="1"/>
    <col min="10" max="10" width="11" style="13" customWidth="1"/>
    <col min="11" max="11" width="13" style="13" customWidth="1"/>
    <col min="12" max="12" width="14" style="13" customWidth="1"/>
    <col min="13" max="16384" width="8.6328125" style="13"/>
  </cols>
  <sheetData>
    <row r="1" spans="1:12" x14ac:dyDescent="0.4">
      <c r="B1" s="14" t="s">
        <v>203</v>
      </c>
    </row>
    <row r="3" spans="1:12" ht="15" customHeight="1" x14ac:dyDescent="0.4">
      <c r="A3" s="58" t="s">
        <v>17</v>
      </c>
      <c r="B3" s="58" t="s">
        <v>18</v>
      </c>
      <c r="C3" s="58" t="s">
        <v>19</v>
      </c>
      <c r="D3" s="59" t="s">
        <v>20</v>
      </c>
      <c r="E3" s="58" t="s">
        <v>21</v>
      </c>
      <c r="F3" s="58" t="s">
        <v>22</v>
      </c>
      <c r="G3" s="58"/>
      <c r="H3" s="58" t="s">
        <v>23</v>
      </c>
      <c r="I3" s="58"/>
      <c r="J3" s="58" t="s">
        <v>24</v>
      </c>
      <c r="K3" s="58"/>
      <c r="L3" s="58" t="s">
        <v>25</v>
      </c>
    </row>
    <row r="4" spans="1:12" x14ac:dyDescent="0.4">
      <c r="A4" s="58"/>
      <c r="B4" s="58"/>
      <c r="C4" s="58"/>
      <c r="D4" s="59"/>
      <c r="E4" s="58"/>
      <c r="F4" s="15" t="s">
        <v>26</v>
      </c>
      <c r="G4" s="15" t="s">
        <v>25</v>
      </c>
      <c r="H4" s="15" t="s">
        <v>26</v>
      </c>
      <c r="I4" s="15" t="s">
        <v>25</v>
      </c>
      <c r="J4" s="15" t="s">
        <v>26</v>
      </c>
      <c r="K4" s="15" t="s">
        <v>25</v>
      </c>
      <c r="L4" s="58"/>
    </row>
    <row r="5" spans="1:12" x14ac:dyDescent="0.4">
      <c r="A5" s="16">
        <v>1</v>
      </c>
      <c r="B5" s="16">
        <v>2</v>
      </c>
      <c r="C5" s="16">
        <v>3</v>
      </c>
      <c r="D5" s="50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</row>
    <row r="6" spans="1:12" x14ac:dyDescent="0.4">
      <c r="A6" s="17"/>
      <c r="B6" s="18" t="s">
        <v>27</v>
      </c>
      <c r="C6" s="17"/>
      <c r="D6" s="45"/>
      <c r="E6" s="17"/>
      <c r="F6" s="17"/>
      <c r="G6" s="17"/>
      <c r="H6" s="17"/>
      <c r="I6" s="17"/>
      <c r="J6" s="17"/>
      <c r="K6" s="17"/>
      <c r="L6" s="17"/>
    </row>
    <row r="7" spans="1:12" ht="28" x14ac:dyDescent="0.4">
      <c r="A7" s="19">
        <v>1</v>
      </c>
      <c r="B7" s="20" t="s">
        <v>28</v>
      </c>
      <c r="C7" s="19" t="s">
        <v>29</v>
      </c>
      <c r="D7" s="46"/>
      <c r="E7" s="22">
        <f>გეომეტრია!$B$51</f>
        <v>1021.7772</v>
      </c>
      <c r="F7" s="21"/>
      <c r="G7" s="21"/>
      <c r="H7" s="21"/>
      <c r="I7" s="21"/>
      <c r="J7" s="21"/>
      <c r="K7" s="21"/>
      <c r="L7" s="21"/>
    </row>
    <row r="8" spans="1:12" x14ac:dyDescent="0.4">
      <c r="A8" s="23"/>
      <c r="B8" s="24" t="s">
        <v>30</v>
      </c>
      <c r="C8" s="25" t="s">
        <v>29</v>
      </c>
      <c r="D8" s="47">
        <v>1</v>
      </c>
      <c r="E8" s="26">
        <f>D8*E$7</f>
        <v>1021.7772</v>
      </c>
      <c r="F8" s="38"/>
      <c r="G8" s="39">
        <v>0</v>
      </c>
      <c r="H8" s="40"/>
      <c r="I8" s="39">
        <f>E8*H8</f>
        <v>0</v>
      </c>
      <c r="J8" s="38"/>
      <c r="K8" s="39">
        <v>0</v>
      </c>
      <c r="L8" s="27">
        <f>G8+I8+K8</f>
        <v>0</v>
      </c>
    </row>
    <row r="9" spans="1:12" x14ac:dyDescent="0.4">
      <c r="A9" s="23"/>
      <c r="B9" s="24" t="s">
        <v>31</v>
      </c>
      <c r="C9" s="25" t="s">
        <v>32</v>
      </c>
      <c r="D9" s="47">
        <v>5.5599999999999997E-2</v>
      </c>
      <c r="E9" s="26">
        <f>D9*E$7</f>
        <v>56.810812319999997</v>
      </c>
      <c r="F9" s="38"/>
      <c r="G9" s="39">
        <v>0</v>
      </c>
      <c r="H9" s="38"/>
      <c r="I9" s="39">
        <v>0</v>
      </c>
      <c r="J9" s="40"/>
      <c r="K9" s="39">
        <f>E9*J9</f>
        <v>0</v>
      </c>
      <c r="L9" s="27">
        <f>G9+I9+K9</f>
        <v>0</v>
      </c>
    </row>
    <row r="10" spans="1:12" x14ac:dyDescent="0.4">
      <c r="A10" s="23"/>
      <c r="B10" s="24" t="s">
        <v>33</v>
      </c>
      <c r="C10" s="25" t="s">
        <v>34</v>
      </c>
      <c r="D10" s="47">
        <v>2.2000000000000001E-3</v>
      </c>
      <c r="E10" s="26">
        <f>D10*E$7</f>
        <v>2.2479098400000002</v>
      </c>
      <c r="F10" s="38"/>
      <c r="G10" s="39">
        <v>0</v>
      </c>
      <c r="H10" s="38"/>
      <c r="I10" s="39">
        <v>0</v>
      </c>
      <c r="J10" s="40"/>
      <c r="K10" s="39">
        <f>E10*J10</f>
        <v>0</v>
      </c>
      <c r="L10" s="27">
        <f>G10+I10+K10</f>
        <v>0</v>
      </c>
    </row>
    <row r="11" spans="1:12" ht="28" x14ac:dyDescent="0.4">
      <c r="A11" s="19">
        <v>2</v>
      </c>
      <c r="B11" s="20" t="s">
        <v>35</v>
      </c>
      <c r="C11" s="19" t="s">
        <v>29</v>
      </c>
      <c r="D11" s="46"/>
      <c r="E11" s="22">
        <f>გეომეტრია!$B$52</f>
        <v>113.5308</v>
      </c>
      <c r="F11" s="41"/>
      <c r="G11" s="41"/>
      <c r="H11" s="41"/>
      <c r="I11" s="41"/>
      <c r="J11" s="41"/>
      <c r="K11" s="41"/>
      <c r="L11" s="21"/>
    </row>
    <row r="12" spans="1:12" x14ac:dyDescent="0.4">
      <c r="A12" s="23"/>
      <c r="B12" s="24" t="s">
        <v>30</v>
      </c>
      <c r="C12" s="25" t="s">
        <v>29</v>
      </c>
      <c r="D12" s="47">
        <v>1</v>
      </c>
      <c r="E12" s="26">
        <f>D12*E$11</f>
        <v>113.5308</v>
      </c>
      <c r="F12" s="38"/>
      <c r="G12" s="39">
        <v>0</v>
      </c>
      <c r="H12" s="40"/>
      <c r="I12" s="39">
        <f>E12*H12</f>
        <v>0</v>
      </c>
      <c r="J12" s="38"/>
      <c r="K12" s="39">
        <v>0</v>
      </c>
      <c r="L12" s="27">
        <f>G12+I12+K12</f>
        <v>0</v>
      </c>
    </row>
    <row r="13" spans="1:12" x14ac:dyDescent="0.4">
      <c r="A13" s="19">
        <v>3</v>
      </c>
      <c r="B13" s="20" t="s">
        <v>36</v>
      </c>
      <c r="C13" s="19" t="s">
        <v>29</v>
      </c>
      <c r="D13" s="46"/>
      <c r="E13" s="22">
        <f>გეომეტრია!$B$50</f>
        <v>1135.308</v>
      </c>
      <c r="F13" s="41"/>
      <c r="G13" s="41"/>
      <c r="H13" s="41"/>
      <c r="I13" s="41"/>
      <c r="J13" s="41"/>
      <c r="K13" s="41"/>
      <c r="L13" s="21"/>
    </row>
    <row r="14" spans="1:12" x14ac:dyDescent="0.4">
      <c r="A14" s="23"/>
      <c r="B14" s="24" t="s">
        <v>37</v>
      </c>
      <c r="C14" s="25" t="s">
        <v>38</v>
      </c>
      <c r="D14" s="47">
        <v>1.9</v>
      </c>
      <c r="E14" s="26">
        <f>D14*E$13</f>
        <v>2157.0852</v>
      </c>
      <c r="F14" s="38"/>
      <c r="G14" s="39">
        <v>0</v>
      </c>
      <c r="H14" s="38"/>
      <c r="I14" s="39">
        <v>0</v>
      </c>
      <c r="J14" s="40"/>
      <c r="K14" s="39">
        <f>E14*J14</f>
        <v>0</v>
      </c>
      <c r="L14" s="27">
        <f>G14+I14+K14</f>
        <v>0</v>
      </c>
    </row>
    <row r="15" spans="1:12" x14ac:dyDescent="0.4">
      <c r="A15" s="17"/>
      <c r="B15" s="18" t="s">
        <v>39</v>
      </c>
      <c r="C15" s="17"/>
      <c r="D15" s="45"/>
      <c r="E15" s="17"/>
      <c r="F15" s="42"/>
      <c r="G15" s="42"/>
      <c r="H15" s="42"/>
      <c r="I15" s="42"/>
      <c r="J15" s="42"/>
      <c r="K15" s="42"/>
      <c r="L15" s="17"/>
    </row>
    <row r="16" spans="1:12" ht="28" x14ac:dyDescent="0.4">
      <c r="A16" s="19">
        <v>4</v>
      </c>
      <c r="B16" s="20" t="s">
        <v>40</v>
      </c>
      <c r="C16" s="19" t="s">
        <v>29</v>
      </c>
      <c r="D16" s="46"/>
      <c r="E16" s="22">
        <f>გეომეტრია!$B$54</f>
        <v>65.231999999999999</v>
      </c>
      <c r="F16" s="41"/>
      <c r="G16" s="41"/>
      <c r="H16" s="41"/>
      <c r="I16" s="41"/>
      <c r="J16" s="41"/>
      <c r="K16" s="41"/>
      <c r="L16" s="21"/>
    </row>
    <row r="17" spans="1:12" x14ac:dyDescent="0.4">
      <c r="A17" s="23"/>
      <c r="B17" s="24" t="s">
        <v>30</v>
      </c>
      <c r="C17" s="25" t="s">
        <v>29</v>
      </c>
      <c r="D17" s="47">
        <v>1</v>
      </c>
      <c r="E17" s="26">
        <f>D17*E$16</f>
        <v>65.231999999999999</v>
      </c>
      <c r="F17" s="38"/>
      <c r="G17" s="39">
        <v>0</v>
      </c>
      <c r="H17" s="40"/>
      <c r="I17" s="39">
        <f>E17*H17</f>
        <v>0</v>
      </c>
      <c r="J17" s="38"/>
      <c r="K17" s="39">
        <v>0</v>
      </c>
      <c r="L17" s="27">
        <f>G17+I17+K17</f>
        <v>0</v>
      </c>
    </row>
    <row r="18" spans="1:12" x14ac:dyDescent="0.4">
      <c r="A18" s="23"/>
      <c r="B18" s="24" t="s">
        <v>41</v>
      </c>
      <c r="C18" s="25" t="s">
        <v>29</v>
      </c>
      <c r="D18" s="47">
        <v>1.25</v>
      </c>
      <c r="E18" s="26">
        <f>D18*E$16</f>
        <v>81.539999999999992</v>
      </c>
      <c r="F18" s="40"/>
      <c r="G18" s="39">
        <f>E18*F18</f>
        <v>0</v>
      </c>
      <c r="H18" s="38"/>
      <c r="I18" s="39">
        <v>0</v>
      </c>
      <c r="J18" s="40"/>
      <c r="K18" s="39">
        <f>E18*J18</f>
        <v>0</v>
      </c>
      <c r="L18" s="27">
        <f>G18+I18+K18</f>
        <v>0</v>
      </c>
    </row>
    <row r="19" spans="1:12" x14ac:dyDescent="0.4">
      <c r="A19" s="23"/>
      <c r="B19" s="24" t="s">
        <v>42</v>
      </c>
      <c r="C19" s="25" t="s">
        <v>38</v>
      </c>
      <c r="D19" s="47">
        <v>1.6</v>
      </c>
      <c r="E19" s="26">
        <f>D19*E$16</f>
        <v>104.3712</v>
      </c>
      <c r="F19" s="38"/>
      <c r="G19" s="39">
        <v>0</v>
      </c>
      <c r="H19" s="38"/>
      <c r="I19" s="39">
        <v>0</v>
      </c>
      <c r="J19" s="40"/>
      <c r="K19" s="39">
        <f>E19*J19</f>
        <v>0</v>
      </c>
      <c r="L19" s="27">
        <f>G19+I19+K19</f>
        <v>0</v>
      </c>
    </row>
    <row r="20" spans="1:12" x14ac:dyDescent="0.4">
      <c r="A20" s="23"/>
      <c r="B20" s="24" t="s">
        <v>43</v>
      </c>
      <c r="C20" s="25" t="s">
        <v>34</v>
      </c>
      <c r="D20" s="47">
        <v>0.01</v>
      </c>
      <c r="E20" s="26">
        <f>D20*E$16</f>
        <v>0.65232000000000001</v>
      </c>
      <c r="F20" s="40"/>
      <c r="G20" s="39">
        <f>E20*F20</f>
        <v>0</v>
      </c>
      <c r="H20" s="38"/>
      <c r="I20" s="39">
        <v>0</v>
      </c>
      <c r="J20" s="38"/>
      <c r="K20" s="39">
        <v>0</v>
      </c>
      <c r="L20" s="27">
        <f>G20+I20+K20</f>
        <v>0</v>
      </c>
    </row>
    <row r="21" spans="1:12" x14ac:dyDescent="0.4">
      <c r="A21" s="19">
        <v>5</v>
      </c>
      <c r="B21" s="20" t="s">
        <v>44</v>
      </c>
      <c r="C21" s="19" t="s">
        <v>29</v>
      </c>
      <c r="D21" s="46"/>
      <c r="E21" s="22">
        <f>გეომეტრია!$B$55</f>
        <v>15.220800000000001</v>
      </c>
      <c r="F21" s="41"/>
      <c r="G21" s="41"/>
      <c r="H21" s="41"/>
      <c r="I21" s="41"/>
      <c r="J21" s="41"/>
      <c r="K21" s="41"/>
      <c r="L21" s="21"/>
    </row>
    <row r="22" spans="1:12" x14ac:dyDescent="0.4">
      <c r="A22" s="23"/>
      <c r="B22" s="24" t="s">
        <v>30</v>
      </c>
      <c r="C22" s="25" t="s">
        <v>29</v>
      </c>
      <c r="D22" s="47">
        <v>1</v>
      </c>
      <c r="E22" s="26">
        <f>D22*E$21</f>
        <v>15.220800000000001</v>
      </c>
      <c r="F22" s="38"/>
      <c r="G22" s="39">
        <v>0</v>
      </c>
      <c r="H22" s="40"/>
      <c r="I22" s="39">
        <f>E22*H22</f>
        <v>0</v>
      </c>
      <c r="J22" s="38"/>
      <c r="K22" s="39">
        <v>0</v>
      </c>
      <c r="L22" s="27">
        <f>G22+I22+K22</f>
        <v>0</v>
      </c>
    </row>
    <row r="23" spans="1:12" x14ac:dyDescent="0.4">
      <c r="A23" s="23"/>
      <c r="B23" s="24" t="s">
        <v>45</v>
      </c>
      <c r="C23" s="25" t="s">
        <v>34</v>
      </c>
      <c r="D23" s="47">
        <v>0.28499999999999998</v>
      </c>
      <c r="E23" s="26">
        <f>D23*E$21</f>
        <v>4.3379279999999998</v>
      </c>
      <c r="F23" s="38"/>
      <c r="G23" s="39">
        <v>0</v>
      </c>
      <c r="H23" s="38"/>
      <c r="I23" s="39">
        <v>0</v>
      </c>
      <c r="J23" s="40"/>
      <c r="K23" s="39">
        <f>E23*J23</f>
        <v>0</v>
      </c>
      <c r="L23" s="27">
        <f>G23+I23+K23</f>
        <v>0</v>
      </c>
    </row>
    <row r="24" spans="1:12" x14ac:dyDescent="0.4">
      <c r="A24" s="23"/>
      <c r="B24" s="24" t="s">
        <v>46</v>
      </c>
      <c r="C24" s="25" t="s">
        <v>29</v>
      </c>
      <c r="D24" s="47">
        <v>1.02</v>
      </c>
      <c r="E24" s="26">
        <f>D24*E$21</f>
        <v>15.525216</v>
      </c>
      <c r="F24" s="40"/>
      <c r="G24" s="39">
        <f>E24*F24</f>
        <v>0</v>
      </c>
      <c r="H24" s="38"/>
      <c r="I24" s="39">
        <v>0</v>
      </c>
      <c r="J24" s="38"/>
      <c r="K24" s="39">
        <v>0</v>
      </c>
      <c r="L24" s="27">
        <f>G24+I24+K24</f>
        <v>0</v>
      </c>
    </row>
    <row r="25" spans="1:12" x14ac:dyDescent="0.4">
      <c r="A25" s="23"/>
      <c r="B25" s="24" t="s">
        <v>43</v>
      </c>
      <c r="C25" s="25" t="s">
        <v>34</v>
      </c>
      <c r="D25" s="47">
        <v>0.62</v>
      </c>
      <c r="E25" s="26">
        <f>D25*E$21</f>
        <v>9.4368960000000008</v>
      </c>
      <c r="F25" s="40"/>
      <c r="G25" s="39">
        <f>E25*F25</f>
        <v>0</v>
      </c>
      <c r="H25" s="38"/>
      <c r="I25" s="39">
        <v>0</v>
      </c>
      <c r="J25" s="38"/>
      <c r="K25" s="39">
        <v>0</v>
      </c>
      <c r="L25" s="27">
        <f>G25+I25+K25</f>
        <v>0</v>
      </c>
    </row>
    <row r="26" spans="1:12" ht="28" x14ac:dyDescent="0.4">
      <c r="A26" s="19">
        <v>6</v>
      </c>
      <c r="B26" s="20" t="s">
        <v>47</v>
      </c>
      <c r="C26" s="19" t="s">
        <v>29</v>
      </c>
      <c r="D26" s="46"/>
      <c r="E26" s="22">
        <f>გეომეტრია!$B$58</f>
        <v>132.84</v>
      </c>
      <c r="F26" s="41"/>
      <c r="G26" s="41"/>
      <c r="H26" s="41"/>
      <c r="I26" s="41"/>
      <c r="J26" s="41"/>
      <c r="K26" s="41"/>
      <c r="L26" s="21"/>
    </row>
    <row r="27" spans="1:12" x14ac:dyDescent="0.4">
      <c r="A27" s="23"/>
      <c r="B27" s="24" t="s">
        <v>30</v>
      </c>
      <c r="C27" s="25" t="s">
        <v>29</v>
      </c>
      <c r="D27" s="47">
        <v>1</v>
      </c>
      <c r="E27" s="26">
        <f t="shared" ref="E27:E34" si="0">D27*E$26</f>
        <v>132.84</v>
      </c>
      <c r="F27" s="38"/>
      <c r="G27" s="39">
        <v>0</v>
      </c>
      <c r="H27" s="40"/>
      <c r="I27" s="39">
        <f>E27*H27</f>
        <v>0</v>
      </c>
      <c r="J27" s="38"/>
      <c r="K27" s="39">
        <v>0</v>
      </c>
      <c r="L27" s="27">
        <f t="shared" ref="L27:L34" si="1">G27+I27+K27</f>
        <v>0</v>
      </c>
    </row>
    <row r="28" spans="1:12" x14ac:dyDescent="0.4">
      <c r="A28" s="23"/>
      <c r="B28" s="24" t="s">
        <v>45</v>
      </c>
      <c r="C28" s="25" t="s">
        <v>34</v>
      </c>
      <c r="D28" s="47">
        <v>0.96</v>
      </c>
      <c r="E28" s="26">
        <f t="shared" si="0"/>
        <v>127.5264</v>
      </c>
      <c r="F28" s="38"/>
      <c r="G28" s="39">
        <v>0</v>
      </c>
      <c r="H28" s="38"/>
      <c r="I28" s="39">
        <v>0</v>
      </c>
      <c r="J28" s="40"/>
      <c r="K28" s="39">
        <f>E28*J28</f>
        <v>0</v>
      </c>
      <c r="L28" s="27">
        <f t="shared" si="1"/>
        <v>0</v>
      </c>
    </row>
    <row r="29" spans="1:12" x14ac:dyDescent="0.4">
      <c r="A29" s="23"/>
      <c r="B29" s="24" t="s">
        <v>48</v>
      </c>
      <c r="C29" s="25" t="s">
        <v>29</v>
      </c>
      <c r="D29" s="47">
        <v>1.01</v>
      </c>
      <c r="E29" s="26">
        <f t="shared" si="0"/>
        <v>134.16839999999999</v>
      </c>
      <c r="F29" s="40"/>
      <c r="G29" s="39">
        <f t="shared" ref="G29:G34" si="2">E29*F29</f>
        <v>0</v>
      </c>
      <c r="H29" s="38"/>
      <c r="I29" s="39">
        <v>0</v>
      </c>
      <c r="J29" s="38"/>
      <c r="K29" s="39">
        <v>0</v>
      </c>
      <c r="L29" s="27">
        <f t="shared" si="1"/>
        <v>0</v>
      </c>
    </row>
    <row r="30" spans="1:12" x14ac:dyDescent="0.4">
      <c r="A30" s="23"/>
      <c r="B30" s="24" t="s">
        <v>49</v>
      </c>
      <c r="C30" s="25" t="s">
        <v>38</v>
      </c>
      <c r="D30" s="47">
        <v>8.8999999999999996E-2</v>
      </c>
      <c r="E30" s="26">
        <f t="shared" si="0"/>
        <v>11.822760000000001</v>
      </c>
      <c r="F30" s="40"/>
      <c r="G30" s="39">
        <f t="shared" si="2"/>
        <v>0</v>
      </c>
      <c r="H30" s="38"/>
      <c r="I30" s="39">
        <v>0</v>
      </c>
      <c r="J30" s="38"/>
      <c r="K30" s="39">
        <v>0</v>
      </c>
      <c r="L30" s="27">
        <f t="shared" si="1"/>
        <v>0</v>
      </c>
    </row>
    <row r="31" spans="1:12" x14ac:dyDescent="0.4">
      <c r="A31" s="23"/>
      <c r="B31" s="24" t="s">
        <v>50</v>
      </c>
      <c r="C31" s="25" t="s">
        <v>38</v>
      </c>
      <c r="D31" s="47">
        <v>1.54E-2</v>
      </c>
      <c r="E31" s="26">
        <f t="shared" si="0"/>
        <v>2.0457360000000002</v>
      </c>
      <c r="F31" s="40"/>
      <c r="G31" s="39">
        <f t="shared" si="2"/>
        <v>0</v>
      </c>
      <c r="H31" s="38"/>
      <c r="I31" s="39">
        <v>0</v>
      </c>
      <c r="J31" s="38"/>
      <c r="K31" s="39">
        <v>0</v>
      </c>
      <c r="L31" s="27">
        <f t="shared" si="1"/>
        <v>0</v>
      </c>
    </row>
    <row r="32" spans="1:12" x14ac:dyDescent="0.4">
      <c r="A32" s="23"/>
      <c r="B32" s="24" t="s">
        <v>51</v>
      </c>
      <c r="C32" s="25" t="s">
        <v>52</v>
      </c>
      <c r="D32" s="47">
        <v>2.0499999999999998</v>
      </c>
      <c r="E32" s="26">
        <f t="shared" si="0"/>
        <v>272.322</v>
      </c>
      <c r="F32" s="40"/>
      <c r="G32" s="39">
        <f t="shared" si="2"/>
        <v>0</v>
      </c>
      <c r="H32" s="38"/>
      <c r="I32" s="39">
        <v>0</v>
      </c>
      <c r="J32" s="38"/>
      <c r="K32" s="39">
        <v>0</v>
      </c>
      <c r="L32" s="27">
        <f t="shared" si="1"/>
        <v>0</v>
      </c>
    </row>
    <row r="33" spans="1:12" x14ac:dyDescent="0.4">
      <c r="A33" s="23"/>
      <c r="B33" s="24" t="s">
        <v>53</v>
      </c>
      <c r="C33" s="25" t="s">
        <v>29</v>
      </c>
      <c r="D33" s="47">
        <v>0.03</v>
      </c>
      <c r="E33" s="26">
        <f t="shared" si="0"/>
        <v>3.9851999999999999</v>
      </c>
      <c r="F33" s="40"/>
      <c r="G33" s="39">
        <f t="shared" si="2"/>
        <v>0</v>
      </c>
      <c r="H33" s="38"/>
      <c r="I33" s="39">
        <v>0</v>
      </c>
      <c r="J33" s="38"/>
      <c r="K33" s="39">
        <v>0</v>
      </c>
      <c r="L33" s="27">
        <f t="shared" si="1"/>
        <v>0</v>
      </c>
    </row>
    <row r="34" spans="1:12" x14ac:dyDescent="0.4">
      <c r="A34" s="23"/>
      <c r="B34" s="24" t="s">
        <v>43</v>
      </c>
      <c r="C34" s="25" t="s">
        <v>34</v>
      </c>
      <c r="D34" s="47">
        <v>0.7</v>
      </c>
      <c r="E34" s="26">
        <f t="shared" si="0"/>
        <v>92.988</v>
      </c>
      <c r="F34" s="40"/>
      <c r="G34" s="39">
        <f t="shared" si="2"/>
        <v>0</v>
      </c>
      <c r="H34" s="38"/>
      <c r="I34" s="39">
        <v>0</v>
      </c>
      <c r="J34" s="38"/>
      <c r="K34" s="39">
        <v>0</v>
      </c>
      <c r="L34" s="27">
        <f t="shared" si="1"/>
        <v>0</v>
      </c>
    </row>
    <row r="35" spans="1:12" x14ac:dyDescent="0.4">
      <c r="A35" s="19">
        <v>7</v>
      </c>
      <c r="B35" s="20" t="s">
        <v>54</v>
      </c>
      <c r="C35" s="19" t="s">
        <v>55</v>
      </c>
      <c r="D35" s="46"/>
      <c r="E35" s="22">
        <f>გეომეტრია!$B$44*გეომეტრია!$B$29</f>
        <v>432</v>
      </c>
      <c r="F35" s="41"/>
      <c r="G35" s="41"/>
      <c r="H35" s="41"/>
      <c r="I35" s="41"/>
      <c r="J35" s="41"/>
      <c r="K35" s="41"/>
      <c r="L35" s="21"/>
    </row>
    <row r="36" spans="1:12" x14ac:dyDescent="0.4">
      <c r="A36" s="23"/>
      <c r="B36" s="24" t="s">
        <v>56</v>
      </c>
      <c r="C36" s="25" t="s">
        <v>55</v>
      </c>
      <c r="D36" s="47">
        <v>1</v>
      </c>
      <c r="E36" s="26">
        <f>D36*E$35</f>
        <v>432</v>
      </c>
      <c r="F36" s="40"/>
      <c r="G36" s="39">
        <f>E36*F36</f>
        <v>0</v>
      </c>
      <c r="H36" s="38"/>
      <c r="I36" s="39">
        <v>0</v>
      </c>
      <c r="J36" s="38"/>
      <c r="K36" s="39">
        <v>0</v>
      </c>
      <c r="L36" s="27">
        <f>G36+I36+K36</f>
        <v>0</v>
      </c>
    </row>
    <row r="37" spans="1:12" ht="28" x14ac:dyDescent="0.4">
      <c r="A37" s="19">
        <v>8</v>
      </c>
      <c r="B37" s="20" t="s">
        <v>57</v>
      </c>
      <c r="C37" s="19" t="s">
        <v>52</v>
      </c>
      <c r="D37" s="46"/>
      <c r="E37" s="22">
        <f>გეომეტრია!$B$59</f>
        <v>513</v>
      </c>
      <c r="F37" s="41"/>
      <c r="G37" s="41"/>
      <c r="H37" s="41"/>
      <c r="I37" s="41"/>
      <c r="J37" s="41"/>
      <c r="K37" s="41"/>
      <c r="L37" s="21"/>
    </row>
    <row r="38" spans="1:12" x14ac:dyDescent="0.4">
      <c r="A38" s="23"/>
      <c r="B38" s="24" t="s">
        <v>30</v>
      </c>
      <c r="C38" s="25" t="s">
        <v>52</v>
      </c>
      <c r="D38" s="47">
        <v>1</v>
      </c>
      <c r="E38" s="26">
        <f>D38*E$37</f>
        <v>513</v>
      </c>
      <c r="F38" s="38"/>
      <c r="G38" s="39">
        <v>0</v>
      </c>
      <c r="H38" s="40"/>
      <c r="I38" s="39">
        <f>E38*H38</f>
        <v>0</v>
      </c>
      <c r="J38" s="38"/>
      <c r="K38" s="39">
        <v>0</v>
      </c>
      <c r="L38" s="27">
        <f>G38+I38+K38</f>
        <v>0</v>
      </c>
    </row>
    <row r="39" spans="1:12" x14ac:dyDescent="0.4">
      <c r="A39" s="23"/>
      <c r="B39" s="24" t="s">
        <v>33</v>
      </c>
      <c r="C39" s="25" t="s">
        <v>34</v>
      </c>
      <c r="D39" s="47">
        <v>1.4999999999999999E-2</v>
      </c>
      <c r="E39" s="26">
        <f>D39*E$37</f>
        <v>7.6949999999999994</v>
      </c>
      <c r="F39" s="38"/>
      <c r="G39" s="39">
        <v>0</v>
      </c>
      <c r="H39" s="38"/>
      <c r="I39" s="39">
        <v>0</v>
      </c>
      <c r="J39" s="40"/>
      <c r="K39" s="39">
        <f>E39*J39</f>
        <v>0</v>
      </c>
      <c r="L39" s="27">
        <f>G39+I39+K39</f>
        <v>0</v>
      </c>
    </row>
    <row r="40" spans="1:12" x14ac:dyDescent="0.4">
      <c r="A40" s="23"/>
      <c r="B40" s="24" t="s">
        <v>58</v>
      </c>
      <c r="C40" s="25" t="s">
        <v>55</v>
      </c>
      <c r="D40" s="47">
        <v>2.4</v>
      </c>
      <c r="E40" s="26">
        <f>D40*E$37</f>
        <v>1231.2</v>
      </c>
      <c r="F40" s="40"/>
      <c r="G40" s="39">
        <f>E40*F40</f>
        <v>0</v>
      </c>
      <c r="H40" s="38"/>
      <c r="I40" s="39">
        <v>0</v>
      </c>
      <c r="J40" s="38"/>
      <c r="K40" s="39">
        <v>0</v>
      </c>
      <c r="L40" s="27">
        <f>G40+I40+K40</f>
        <v>0</v>
      </c>
    </row>
    <row r="41" spans="1:12" x14ac:dyDescent="0.4">
      <c r="A41" s="23"/>
      <c r="B41" s="24" t="s">
        <v>43</v>
      </c>
      <c r="C41" s="25" t="s">
        <v>34</v>
      </c>
      <c r="D41" s="47">
        <v>2.2700000000000001E-2</v>
      </c>
      <c r="E41" s="26">
        <f>D41*E$37</f>
        <v>11.645100000000001</v>
      </c>
      <c r="F41" s="40"/>
      <c r="G41" s="39">
        <f>E41*F41</f>
        <v>0</v>
      </c>
      <c r="H41" s="38"/>
      <c r="I41" s="39">
        <v>0</v>
      </c>
      <c r="J41" s="38"/>
      <c r="K41" s="39">
        <v>0</v>
      </c>
      <c r="L41" s="27">
        <f>G41+I41+K41</f>
        <v>0</v>
      </c>
    </row>
    <row r="42" spans="1:12" x14ac:dyDescent="0.4">
      <c r="A42" s="19">
        <v>9</v>
      </c>
      <c r="B42" s="20" t="s">
        <v>59</v>
      </c>
      <c r="C42" s="19" t="s">
        <v>29</v>
      </c>
      <c r="D42" s="46"/>
      <c r="E42" s="22">
        <f>გეომეტრია!$B$60</f>
        <v>83.815200000000004</v>
      </c>
      <c r="F42" s="41"/>
      <c r="G42" s="41"/>
      <c r="H42" s="41"/>
      <c r="I42" s="41"/>
      <c r="J42" s="41"/>
      <c r="K42" s="41"/>
      <c r="L42" s="21"/>
    </row>
    <row r="43" spans="1:12" x14ac:dyDescent="0.4">
      <c r="A43" s="23"/>
      <c r="B43" s="24" t="s">
        <v>30</v>
      </c>
      <c r="C43" s="25" t="s">
        <v>29</v>
      </c>
      <c r="D43" s="47">
        <v>1</v>
      </c>
      <c r="E43" s="26">
        <f>D43*E$42</f>
        <v>83.815200000000004</v>
      </c>
      <c r="F43" s="38"/>
      <c r="G43" s="39">
        <v>0</v>
      </c>
      <c r="H43" s="40"/>
      <c r="I43" s="39">
        <f>E43*H43</f>
        <v>0</v>
      </c>
      <c r="J43" s="38"/>
      <c r="K43" s="39">
        <v>0</v>
      </c>
      <c r="L43" s="27">
        <f>G43+I43+K43</f>
        <v>0</v>
      </c>
    </row>
    <row r="44" spans="1:12" x14ac:dyDescent="0.4">
      <c r="A44" s="23"/>
      <c r="B44" s="24" t="s">
        <v>60</v>
      </c>
      <c r="C44" s="25" t="s">
        <v>32</v>
      </c>
      <c r="D44" s="47">
        <v>0.13</v>
      </c>
      <c r="E44" s="26">
        <f>D44*E$42</f>
        <v>10.895976000000001</v>
      </c>
      <c r="F44" s="38"/>
      <c r="G44" s="39">
        <v>0</v>
      </c>
      <c r="H44" s="38"/>
      <c r="I44" s="39">
        <v>0</v>
      </c>
      <c r="J44" s="40"/>
      <c r="K44" s="39">
        <f>E44*J44</f>
        <v>0</v>
      </c>
      <c r="L44" s="27">
        <f>G44+I44+K44</f>
        <v>0</v>
      </c>
    </row>
    <row r="45" spans="1:12" x14ac:dyDescent="0.4">
      <c r="A45" s="23"/>
      <c r="B45" s="24" t="s">
        <v>41</v>
      </c>
      <c r="C45" s="25" t="s">
        <v>29</v>
      </c>
      <c r="D45" s="47">
        <v>1.25</v>
      </c>
      <c r="E45" s="26">
        <f>D45*E$42</f>
        <v>104.76900000000001</v>
      </c>
      <c r="F45" s="40"/>
      <c r="G45" s="39">
        <f>E45*F45</f>
        <v>0</v>
      </c>
      <c r="H45" s="38"/>
      <c r="I45" s="39">
        <v>0</v>
      </c>
      <c r="J45" s="38"/>
      <c r="K45" s="39">
        <v>0</v>
      </c>
      <c r="L45" s="27">
        <f>G45+I45+K45</f>
        <v>0</v>
      </c>
    </row>
    <row r="46" spans="1:12" x14ac:dyDescent="0.4">
      <c r="A46" s="23"/>
      <c r="B46" s="24" t="s">
        <v>42</v>
      </c>
      <c r="C46" s="25" t="s">
        <v>38</v>
      </c>
      <c r="D46" s="47">
        <v>1.6</v>
      </c>
      <c r="E46" s="26">
        <f>D46*E$42</f>
        <v>134.10432</v>
      </c>
      <c r="F46" s="38"/>
      <c r="G46" s="39">
        <v>0</v>
      </c>
      <c r="H46" s="38"/>
      <c r="I46" s="39">
        <v>0</v>
      </c>
      <c r="J46" s="40"/>
      <c r="K46" s="39">
        <f>E46*J46</f>
        <v>0</v>
      </c>
      <c r="L46" s="27">
        <f>G46+I46+K46</f>
        <v>0</v>
      </c>
    </row>
    <row r="47" spans="1:12" x14ac:dyDescent="0.4">
      <c r="A47" s="23"/>
      <c r="B47" s="24" t="s">
        <v>43</v>
      </c>
      <c r="C47" s="25" t="s">
        <v>34</v>
      </c>
      <c r="D47" s="47">
        <v>0.01</v>
      </c>
      <c r="E47" s="26">
        <f>D47*E$42</f>
        <v>0.83815200000000001</v>
      </c>
      <c r="F47" s="40"/>
      <c r="G47" s="39">
        <f>E47*F47</f>
        <v>0</v>
      </c>
      <c r="H47" s="38"/>
      <c r="I47" s="39">
        <v>0</v>
      </c>
      <c r="J47" s="38"/>
      <c r="K47" s="39">
        <v>0</v>
      </c>
      <c r="L47" s="27">
        <f>G47+I47+K47</f>
        <v>0</v>
      </c>
    </row>
    <row r="48" spans="1:12" x14ac:dyDescent="0.4">
      <c r="A48" s="17"/>
      <c r="B48" s="18" t="s">
        <v>61</v>
      </c>
      <c r="C48" s="17"/>
      <c r="D48" s="45"/>
      <c r="E48" s="17"/>
      <c r="F48" s="42"/>
      <c r="G48" s="42"/>
      <c r="H48" s="42"/>
      <c r="I48" s="42"/>
      <c r="J48" s="42"/>
      <c r="K48" s="42"/>
      <c r="L48" s="17"/>
    </row>
    <row r="49" spans="1:12" x14ac:dyDescent="0.4">
      <c r="A49" s="19">
        <v>10</v>
      </c>
      <c r="B49" s="20" t="s">
        <v>62</v>
      </c>
      <c r="C49" s="19" t="s">
        <v>29</v>
      </c>
      <c r="D49" s="46"/>
      <c r="E49" s="22">
        <f>გეომეტრია!$B$61</f>
        <v>600</v>
      </c>
      <c r="F49" s="41"/>
      <c r="G49" s="41"/>
      <c r="H49" s="41"/>
      <c r="I49" s="41"/>
      <c r="J49" s="41"/>
      <c r="K49" s="41"/>
      <c r="L49" s="21"/>
    </row>
    <row r="50" spans="1:12" x14ac:dyDescent="0.4">
      <c r="A50" s="23"/>
      <c r="B50" s="24" t="s">
        <v>30</v>
      </c>
      <c r="C50" s="25" t="s">
        <v>29</v>
      </c>
      <c r="D50" s="47">
        <v>1</v>
      </c>
      <c r="E50" s="26">
        <f>D50*E$49</f>
        <v>600</v>
      </c>
      <c r="F50" s="38"/>
      <c r="G50" s="39">
        <v>0</v>
      </c>
      <c r="H50" s="40"/>
      <c r="I50" s="39">
        <f>E50*H50</f>
        <v>0</v>
      </c>
      <c r="J50" s="38"/>
      <c r="K50" s="39">
        <v>0</v>
      </c>
      <c r="L50" s="27">
        <f>G50+I50+K50</f>
        <v>0</v>
      </c>
    </row>
    <row r="51" spans="1:12" x14ac:dyDescent="0.4">
      <c r="A51" s="23"/>
      <c r="B51" s="24" t="s">
        <v>41</v>
      </c>
      <c r="C51" s="25" t="s">
        <v>29</v>
      </c>
      <c r="D51" s="47">
        <v>1.25</v>
      </c>
      <c r="E51" s="26">
        <f>D51*E$49</f>
        <v>750</v>
      </c>
      <c r="F51" s="40"/>
      <c r="G51" s="39">
        <f>E51*F51</f>
        <v>0</v>
      </c>
      <c r="H51" s="38"/>
      <c r="I51" s="39">
        <v>0</v>
      </c>
      <c r="J51" s="40"/>
      <c r="K51" s="39">
        <f>E51*J51</f>
        <v>0</v>
      </c>
      <c r="L51" s="27">
        <f>G51+I51+K51</f>
        <v>0</v>
      </c>
    </row>
    <row r="52" spans="1:12" x14ac:dyDescent="0.4">
      <c r="A52" s="23"/>
      <c r="B52" s="24" t="s">
        <v>42</v>
      </c>
      <c r="C52" s="25" t="s">
        <v>38</v>
      </c>
      <c r="D52" s="47">
        <v>1.6</v>
      </c>
      <c r="E52" s="26">
        <f>D52*E$49</f>
        <v>960</v>
      </c>
      <c r="F52" s="38"/>
      <c r="G52" s="39">
        <v>0</v>
      </c>
      <c r="H52" s="38"/>
      <c r="I52" s="39">
        <v>0</v>
      </c>
      <c r="J52" s="40"/>
      <c r="K52" s="39">
        <f>E52*J52</f>
        <v>0</v>
      </c>
      <c r="L52" s="27">
        <f>G52+I52+K52</f>
        <v>0</v>
      </c>
    </row>
    <row r="53" spans="1:12" x14ac:dyDescent="0.4">
      <c r="A53" s="23"/>
      <c r="B53" s="24" t="s">
        <v>43</v>
      </c>
      <c r="C53" s="25" t="s">
        <v>34</v>
      </c>
      <c r="D53" s="47">
        <v>0.01</v>
      </c>
      <c r="E53" s="26">
        <f>D53*E$49</f>
        <v>6</v>
      </c>
      <c r="F53" s="40"/>
      <c r="G53" s="39">
        <f>E53*F53</f>
        <v>0</v>
      </c>
      <c r="H53" s="38"/>
      <c r="I53" s="39">
        <v>0</v>
      </c>
      <c r="J53" s="38"/>
      <c r="K53" s="39">
        <v>0</v>
      </c>
      <c r="L53" s="27">
        <f>G53+I53+K53</f>
        <v>0</v>
      </c>
    </row>
    <row r="54" spans="1:12" x14ac:dyDescent="0.4">
      <c r="A54" s="19">
        <v>11</v>
      </c>
      <c r="B54" s="20" t="s">
        <v>63</v>
      </c>
      <c r="C54" s="19" t="s">
        <v>29</v>
      </c>
      <c r="D54" s="46"/>
      <c r="E54" s="22">
        <f>გეომეტრია!$B$62</f>
        <v>200</v>
      </c>
      <c r="F54" s="41"/>
      <c r="G54" s="41"/>
      <c r="H54" s="41"/>
      <c r="I54" s="41"/>
      <c r="J54" s="41"/>
      <c r="K54" s="41"/>
      <c r="L54" s="21"/>
    </row>
    <row r="55" spans="1:12" x14ac:dyDescent="0.4">
      <c r="A55" s="23"/>
      <c r="B55" s="24" t="s">
        <v>30</v>
      </c>
      <c r="C55" s="25" t="s">
        <v>29</v>
      </c>
      <c r="D55" s="47">
        <v>1</v>
      </c>
      <c r="E55" s="26">
        <f>D55*E$54</f>
        <v>200</v>
      </c>
      <c r="F55" s="38"/>
      <c r="G55" s="39">
        <v>0</v>
      </c>
      <c r="H55" s="40"/>
      <c r="I55" s="39">
        <f>E55*H55</f>
        <v>0</v>
      </c>
      <c r="J55" s="38"/>
      <c r="K55" s="39">
        <v>0</v>
      </c>
      <c r="L55" s="27">
        <f>G55+I55+K55</f>
        <v>0</v>
      </c>
    </row>
    <row r="56" spans="1:12" x14ac:dyDescent="0.4">
      <c r="A56" s="23"/>
      <c r="B56" s="24" t="s">
        <v>45</v>
      </c>
      <c r="C56" s="25" t="s">
        <v>34</v>
      </c>
      <c r="D56" s="47">
        <v>0.37</v>
      </c>
      <c r="E56" s="26">
        <f>D56*E$54</f>
        <v>74</v>
      </c>
      <c r="F56" s="38"/>
      <c r="G56" s="39">
        <v>0</v>
      </c>
      <c r="H56" s="38"/>
      <c r="I56" s="39">
        <v>0</v>
      </c>
      <c r="J56" s="40"/>
      <c r="K56" s="39">
        <f>E56*J56</f>
        <v>0</v>
      </c>
      <c r="L56" s="27">
        <f>G56+I56+K56</f>
        <v>0</v>
      </c>
    </row>
    <row r="57" spans="1:12" x14ac:dyDescent="0.4">
      <c r="A57" s="23"/>
      <c r="B57" s="24" t="s">
        <v>64</v>
      </c>
      <c r="C57" s="25" t="s">
        <v>29</v>
      </c>
      <c r="D57" s="47">
        <v>1.22</v>
      </c>
      <c r="E57" s="26">
        <f>D57*E$54</f>
        <v>244</v>
      </c>
      <c r="F57" s="40"/>
      <c r="G57" s="39">
        <f>E57*F57</f>
        <v>0</v>
      </c>
      <c r="H57" s="38"/>
      <c r="I57" s="39">
        <v>0</v>
      </c>
      <c r="J57" s="38"/>
      <c r="K57" s="39">
        <v>0</v>
      </c>
      <c r="L57" s="27">
        <f>G57+I57+K57</f>
        <v>0</v>
      </c>
    </row>
    <row r="58" spans="1:12" x14ac:dyDescent="0.4">
      <c r="A58" s="23"/>
      <c r="B58" s="24" t="s">
        <v>65</v>
      </c>
      <c r="C58" s="25" t="s">
        <v>38</v>
      </c>
      <c r="D58" s="47">
        <v>1.95</v>
      </c>
      <c r="E58" s="26">
        <f>D58*E$54</f>
        <v>390</v>
      </c>
      <c r="F58" s="38"/>
      <c r="G58" s="39">
        <v>0</v>
      </c>
      <c r="H58" s="38"/>
      <c r="I58" s="39">
        <v>0</v>
      </c>
      <c r="J58" s="40"/>
      <c r="K58" s="39">
        <f>E58*J58</f>
        <v>0</v>
      </c>
      <c r="L58" s="27">
        <f>G58+I58+K58</f>
        <v>0</v>
      </c>
    </row>
    <row r="59" spans="1:12" x14ac:dyDescent="0.4">
      <c r="A59" s="23"/>
      <c r="B59" s="24" t="s">
        <v>43</v>
      </c>
      <c r="C59" s="25" t="s">
        <v>34</v>
      </c>
      <c r="D59" s="47">
        <v>0.02</v>
      </c>
      <c r="E59" s="26">
        <f>D59*E$54</f>
        <v>4</v>
      </c>
      <c r="F59" s="40"/>
      <c r="G59" s="39">
        <f>E59*F59</f>
        <v>0</v>
      </c>
      <c r="H59" s="38"/>
      <c r="I59" s="39">
        <v>0</v>
      </c>
      <c r="J59" s="38"/>
      <c r="K59" s="39">
        <v>0</v>
      </c>
      <c r="L59" s="27">
        <f>G59+I59+K59</f>
        <v>0</v>
      </c>
    </row>
    <row r="60" spans="1:12" ht="28" x14ac:dyDescent="0.4">
      <c r="A60" s="19">
        <v>12</v>
      </c>
      <c r="B60" s="20" t="s">
        <v>66</v>
      </c>
      <c r="C60" s="19" t="s">
        <v>52</v>
      </c>
      <c r="D60" s="46"/>
      <c r="E60" s="22">
        <f>გეომეტრია!$B$40*1.1</f>
        <v>2200</v>
      </c>
      <c r="F60" s="41"/>
      <c r="G60" s="41"/>
      <c r="H60" s="41"/>
      <c r="I60" s="41"/>
      <c r="J60" s="41"/>
      <c r="K60" s="41"/>
      <c r="L60" s="21"/>
    </row>
    <row r="61" spans="1:12" x14ac:dyDescent="0.4">
      <c r="A61" s="23"/>
      <c r="B61" s="24" t="s">
        <v>67</v>
      </c>
      <c r="C61" s="25" t="s">
        <v>52</v>
      </c>
      <c r="D61" s="47">
        <v>1</v>
      </c>
      <c r="E61" s="26">
        <f>D61*E$60</f>
        <v>2200</v>
      </c>
      <c r="F61" s="38"/>
      <c r="G61" s="39">
        <v>0</v>
      </c>
      <c r="H61" s="43"/>
      <c r="I61" s="39">
        <f>E61*H61</f>
        <v>0</v>
      </c>
      <c r="J61" s="38"/>
      <c r="K61" s="39">
        <v>0</v>
      </c>
      <c r="L61" s="27">
        <f>G61+I61+K61</f>
        <v>0</v>
      </c>
    </row>
    <row r="62" spans="1:12" x14ac:dyDescent="0.4">
      <c r="A62" s="23"/>
      <c r="B62" s="24" t="s">
        <v>68</v>
      </c>
      <c r="C62" s="25" t="s">
        <v>52</v>
      </c>
      <c r="D62" s="47">
        <v>1</v>
      </c>
      <c r="E62" s="26">
        <f>D62*E$60</f>
        <v>2200</v>
      </c>
      <c r="F62" s="40"/>
      <c r="G62" s="39">
        <f>E62*F62</f>
        <v>0</v>
      </c>
      <c r="H62" s="38"/>
      <c r="I62" s="39">
        <v>0</v>
      </c>
      <c r="J62" s="38"/>
      <c r="K62" s="39">
        <v>0</v>
      </c>
      <c r="L62" s="27">
        <f>G62+I62+K62</f>
        <v>0</v>
      </c>
    </row>
    <row r="63" spans="1:12" x14ac:dyDescent="0.4">
      <c r="A63" s="19">
        <v>13</v>
      </c>
      <c r="B63" s="20" t="s">
        <v>69</v>
      </c>
      <c r="C63" s="19" t="s">
        <v>29</v>
      </c>
      <c r="D63" s="46"/>
      <c r="E63" s="22">
        <f>გეომეტრია!$B$63</f>
        <v>500</v>
      </c>
      <c r="F63" s="41"/>
      <c r="G63" s="41"/>
      <c r="H63" s="41"/>
      <c r="I63" s="41"/>
      <c r="J63" s="41"/>
      <c r="K63" s="41"/>
      <c r="L63" s="21"/>
    </row>
    <row r="64" spans="1:12" x14ac:dyDescent="0.4">
      <c r="A64" s="23"/>
      <c r="B64" s="24" t="s">
        <v>30</v>
      </c>
      <c r="C64" s="25" t="s">
        <v>29</v>
      </c>
      <c r="D64" s="47">
        <v>1</v>
      </c>
      <c r="E64" s="26">
        <f t="shared" ref="E64:E70" si="3">D64*E$63</f>
        <v>500</v>
      </c>
      <c r="F64" s="38"/>
      <c r="G64" s="39">
        <v>0</v>
      </c>
      <c r="H64" s="40"/>
      <c r="I64" s="39">
        <f>E64*H64</f>
        <v>0</v>
      </c>
      <c r="J64" s="38"/>
      <c r="K64" s="39">
        <v>0</v>
      </c>
      <c r="L64" s="27">
        <f t="shared" ref="L64:L70" si="4">G64+I64+K64</f>
        <v>0</v>
      </c>
    </row>
    <row r="65" spans="1:12" x14ac:dyDescent="0.4">
      <c r="A65" s="23"/>
      <c r="B65" s="24" t="s">
        <v>45</v>
      </c>
      <c r="C65" s="25" t="s">
        <v>34</v>
      </c>
      <c r="D65" s="47">
        <v>0.77</v>
      </c>
      <c r="E65" s="26">
        <f t="shared" si="3"/>
        <v>385</v>
      </c>
      <c r="F65" s="38"/>
      <c r="G65" s="39">
        <v>0</v>
      </c>
      <c r="H65" s="38"/>
      <c r="I65" s="39">
        <v>0</v>
      </c>
      <c r="J65" s="40"/>
      <c r="K65" s="39">
        <f>E65*J65</f>
        <v>0</v>
      </c>
      <c r="L65" s="27">
        <f t="shared" si="4"/>
        <v>0</v>
      </c>
    </row>
    <row r="66" spans="1:12" x14ac:dyDescent="0.4">
      <c r="A66" s="23"/>
      <c r="B66" s="24" t="s">
        <v>70</v>
      </c>
      <c r="C66" s="25" t="s">
        <v>29</v>
      </c>
      <c r="D66" s="47">
        <v>1.01</v>
      </c>
      <c r="E66" s="26">
        <f t="shared" si="3"/>
        <v>505</v>
      </c>
      <c r="F66" s="43"/>
      <c r="G66" s="39">
        <f>E66*F66</f>
        <v>0</v>
      </c>
      <c r="H66" s="38"/>
      <c r="I66" s="39">
        <v>0</v>
      </c>
      <c r="J66" s="38"/>
      <c r="K66" s="39">
        <v>0</v>
      </c>
      <c r="L66" s="27">
        <f t="shared" si="4"/>
        <v>0</v>
      </c>
    </row>
    <row r="67" spans="1:12" x14ac:dyDescent="0.4">
      <c r="A67" s="23"/>
      <c r="B67" s="24" t="s">
        <v>71</v>
      </c>
      <c r="C67" s="25" t="s">
        <v>29</v>
      </c>
      <c r="D67" s="47">
        <v>1</v>
      </c>
      <c r="E67" s="26">
        <f t="shared" si="3"/>
        <v>500</v>
      </c>
      <c r="F67" s="38"/>
      <c r="G67" s="39">
        <v>0</v>
      </c>
      <c r="H67" s="38"/>
      <c r="I67" s="39">
        <v>0</v>
      </c>
      <c r="J67" s="40"/>
      <c r="K67" s="39">
        <f>E67*J67</f>
        <v>0</v>
      </c>
      <c r="L67" s="27">
        <f t="shared" si="4"/>
        <v>0</v>
      </c>
    </row>
    <row r="68" spans="1:12" x14ac:dyDescent="0.4">
      <c r="A68" s="23"/>
      <c r="B68" s="24" t="s">
        <v>49</v>
      </c>
      <c r="C68" s="25" t="s">
        <v>38</v>
      </c>
      <c r="D68" s="47">
        <v>3.9E-2</v>
      </c>
      <c r="E68" s="26">
        <f t="shared" si="3"/>
        <v>19.5</v>
      </c>
      <c r="F68" s="40"/>
      <c r="G68" s="39">
        <f>E68*F68</f>
        <v>0</v>
      </c>
      <c r="H68" s="38"/>
      <c r="I68" s="39">
        <v>0</v>
      </c>
      <c r="J68" s="38"/>
      <c r="K68" s="39">
        <v>0</v>
      </c>
      <c r="L68" s="27">
        <f t="shared" si="4"/>
        <v>0</v>
      </c>
    </row>
    <row r="69" spans="1:12" x14ac:dyDescent="0.4">
      <c r="A69" s="23"/>
      <c r="B69" s="24" t="s">
        <v>72</v>
      </c>
      <c r="C69" s="25" t="s">
        <v>29</v>
      </c>
      <c r="D69" s="47">
        <v>1.2999999999999999E-3</v>
      </c>
      <c r="E69" s="26">
        <f t="shared" si="3"/>
        <v>0.65</v>
      </c>
      <c r="F69" s="40"/>
      <c r="G69" s="39">
        <f>E69*F69</f>
        <v>0</v>
      </c>
      <c r="H69" s="38"/>
      <c r="I69" s="39">
        <v>0</v>
      </c>
      <c r="J69" s="38"/>
      <c r="K69" s="39">
        <v>0</v>
      </c>
      <c r="L69" s="27">
        <f t="shared" si="4"/>
        <v>0</v>
      </c>
    </row>
    <row r="70" spans="1:12" x14ac:dyDescent="0.4">
      <c r="A70" s="23"/>
      <c r="B70" s="24" t="s">
        <v>43</v>
      </c>
      <c r="C70" s="25" t="s">
        <v>34</v>
      </c>
      <c r="D70" s="47">
        <v>7.0000000000000007E-2</v>
      </c>
      <c r="E70" s="26">
        <f t="shared" si="3"/>
        <v>35</v>
      </c>
      <c r="F70" s="40"/>
      <c r="G70" s="39">
        <f>E70*F70</f>
        <v>0</v>
      </c>
      <c r="H70" s="38"/>
      <c r="I70" s="39">
        <v>0</v>
      </c>
      <c r="J70" s="38"/>
      <c r="K70" s="39">
        <v>0</v>
      </c>
      <c r="L70" s="27">
        <f t="shared" si="4"/>
        <v>0</v>
      </c>
    </row>
    <row r="71" spans="1:12" ht="28" x14ac:dyDescent="0.4">
      <c r="A71" s="19">
        <v>14</v>
      </c>
      <c r="B71" s="20" t="s">
        <v>73</v>
      </c>
      <c r="C71" s="19" t="s">
        <v>52</v>
      </c>
      <c r="D71" s="46"/>
      <c r="E71" s="22">
        <f>გეომეტრია!$B$40</f>
        <v>2000</v>
      </c>
      <c r="F71" s="41"/>
      <c r="G71" s="41"/>
      <c r="H71" s="41"/>
      <c r="I71" s="41"/>
      <c r="J71" s="41"/>
      <c r="K71" s="41"/>
      <c r="L71" s="21"/>
    </row>
    <row r="72" spans="1:12" x14ac:dyDescent="0.4">
      <c r="A72" s="23"/>
      <c r="B72" s="24" t="s">
        <v>30</v>
      </c>
      <c r="C72" s="25" t="s">
        <v>52</v>
      </c>
      <c r="D72" s="47">
        <v>1</v>
      </c>
      <c r="E72" s="26">
        <f>D72*E$71</f>
        <v>2000</v>
      </c>
      <c r="F72" s="38"/>
      <c r="G72" s="39">
        <v>0</v>
      </c>
      <c r="H72" s="43"/>
      <c r="I72" s="39">
        <f>E72*H72</f>
        <v>0</v>
      </c>
      <c r="J72" s="38"/>
      <c r="K72" s="39">
        <v>0</v>
      </c>
      <c r="L72" s="27">
        <f>G72+I72+K72</f>
        <v>0</v>
      </c>
    </row>
    <row r="73" spans="1:12" x14ac:dyDescent="0.4">
      <c r="A73" s="23"/>
      <c r="B73" s="24" t="s">
        <v>74</v>
      </c>
      <c r="C73" s="25" t="s">
        <v>34</v>
      </c>
      <c r="D73" s="47">
        <v>0.04</v>
      </c>
      <c r="E73" s="26">
        <f>D73*E$71</f>
        <v>80</v>
      </c>
      <c r="F73" s="38"/>
      <c r="G73" s="39">
        <v>0</v>
      </c>
      <c r="H73" s="38"/>
      <c r="I73" s="39">
        <v>0</v>
      </c>
      <c r="J73" s="40"/>
      <c r="K73" s="39">
        <f>E73*J73</f>
        <v>0</v>
      </c>
      <c r="L73" s="27">
        <f>G73+I73+K73</f>
        <v>0</v>
      </c>
    </row>
    <row r="74" spans="1:12" x14ac:dyDescent="0.4">
      <c r="A74" s="23"/>
      <c r="B74" s="24" t="s">
        <v>75</v>
      </c>
      <c r="C74" s="25" t="s">
        <v>52</v>
      </c>
      <c r="D74" s="47">
        <v>1</v>
      </c>
      <c r="E74" s="26">
        <f>D74*E$71</f>
        <v>2000</v>
      </c>
      <c r="F74" s="40"/>
      <c r="G74" s="39">
        <f>E74*F74</f>
        <v>0</v>
      </c>
      <c r="H74" s="38"/>
      <c r="I74" s="39">
        <v>0</v>
      </c>
      <c r="J74" s="38"/>
      <c r="K74" s="39">
        <v>0</v>
      </c>
      <c r="L74" s="27">
        <f>G74+I74+K74</f>
        <v>0</v>
      </c>
    </row>
    <row r="75" spans="1:12" x14ac:dyDescent="0.4">
      <c r="A75" s="23"/>
      <c r="B75" s="24" t="s">
        <v>76</v>
      </c>
      <c r="C75" s="25" t="s">
        <v>52</v>
      </c>
      <c r="D75" s="47">
        <v>1</v>
      </c>
      <c r="E75" s="26">
        <f>D75*E$71</f>
        <v>2000</v>
      </c>
      <c r="F75" s="40"/>
      <c r="G75" s="39">
        <f>E75*F75</f>
        <v>0</v>
      </c>
      <c r="H75" s="38"/>
      <c r="I75" s="39">
        <v>0</v>
      </c>
      <c r="J75" s="38"/>
      <c r="K75" s="39">
        <v>0</v>
      </c>
      <c r="L75" s="27">
        <f>G75+I75+K75</f>
        <v>0</v>
      </c>
    </row>
    <row r="76" spans="1:12" x14ac:dyDescent="0.4">
      <c r="A76" s="23"/>
      <c r="B76" s="24" t="s">
        <v>43</v>
      </c>
      <c r="C76" s="25" t="s">
        <v>34</v>
      </c>
      <c r="D76" s="47">
        <v>0.13</v>
      </c>
      <c r="E76" s="26">
        <f>D76*E$71</f>
        <v>260</v>
      </c>
      <c r="F76" s="40"/>
      <c r="G76" s="39">
        <f>E76*F76</f>
        <v>0</v>
      </c>
      <c r="H76" s="38"/>
      <c r="I76" s="39">
        <v>0</v>
      </c>
      <c r="J76" s="38"/>
      <c r="K76" s="39">
        <v>0</v>
      </c>
      <c r="L76" s="27">
        <f>G76+I76+K76</f>
        <v>0</v>
      </c>
    </row>
    <row r="77" spans="1:12" x14ac:dyDescent="0.4">
      <c r="A77" s="17"/>
      <c r="B77" s="18" t="s">
        <v>77</v>
      </c>
      <c r="C77" s="17"/>
      <c r="D77" s="45"/>
      <c r="E77" s="17"/>
      <c r="F77" s="42"/>
      <c r="G77" s="42"/>
      <c r="H77" s="42"/>
      <c r="I77" s="42"/>
      <c r="J77" s="42"/>
      <c r="K77" s="42"/>
      <c r="L77" s="17"/>
    </row>
    <row r="78" spans="1:12" ht="28" x14ac:dyDescent="0.4">
      <c r="A78" s="19">
        <v>15</v>
      </c>
      <c r="B78" s="20" t="s">
        <v>78</v>
      </c>
      <c r="C78" s="19" t="s">
        <v>38</v>
      </c>
      <c r="D78" s="46"/>
      <c r="E78" s="22">
        <f>გეომეტრია!$B$64</f>
        <v>80</v>
      </c>
      <c r="F78" s="41"/>
      <c r="G78" s="41"/>
      <c r="H78" s="41"/>
      <c r="I78" s="41"/>
      <c r="J78" s="41"/>
      <c r="K78" s="41"/>
      <c r="L78" s="21"/>
    </row>
    <row r="79" spans="1:12" x14ac:dyDescent="0.4">
      <c r="A79" s="23"/>
      <c r="B79" s="24" t="s">
        <v>30</v>
      </c>
      <c r="C79" s="25" t="s">
        <v>38</v>
      </c>
      <c r="D79" s="47">
        <v>1</v>
      </c>
      <c r="E79" s="26">
        <f t="shared" ref="E79:E87" si="5">D79*E$78</f>
        <v>80</v>
      </c>
      <c r="F79" s="38"/>
      <c r="G79" s="39">
        <v>0</v>
      </c>
      <c r="H79" s="40"/>
      <c r="I79" s="39">
        <f>E79*H79</f>
        <v>0</v>
      </c>
      <c r="J79" s="38"/>
      <c r="K79" s="39">
        <v>0</v>
      </c>
      <c r="L79" s="27">
        <f t="shared" ref="L79:L87" si="6">G79+I79+K79</f>
        <v>0</v>
      </c>
    </row>
    <row r="80" spans="1:12" x14ac:dyDescent="0.4">
      <c r="A80" s="23"/>
      <c r="B80" s="24" t="s">
        <v>33</v>
      </c>
      <c r="C80" s="25" t="s">
        <v>34</v>
      </c>
      <c r="D80" s="47">
        <v>2.2599999999999998</v>
      </c>
      <c r="E80" s="26">
        <f t="shared" si="5"/>
        <v>180.79999999999998</v>
      </c>
      <c r="F80" s="38"/>
      <c r="G80" s="39">
        <v>0</v>
      </c>
      <c r="H80" s="38"/>
      <c r="I80" s="39">
        <v>0</v>
      </c>
      <c r="J80" s="40"/>
      <c r="K80" s="39">
        <f>E80*J80</f>
        <v>0</v>
      </c>
      <c r="L80" s="27">
        <f t="shared" si="6"/>
        <v>0</v>
      </c>
    </row>
    <row r="81" spans="1:12" x14ac:dyDescent="0.4">
      <c r="A81" s="23"/>
      <c r="B81" s="24" t="s">
        <v>79</v>
      </c>
      <c r="C81" s="25" t="s">
        <v>32</v>
      </c>
      <c r="D81" s="47">
        <v>3</v>
      </c>
      <c r="E81" s="26">
        <f t="shared" si="5"/>
        <v>240</v>
      </c>
      <c r="F81" s="38"/>
      <c r="G81" s="39">
        <v>0</v>
      </c>
      <c r="H81" s="38"/>
      <c r="I81" s="39">
        <v>0</v>
      </c>
      <c r="J81" s="43"/>
      <c r="K81" s="39">
        <f>E81*J81</f>
        <v>0</v>
      </c>
      <c r="L81" s="27">
        <f t="shared" si="6"/>
        <v>0</v>
      </c>
    </row>
    <row r="82" spans="1:12" x14ac:dyDescent="0.4">
      <c r="A82" s="23"/>
      <c r="B82" s="24" t="s">
        <v>80</v>
      </c>
      <c r="C82" s="25" t="s">
        <v>38</v>
      </c>
      <c r="D82" s="47">
        <v>1.1000000000000001</v>
      </c>
      <c r="E82" s="26">
        <f t="shared" si="5"/>
        <v>88</v>
      </c>
      <c r="F82" s="40"/>
      <c r="G82" s="39">
        <f t="shared" ref="G82:G87" si="7">E82*F82</f>
        <v>0</v>
      </c>
      <c r="H82" s="38"/>
      <c r="I82" s="39">
        <v>0</v>
      </c>
      <c r="J82" s="38"/>
      <c r="K82" s="39">
        <v>0</v>
      </c>
      <c r="L82" s="27">
        <f t="shared" si="6"/>
        <v>0</v>
      </c>
    </row>
    <row r="83" spans="1:12" x14ac:dyDescent="0.4">
      <c r="A83" s="23"/>
      <c r="B83" s="24" t="s">
        <v>81</v>
      </c>
      <c r="C83" s="25" t="s">
        <v>38</v>
      </c>
      <c r="D83" s="47">
        <v>0.03</v>
      </c>
      <c r="E83" s="26">
        <f t="shared" si="5"/>
        <v>2.4</v>
      </c>
      <c r="F83" s="40"/>
      <c r="G83" s="39">
        <f t="shared" si="7"/>
        <v>0</v>
      </c>
      <c r="H83" s="38"/>
      <c r="I83" s="39">
        <v>0</v>
      </c>
      <c r="J83" s="38"/>
      <c r="K83" s="39">
        <v>0</v>
      </c>
      <c r="L83" s="27">
        <f t="shared" si="6"/>
        <v>0</v>
      </c>
    </row>
    <row r="84" spans="1:12" x14ac:dyDescent="0.4">
      <c r="A84" s="23"/>
      <c r="B84" s="24" t="s">
        <v>82</v>
      </c>
      <c r="C84" s="25" t="s">
        <v>55</v>
      </c>
      <c r="D84" s="47">
        <v>3.5</v>
      </c>
      <c r="E84" s="26">
        <f t="shared" si="5"/>
        <v>280</v>
      </c>
      <c r="F84" s="40"/>
      <c r="G84" s="39">
        <f t="shared" si="7"/>
        <v>0</v>
      </c>
      <c r="H84" s="38"/>
      <c r="I84" s="39">
        <v>0</v>
      </c>
      <c r="J84" s="38"/>
      <c r="K84" s="39">
        <v>0</v>
      </c>
      <c r="L84" s="27">
        <f t="shared" si="6"/>
        <v>0</v>
      </c>
    </row>
    <row r="85" spans="1:12" x14ac:dyDescent="0.4">
      <c r="A85" s="23"/>
      <c r="B85" s="24" t="s">
        <v>83</v>
      </c>
      <c r="C85" s="25" t="s">
        <v>38</v>
      </c>
      <c r="D85" s="47">
        <v>0.02</v>
      </c>
      <c r="E85" s="26">
        <f t="shared" si="5"/>
        <v>1.6</v>
      </c>
      <c r="F85" s="40"/>
      <c r="G85" s="39">
        <f t="shared" si="7"/>
        <v>0</v>
      </c>
      <c r="H85" s="38"/>
      <c r="I85" s="39">
        <v>0</v>
      </c>
      <c r="J85" s="38"/>
      <c r="K85" s="39">
        <v>0</v>
      </c>
      <c r="L85" s="27">
        <f t="shared" si="6"/>
        <v>0</v>
      </c>
    </row>
    <row r="86" spans="1:12" x14ac:dyDescent="0.4">
      <c r="A86" s="23"/>
      <c r="B86" s="24" t="s">
        <v>84</v>
      </c>
      <c r="C86" s="25" t="s">
        <v>55</v>
      </c>
      <c r="D86" s="47">
        <v>20</v>
      </c>
      <c r="E86" s="26">
        <f t="shared" si="5"/>
        <v>1600</v>
      </c>
      <c r="F86" s="40"/>
      <c r="G86" s="39">
        <f t="shared" si="7"/>
        <v>0</v>
      </c>
      <c r="H86" s="38"/>
      <c r="I86" s="39">
        <v>0</v>
      </c>
      <c r="J86" s="38"/>
      <c r="K86" s="39">
        <v>0</v>
      </c>
      <c r="L86" s="27">
        <f t="shared" si="6"/>
        <v>0</v>
      </c>
    </row>
    <row r="87" spans="1:12" x14ac:dyDescent="0.4">
      <c r="A87" s="23"/>
      <c r="B87" s="24" t="s">
        <v>43</v>
      </c>
      <c r="C87" s="25" t="s">
        <v>34</v>
      </c>
      <c r="D87" s="47">
        <v>2.78</v>
      </c>
      <c r="E87" s="26">
        <f t="shared" si="5"/>
        <v>222.39999999999998</v>
      </c>
      <c r="F87" s="40"/>
      <c r="G87" s="39">
        <f t="shared" si="7"/>
        <v>0</v>
      </c>
      <c r="H87" s="38"/>
      <c r="I87" s="39">
        <v>0</v>
      </c>
      <c r="J87" s="38"/>
      <c r="K87" s="39">
        <v>0</v>
      </c>
      <c r="L87" s="27">
        <f t="shared" si="6"/>
        <v>0</v>
      </c>
    </row>
    <row r="88" spans="1:12" ht="28" x14ac:dyDescent="0.4">
      <c r="A88" s="19">
        <v>16</v>
      </c>
      <c r="B88" s="20" t="s">
        <v>85</v>
      </c>
      <c r="C88" s="19" t="s">
        <v>52</v>
      </c>
      <c r="D88" s="46"/>
      <c r="E88" s="22">
        <f>გეომეტრია!$B$65</f>
        <v>2960</v>
      </c>
      <c r="F88" s="41"/>
      <c r="G88" s="41"/>
      <c r="H88" s="41"/>
      <c r="I88" s="41"/>
      <c r="J88" s="41"/>
      <c r="K88" s="41"/>
      <c r="L88" s="21"/>
    </row>
    <row r="89" spans="1:12" x14ac:dyDescent="0.4">
      <c r="A89" s="23"/>
      <c r="B89" s="24" t="s">
        <v>30</v>
      </c>
      <c r="C89" s="25" t="s">
        <v>52</v>
      </c>
      <c r="D89" s="47">
        <v>1</v>
      </c>
      <c r="E89" s="26">
        <f>D89*E$88</f>
        <v>2960</v>
      </c>
      <c r="F89" s="38"/>
      <c r="G89" s="39">
        <v>0</v>
      </c>
      <c r="H89" s="40"/>
      <c r="I89" s="39">
        <f>E89*H89</f>
        <v>0</v>
      </c>
      <c r="J89" s="38"/>
      <c r="K89" s="39">
        <v>0</v>
      </c>
      <c r="L89" s="27">
        <f>G89+I89+K89</f>
        <v>0</v>
      </c>
    </row>
    <row r="90" spans="1:12" x14ac:dyDescent="0.4">
      <c r="A90" s="23"/>
      <c r="B90" s="24" t="s">
        <v>45</v>
      </c>
      <c r="C90" s="25" t="s">
        <v>34</v>
      </c>
      <c r="D90" s="47">
        <v>1.03E-2</v>
      </c>
      <c r="E90" s="26">
        <f>D90*E$88</f>
        <v>30.488</v>
      </c>
      <c r="F90" s="38"/>
      <c r="G90" s="39">
        <v>0</v>
      </c>
      <c r="H90" s="38"/>
      <c r="I90" s="39">
        <v>0</v>
      </c>
      <c r="J90" s="40"/>
      <c r="K90" s="39">
        <f>E90*J90</f>
        <v>0</v>
      </c>
      <c r="L90" s="27">
        <f>G90+I90+K90</f>
        <v>0</v>
      </c>
    </row>
    <row r="91" spans="1:12" x14ac:dyDescent="0.4">
      <c r="A91" s="23"/>
      <c r="B91" s="24" t="s">
        <v>86</v>
      </c>
      <c r="C91" s="25" t="s">
        <v>55</v>
      </c>
      <c r="D91" s="47">
        <v>0.253</v>
      </c>
      <c r="E91" s="26">
        <f>D91*E$88</f>
        <v>748.88</v>
      </c>
      <c r="F91" s="40"/>
      <c r="G91" s="39">
        <f>E91*F91</f>
        <v>0</v>
      </c>
      <c r="H91" s="38"/>
      <c r="I91" s="39">
        <v>0</v>
      </c>
      <c r="J91" s="38"/>
      <c r="K91" s="39">
        <v>0</v>
      </c>
      <c r="L91" s="27">
        <f>G91+I91+K91</f>
        <v>0</v>
      </c>
    </row>
    <row r="92" spans="1:12" x14ac:dyDescent="0.4">
      <c r="A92" s="23"/>
      <c r="B92" s="24" t="s">
        <v>87</v>
      </c>
      <c r="C92" s="25" t="s">
        <v>55</v>
      </c>
      <c r="D92" s="47">
        <v>2.7E-2</v>
      </c>
      <c r="E92" s="26">
        <f>D92*E$88</f>
        <v>79.92</v>
      </c>
      <c r="F92" s="40"/>
      <c r="G92" s="39">
        <f>E92*F92</f>
        <v>0</v>
      </c>
      <c r="H92" s="38"/>
      <c r="I92" s="39">
        <v>0</v>
      </c>
      <c r="J92" s="38"/>
      <c r="K92" s="39">
        <v>0</v>
      </c>
      <c r="L92" s="27">
        <f>G92+I92+K92</f>
        <v>0</v>
      </c>
    </row>
    <row r="93" spans="1:12" x14ac:dyDescent="0.4">
      <c r="A93" s="23"/>
      <c r="B93" s="24" t="s">
        <v>43</v>
      </c>
      <c r="C93" s="25" t="s">
        <v>34</v>
      </c>
      <c r="D93" s="47">
        <v>1.9E-3</v>
      </c>
      <c r="E93" s="26">
        <f>D93*E$88</f>
        <v>5.6239999999999997</v>
      </c>
      <c r="F93" s="40"/>
      <c r="G93" s="39">
        <f>E93*F93</f>
        <v>0</v>
      </c>
      <c r="H93" s="38"/>
      <c r="I93" s="39">
        <v>0</v>
      </c>
      <c r="J93" s="38"/>
      <c r="K93" s="39">
        <v>0</v>
      </c>
      <c r="L93" s="27">
        <f>G93+I93+K93</f>
        <v>0</v>
      </c>
    </row>
    <row r="94" spans="1:12" x14ac:dyDescent="0.4">
      <c r="A94" s="17"/>
      <c r="B94" s="18" t="s">
        <v>88</v>
      </c>
      <c r="C94" s="17"/>
      <c r="D94" s="45"/>
      <c r="E94" s="17"/>
      <c r="F94" s="42"/>
      <c r="G94" s="42"/>
      <c r="H94" s="42"/>
      <c r="I94" s="42"/>
      <c r="J94" s="42"/>
      <c r="K94" s="42"/>
      <c r="L94" s="17"/>
    </row>
    <row r="95" spans="1:12" x14ac:dyDescent="0.4">
      <c r="A95" s="19">
        <v>17</v>
      </c>
      <c r="B95" s="20" t="s">
        <v>89</v>
      </c>
      <c r="C95" s="19" t="s">
        <v>52</v>
      </c>
      <c r="D95" s="46"/>
      <c r="E95" s="22">
        <f>გეომეტრია!$B$47</f>
        <v>2062.5733926335811</v>
      </c>
      <c r="F95" s="41"/>
      <c r="G95" s="41"/>
      <c r="H95" s="41"/>
      <c r="I95" s="41"/>
      <c r="J95" s="41"/>
      <c r="K95" s="41"/>
      <c r="L95" s="21"/>
    </row>
    <row r="96" spans="1:12" x14ac:dyDescent="0.4">
      <c r="A96" s="23"/>
      <c r="B96" s="24" t="s">
        <v>30</v>
      </c>
      <c r="C96" s="25" t="s">
        <v>52</v>
      </c>
      <c r="D96" s="47">
        <v>1</v>
      </c>
      <c r="E96" s="26">
        <f t="shared" ref="E96:E101" si="8">D96*E$95</f>
        <v>2062.5733926335811</v>
      </c>
      <c r="F96" s="38"/>
      <c r="G96" s="39">
        <v>0</v>
      </c>
      <c r="H96" s="40"/>
      <c r="I96" s="39">
        <f>E96*H96</f>
        <v>0</v>
      </c>
      <c r="J96" s="38"/>
      <c r="K96" s="39">
        <v>0</v>
      </c>
      <c r="L96" s="27">
        <f t="shared" ref="L96:L101" si="9">G96+I96+K96</f>
        <v>0</v>
      </c>
    </row>
    <row r="97" spans="1:12" x14ac:dyDescent="0.4">
      <c r="A97" s="23"/>
      <c r="B97" s="24" t="s">
        <v>79</v>
      </c>
      <c r="C97" s="25" t="s">
        <v>32</v>
      </c>
      <c r="D97" s="47">
        <v>4.1000000000000002E-2</v>
      </c>
      <c r="E97" s="26">
        <f t="shared" si="8"/>
        <v>84.565509097976829</v>
      </c>
      <c r="F97" s="38"/>
      <c r="G97" s="39">
        <v>0</v>
      </c>
      <c r="H97" s="38"/>
      <c r="I97" s="39">
        <v>0</v>
      </c>
      <c r="J97" s="40"/>
      <c r="K97" s="39">
        <f>E97*J97</f>
        <v>0</v>
      </c>
      <c r="L97" s="27">
        <f t="shared" si="9"/>
        <v>0</v>
      </c>
    </row>
    <row r="98" spans="1:12" x14ac:dyDescent="0.4">
      <c r="A98" s="23"/>
      <c r="B98" s="24" t="s">
        <v>45</v>
      </c>
      <c r="C98" s="25" t="s">
        <v>34</v>
      </c>
      <c r="D98" s="47">
        <v>4.6699999999999998E-2</v>
      </c>
      <c r="E98" s="26">
        <f t="shared" si="8"/>
        <v>96.322177435988237</v>
      </c>
      <c r="F98" s="38"/>
      <c r="G98" s="39">
        <v>0</v>
      </c>
      <c r="H98" s="38"/>
      <c r="I98" s="39">
        <v>0</v>
      </c>
      <c r="J98" s="40"/>
      <c r="K98" s="39">
        <f>E98*J98</f>
        <v>0</v>
      </c>
      <c r="L98" s="27">
        <f t="shared" si="9"/>
        <v>0</v>
      </c>
    </row>
    <row r="99" spans="1:12" x14ac:dyDescent="0.4">
      <c r="A99" s="23"/>
      <c r="B99" s="24" t="s">
        <v>90</v>
      </c>
      <c r="C99" s="25" t="s">
        <v>52</v>
      </c>
      <c r="D99" s="47">
        <v>1.1000000000000001</v>
      </c>
      <c r="E99" s="26">
        <f t="shared" si="8"/>
        <v>2268.8307318969396</v>
      </c>
      <c r="F99" s="43"/>
      <c r="G99" s="39">
        <f>E99*F99</f>
        <v>0</v>
      </c>
      <c r="H99" s="38"/>
      <c r="I99" s="39">
        <v>0</v>
      </c>
      <c r="J99" s="38"/>
      <c r="K99" s="39">
        <v>0</v>
      </c>
      <c r="L99" s="27">
        <f t="shared" si="9"/>
        <v>0</v>
      </c>
    </row>
    <row r="100" spans="1:12" x14ac:dyDescent="0.4">
      <c r="A100" s="23"/>
      <c r="B100" s="24" t="s">
        <v>91</v>
      </c>
      <c r="C100" s="25" t="s">
        <v>92</v>
      </c>
      <c r="D100" s="47">
        <v>6</v>
      </c>
      <c r="E100" s="26">
        <f t="shared" si="8"/>
        <v>12375.440355801486</v>
      </c>
      <c r="F100" s="40"/>
      <c r="G100" s="39">
        <f>E100*F100</f>
        <v>0</v>
      </c>
      <c r="H100" s="38"/>
      <c r="I100" s="39">
        <v>0</v>
      </c>
      <c r="J100" s="38"/>
      <c r="K100" s="39">
        <v>0</v>
      </c>
      <c r="L100" s="27">
        <f t="shared" si="9"/>
        <v>0</v>
      </c>
    </row>
    <row r="101" spans="1:12" x14ac:dyDescent="0.4">
      <c r="A101" s="23"/>
      <c r="B101" s="24" t="s">
        <v>43</v>
      </c>
      <c r="C101" s="25" t="s">
        <v>34</v>
      </c>
      <c r="D101" s="47">
        <v>9.1999999999999998E-2</v>
      </c>
      <c r="E101" s="26">
        <f t="shared" si="8"/>
        <v>189.75675212228947</v>
      </c>
      <c r="F101" s="40"/>
      <c r="G101" s="39">
        <f>E101*F101</f>
        <v>0</v>
      </c>
      <c r="H101" s="38"/>
      <c r="I101" s="39">
        <v>0</v>
      </c>
      <c r="J101" s="38"/>
      <c r="K101" s="39">
        <v>0</v>
      </c>
      <c r="L101" s="27">
        <f t="shared" si="9"/>
        <v>0</v>
      </c>
    </row>
    <row r="102" spans="1:12" x14ac:dyDescent="0.4">
      <c r="A102" s="19">
        <v>18</v>
      </c>
      <c r="B102" s="20" t="s">
        <v>93</v>
      </c>
      <c r="C102" s="19" t="s">
        <v>52</v>
      </c>
      <c r="D102" s="46"/>
      <c r="E102" s="22">
        <f>გეომეტრია!$B$46</f>
        <v>1128.52</v>
      </c>
      <c r="F102" s="41"/>
      <c r="G102" s="41"/>
      <c r="H102" s="41"/>
      <c r="I102" s="41"/>
      <c r="J102" s="41"/>
      <c r="K102" s="41"/>
      <c r="L102" s="21"/>
    </row>
    <row r="103" spans="1:12" x14ac:dyDescent="0.4">
      <c r="A103" s="23"/>
      <c r="B103" s="24" t="s">
        <v>30</v>
      </c>
      <c r="C103" s="25" t="s">
        <v>52</v>
      </c>
      <c r="D103" s="47">
        <v>1</v>
      </c>
      <c r="E103" s="26">
        <f t="shared" ref="E103:E109" si="10">D103*E$102</f>
        <v>1128.52</v>
      </c>
      <c r="F103" s="38"/>
      <c r="G103" s="39">
        <v>0</v>
      </c>
      <c r="H103" s="40"/>
      <c r="I103" s="39">
        <f>E103*H103</f>
        <v>0</v>
      </c>
      <c r="J103" s="38"/>
      <c r="K103" s="39">
        <v>0</v>
      </c>
      <c r="L103" s="27">
        <f t="shared" ref="L103:L109" si="11">G103+I103+K103</f>
        <v>0</v>
      </c>
    </row>
    <row r="104" spans="1:12" x14ac:dyDescent="0.4">
      <c r="A104" s="23"/>
      <c r="B104" s="24" t="s">
        <v>79</v>
      </c>
      <c r="C104" s="25" t="s">
        <v>32</v>
      </c>
      <c r="D104" s="47">
        <v>0.14799999999999999</v>
      </c>
      <c r="E104" s="26">
        <f t="shared" si="10"/>
        <v>167.02096</v>
      </c>
      <c r="F104" s="38"/>
      <c r="G104" s="39">
        <v>0</v>
      </c>
      <c r="H104" s="38"/>
      <c r="I104" s="39">
        <v>0</v>
      </c>
      <c r="J104" s="40"/>
      <c r="K104" s="39">
        <f>E104*J104</f>
        <v>0</v>
      </c>
      <c r="L104" s="27">
        <f t="shared" si="11"/>
        <v>0</v>
      </c>
    </row>
    <row r="105" spans="1:12" x14ac:dyDescent="0.4">
      <c r="A105" s="23"/>
      <c r="B105" s="24" t="s">
        <v>45</v>
      </c>
      <c r="C105" s="25" t="s">
        <v>34</v>
      </c>
      <c r="D105" s="47">
        <v>4.0800000000000003E-2</v>
      </c>
      <c r="E105" s="26">
        <f t="shared" si="10"/>
        <v>46.043616</v>
      </c>
      <c r="F105" s="38"/>
      <c r="G105" s="39">
        <v>0</v>
      </c>
      <c r="H105" s="38"/>
      <c r="I105" s="39">
        <v>0</v>
      </c>
      <c r="J105" s="40"/>
      <c r="K105" s="39">
        <f>E105*J105</f>
        <v>0</v>
      </c>
      <c r="L105" s="27">
        <f t="shared" si="11"/>
        <v>0</v>
      </c>
    </row>
    <row r="106" spans="1:12" x14ac:dyDescent="0.4">
      <c r="A106" s="23"/>
      <c r="B106" s="24" t="s">
        <v>94</v>
      </c>
      <c r="C106" s="25" t="s">
        <v>52</v>
      </c>
      <c r="D106" s="47">
        <v>1.1000000000000001</v>
      </c>
      <c r="E106" s="26">
        <f t="shared" si="10"/>
        <v>1241.3720000000001</v>
      </c>
      <c r="F106" s="43"/>
      <c r="G106" s="39">
        <f>E106*F106</f>
        <v>0</v>
      </c>
      <c r="H106" s="38"/>
      <c r="I106" s="39">
        <v>0</v>
      </c>
      <c r="J106" s="38"/>
      <c r="K106" s="39">
        <v>0</v>
      </c>
      <c r="L106" s="27">
        <f t="shared" si="11"/>
        <v>0</v>
      </c>
    </row>
    <row r="107" spans="1:12" x14ac:dyDescent="0.4">
      <c r="A107" s="23"/>
      <c r="B107" s="24" t="s">
        <v>95</v>
      </c>
      <c r="C107" s="25" t="s">
        <v>55</v>
      </c>
      <c r="D107" s="47">
        <v>6.8000000000000005E-2</v>
      </c>
      <c r="E107" s="26">
        <f t="shared" si="10"/>
        <v>76.739360000000005</v>
      </c>
      <c r="F107" s="40"/>
      <c r="G107" s="39">
        <f>E107*F107</f>
        <v>0</v>
      </c>
      <c r="H107" s="38"/>
      <c r="I107" s="39">
        <v>0</v>
      </c>
      <c r="J107" s="38"/>
      <c r="K107" s="39">
        <v>0</v>
      </c>
      <c r="L107" s="27">
        <f t="shared" si="11"/>
        <v>0</v>
      </c>
    </row>
    <row r="108" spans="1:12" x14ac:dyDescent="0.4">
      <c r="A108" s="23"/>
      <c r="B108" s="24" t="s">
        <v>96</v>
      </c>
      <c r="C108" s="25" t="s">
        <v>55</v>
      </c>
      <c r="D108" s="47">
        <v>0.126</v>
      </c>
      <c r="E108" s="26">
        <f t="shared" si="10"/>
        <v>142.19352000000001</v>
      </c>
      <c r="F108" s="40"/>
      <c r="G108" s="39">
        <f>E108*F108</f>
        <v>0</v>
      </c>
      <c r="H108" s="38"/>
      <c r="I108" s="39">
        <v>0</v>
      </c>
      <c r="J108" s="38"/>
      <c r="K108" s="39">
        <v>0</v>
      </c>
      <c r="L108" s="27">
        <f t="shared" si="11"/>
        <v>0</v>
      </c>
    </row>
    <row r="109" spans="1:12" x14ac:dyDescent="0.4">
      <c r="A109" s="23"/>
      <c r="B109" s="24" t="s">
        <v>43</v>
      </c>
      <c r="C109" s="25" t="s">
        <v>34</v>
      </c>
      <c r="D109" s="47">
        <v>5.3400000000000003E-2</v>
      </c>
      <c r="E109" s="26">
        <f t="shared" si="10"/>
        <v>60.262968000000001</v>
      </c>
      <c r="F109" s="40"/>
      <c r="G109" s="39">
        <f>E109*F109</f>
        <v>0</v>
      </c>
      <c r="H109" s="38"/>
      <c r="I109" s="39">
        <v>0</v>
      </c>
      <c r="J109" s="38"/>
      <c r="K109" s="39">
        <v>0</v>
      </c>
      <c r="L109" s="27">
        <f t="shared" si="11"/>
        <v>0</v>
      </c>
    </row>
    <row r="110" spans="1:12" ht="28" x14ac:dyDescent="0.4">
      <c r="A110" s="19">
        <v>19</v>
      </c>
      <c r="B110" s="20" t="s">
        <v>97</v>
      </c>
      <c r="C110" s="19" t="s">
        <v>52</v>
      </c>
      <c r="D110" s="46"/>
      <c r="E110" s="22">
        <f>გეომეტრია!$B$48</f>
        <v>153.47</v>
      </c>
      <c r="F110" s="41"/>
      <c r="G110" s="41"/>
      <c r="H110" s="41"/>
      <c r="I110" s="41"/>
      <c r="J110" s="41"/>
      <c r="K110" s="41"/>
      <c r="L110" s="21"/>
    </row>
    <row r="111" spans="1:12" x14ac:dyDescent="0.4">
      <c r="A111" s="23"/>
      <c r="B111" s="24" t="s">
        <v>30</v>
      </c>
      <c r="C111" s="25" t="s">
        <v>52</v>
      </c>
      <c r="D111" s="47">
        <v>1</v>
      </c>
      <c r="E111" s="26">
        <f>D111*E$110</f>
        <v>153.47</v>
      </c>
      <c r="F111" s="38"/>
      <c r="G111" s="39">
        <v>0</v>
      </c>
      <c r="H111" s="40"/>
      <c r="I111" s="39">
        <f>E111*H111</f>
        <v>0</v>
      </c>
      <c r="J111" s="38"/>
      <c r="K111" s="39">
        <v>0</v>
      </c>
      <c r="L111" s="27">
        <f>G111+I111+K111</f>
        <v>0</v>
      </c>
    </row>
    <row r="112" spans="1:12" x14ac:dyDescent="0.4">
      <c r="A112" s="23"/>
      <c r="B112" s="24" t="s">
        <v>45</v>
      </c>
      <c r="C112" s="25" t="s">
        <v>34</v>
      </c>
      <c r="D112" s="47">
        <v>4.0000000000000001E-3</v>
      </c>
      <c r="E112" s="26">
        <f>D112*E$110</f>
        <v>0.61387999999999998</v>
      </c>
      <c r="F112" s="38"/>
      <c r="G112" s="39">
        <v>0</v>
      </c>
      <c r="H112" s="38"/>
      <c r="I112" s="39">
        <v>0</v>
      </c>
      <c r="J112" s="40"/>
      <c r="K112" s="39">
        <f>E112*J112</f>
        <v>0</v>
      </c>
      <c r="L112" s="27">
        <f>G112+I112+K112</f>
        <v>0</v>
      </c>
    </row>
    <row r="113" spans="1:12" x14ac:dyDescent="0.4">
      <c r="A113" s="23"/>
      <c r="B113" s="24" t="s">
        <v>98</v>
      </c>
      <c r="C113" s="25" t="s">
        <v>52</v>
      </c>
      <c r="D113" s="47">
        <v>1.1000000000000001</v>
      </c>
      <c r="E113" s="26">
        <f>D113*E$110</f>
        <v>168.81700000000001</v>
      </c>
      <c r="F113" s="40"/>
      <c r="G113" s="39">
        <f>E113*F113</f>
        <v>0</v>
      </c>
      <c r="H113" s="38"/>
      <c r="I113" s="39">
        <v>0</v>
      </c>
      <c r="J113" s="38"/>
      <c r="K113" s="39">
        <v>0</v>
      </c>
      <c r="L113" s="27">
        <f>G113+I113+K113</f>
        <v>0</v>
      </c>
    </row>
    <row r="114" spans="1:12" x14ac:dyDescent="0.4">
      <c r="A114" s="23"/>
      <c r="B114" s="24" t="s">
        <v>99</v>
      </c>
      <c r="C114" s="25" t="s">
        <v>92</v>
      </c>
      <c r="D114" s="47">
        <v>4</v>
      </c>
      <c r="E114" s="26">
        <f>D114*E$110</f>
        <v>613.88</v>
      </c>
      <c r="F114" s="40"/>
      <c r="G114" s="39">
        <f>E114*F114</f>
        <v>0</v>
      </c>
      <c r="H114" s="38"/>
      <c r="I114" s="39">
        <v>0</v>
      </c>
      <c r="J114" s="38"/>
      <c r="K114" s="39">
        <v>0</v>
      </c>
      <c r="L114" s="27">
        <f>G114+I114+K114</f>
        <v>0</v>
      </c>
    </row>
    <row r="115" spans="1:12" x14ac:dyDescent="0.4">
      <c r="A115" s="23"/>
      <c r="B115" s="24" t="s">
        <v>43</v>
      </c>
      <c r="C115" s="25" t="s">
        <v>34</v>
      </c>
      <c r="D115" s="47">
        <v>7.8E-2</v>
      </c>
      <c r="E115" s="26">
        <f>D115*E$110</f>
        <v>11.970660000000001</v>
      </c>
      <c r="F115" s="40"/>
      <c r="G115" s="39">
        <f>E115*F115</f>
        <v>0</v>
      </c>
      <c r="H115" s="38"/>
      <c r="I115" s="39">
        <v>0</v>
      </c>
      <c r="J115" s="38"/>
      <c r="K115" s="39">
        <v>0</v>
      </c>
      <c r="L115" s="27">
        <f>G115+I115+K115</f>
        <v>0</v>
      </c>
    </row>
    <row r="116" spans="1:12" x14ac:dyDescent="0.4">
      <c r="A116" s="19">
        <v>20</v>
      </c>
      <c r="B116" s="20" t="s">
        <v>100</v>
      </c>
      <c r="C116" s="19" t="s">
        <v>101</v>
      </c>
      <c r="D116" s="46"/>
      <c r="E116" s="22">
        <f>გეომეტრია!$B$68</f>
        <v>173</v>
      </c>
      <c r="F116" s="41"/>
      <c r="G116" s="41"/>
      <c r="H116" s="41"/>
      <c r="I116" s="41"/>
      <c r="J116" s="41"/>
      <c r="K116" s="41"/>
      <c r="L116" s="21"/>
    </row>
    <row r="117" spans="1:12" x14ac:dyDescent="0.4">
      <c r="A117" s="23"/>
      <c r="B117" s="24" t="s">
        <v>30</v>
      </c>
      <c r="C117" s="25" t="s">
        <v>101</v>
      </c>
      <c r="D117" s="47">
        <v>1</v>
      </c>
      <c r="E117" s="26">
        <f>D117*E$116</f>
        <v>173</v>
      </c>
      <c r="F117" s="38"/>
      <c r="G117" s="39">
        <v>0</v>
      </c>
      <c r="H117" s="43"/>
      <c r="I117" s="39">
        <f>E117*H117</f>
        <v>0</v>
      </c>
      <c r="J117" s="38"/>
      <c r="K117" s="39">
        <v>0</v>
      </c>
      <c r="L117" s="27">
        <f>G117+I117+K117</f>
        <v>0</v>
      </c>
    </row>
    <row r="118" spans="1:12" x14ac:dyDescent="0.4">
      <c r="A118" s="23"/>
      <c r="B118" s="24" t="s">
        <v>102</v>
      </c>
      <c r="C118" s="25" t="s">
        <v>101</v>
      </c>
      <c r="D118" s="47">
        <v>1.05</v>
      </c>
      <c r="E118" s="26">
        <f>D118*E$116</f>
        <v>181.65</v>
      </c>
      <c r="F118" s="43"/>
      <c r="G118" s="39">
        <f>E118*F118</f>
        <v>0</v>
      </c>
      <c r="H118" s="38"/>
      <c r="I118" s="39">
        <v>0</v>
      </c>
      <c r="J118" s="38"/>
      <c r="K118" s="39">
        <v>0</v>
      </c>
      <c r="L118" s="27">
        <f>G118+I118+K118</f>
        <v>0</v>
      </c>
    </row>
    <row r="119" spans="1:12" x14ac:dyDescent="0.4">
      <c r="A119" s="17"/>
      <c r="B119" s="18" t="s">
        <v>103</v>
      </c>
      <c r="C119" s="17"/>
      <c r="D119" s="45"/>
      <c r="E119" s="17"/>
      <c r="F119" s="42"/>
      <c r="G119" s="42"/>
      <c r="H119" s="42"/>
      <c r="I119" s="42"/>
      <c r="J119" s="42"/>
      <c r="K119" s="42"/>
      <c r="L119" s="17"/>
    </row>
    <row r="120" spans="1:12" x14ac:dyDescent="0.4">
      <c r="A120" s="19">
        <v>21</v>
      </c>
      <c r="B120" s="20" t="s">
        <v>104</v>
      </c>
      <c r="C120" s="19" t="s">
        <v>52</v>
      </c>
      <c r="D120" s="46"/>
      <c r="E120" s="22">
        <f>გეომეტრია!$B$35*გეომეტრია!$B$33*გეომეტრია!$B$34</f>
        <v>21</v>
      </c>
      <c r="F120" s="41"/>
      <c r="G120" s="41"/>
      <c r="H120" s="41"/>
      <c r="I120" s="41"/>
      <c r="J120" s="41"/>
      <c r="K120" s="41"/>
      <c r="L120" s="21"/>
    </row>
    <row r="121" spans="1:12" x14ac:dyDescent="0.4">
      <c r="A121" s="23"/>
      <c r="B121" s="24" t="s">
        <v>30</v>
      </c>
      <c r="C121" s="25" t="s">
        <v>52</v>
      </c>
      <c r="D121" s="47">
        <v>1</v>
      </c>
      <c r="E121" s="26">
        <f t="shared" ref="E121:E126" si="12">D121*E$120</f>
        <v>21</v>
      </c>
      <c r="F121" s="38"/>
      <c r="G121" s="39">
        <v>0</v>
      </c>
      <c r="H121" s="40"/>
      <c r="I121" s="39">
        <f>E121*H121</f>
        <v>0</v>
      </c>
      <c r="J121" s="38"/>
      <c r="K121" s="39">
        <v>0</v>
      </c>
      <c r="L121" s="27">
        <f t="shared" ref="L121:L126" si="13">G121+I121+K121</f>
        <v>0</v>
      </c>
    </row>
    <row r="122" spans="1:12" x14ac:dyDescent="0.4">
      <c r="A122" s="23"/>
      <c r="B122" s="24" t="s">
        <v>79</v>
      </c>
      <c r="C122" s="25" t="s">
        <v>32</v>
      </c>
      <c r="D122" s="47">
        <v>0.151</v>
      </c>
      <c r="E122" s="26">
        <f t="shared" si="12"/>
        <v>3.1709999999999998</v>
      </c>
      <c r="F122" s="38"/>
      <c r="G122" s="39">
        <v>0</v>
      </c>
      <c r="H122" s="38"/>
      <c r="I122" s="39">
        <v>0</v>
      </c>
      <c r="J122" s="40"/>
      <c r="K122" s="39">
        <f>E122*J122</f>
        <v>0</v>
      </c>
      <c r="L122" s="27">
        <f t="shared" si="13"/>
        <v>0</v>
      </c>
    </row>
    <row r="123" spans="1:12" x14ac:dyDescent="0.4">
      <c r="A123" s="23"/>
      <c r="B123" s="24" t="s">
        <v>33</v>
      </c>
      <c r="C123" s="25" t="s">
        <v>34</v>
      </c>
      <c r="D123" s="47">
        <v>0.51700000000000002</v>
      </c>
      <c r="E123" s="26">
        <f t="shared" si="12"/>
        <v>10.857000000000001</v>
      </c>
      <c r="F123" s="38"/>
      <c r="G123" s="39">
        <v>0</v>
      </c>
      <c r="H123" s="38"/>
      <c r="I123" s="39">
        <v>0</v>
      </c>
      <c r="J123" s="40"/>
      <c r="K123" s="39">
        <f>E123*J123</f>
        <v>0</v>
      </c>
      <c r="L123" s="27">
        <f t="shared" si="13"/>
        <v>0</v>
      </c>
    </row>
    <row r="124" spans="1:12" x14ac:dyDescent="0.4">
      <c r="A124" s="23"/>
      <c r="B124" s="24" t="s">
        <v>105</v>
      </c>
      <c r="C124" s="25" t="s">
        <v>52</v>
      </c>
      <c r="D124" s="47">
        <v>1</v>
      </c>
      <c r="E124" s="26">
        <f t="shared" si="12"/>
        <v>21</v>
      </c>
      <c r="F124" s="43"/>
      <c r="G124" s="39">
        <f>E124*F124</f>
        <v>0</v>
      </c>
      <c r="H124" s="38"/>
      <c r="I124" s="39">
        <v>0</v>
      </c>
      <c r="J124" s="38"/>
      <c r="K124" s="39">
        <v>0</v>
      </c>
      <c r="L124" s="27">
        <f t="shared" si="13"/>
        <v>0</v>
      </c>
    </row>
    <row r="125" spans="1:12" x14ac:dyDescent="0.4">
      <c r="A125" s="23"/>
      <c r="B125" s="24" t="s">
        <v>106</v>
      </c>
      <c r="C125" s="25" t="s">
        <v>55</v>
      </c>
      <c r="D125" s="47">
        <v>1.56</v>
      </c>
      <c r="E125" s="26">
        <f t="shared" si="12"/>
        <v>32.76</v>
      </c>
      <c r="F125" s="40"/>
      <c r="G125" s="39">
        <f>E125*F125</f>
        <v>0</v>
      </c>
      <c r="H125" s="38"/>
      <c r="I125" s="39">
        <v>0</v>
      </c>
      <c r="J125" s="38"/>
      <c r="K125" s="39">
        <v>0</v>
      </c>
      <c r="L125" s="27">
        <f t="shared" si="13"/>
        <v>0</v>
      </c>
    </row>
    <row r="126" spans="1:12" x14ac:dyDescent="0.4">
      <c r="A126" s="23"/>
      <c r="B126" s="24" t="s">
        <v>107</v>
      </c>
      <c r="C126" s="25" t="s">
        <v>34</v>
      </c>
      <c r="D126" s="47">
        <v>5.3999999999999999E-2</v>
      </c>
      <c r="E126" s="26">
        <f t="shared" si="12"/>
        <v>1.1339999999999999</v>
      </c>
      <c r="F126" s="40"/>
      <c r="G126" s="39">
        <f>E126*F126</f>
        <v>0</v>
      </c>
      <c r="H126" s="38"/>
      <c r="I126" s="39">
        <v>0</v>
      </c>
      <c r="J126" s="38"/>
      <c r="K126" s="39">
        <v>0</v>
      </c>
      <c r="L126" s="27">
        <f t="shared" si="13"/>
        <v>0</v>
      </c>
    </row>
    <row r="127" spans="1:12" x14ac:dyDescent="0.4">
      <c r="A127" s="19">
        <v>22</v>
      </c>
      <c r="B127" s="20" t="s">
        <v>108</v>
      </c>
      <c r="C127" s="19" t="s">
        <v>52</v>
      </c>
      <c r="D127" s="46"/>
      <c r="E127" s="22">
        <f>გეომეტრია!$B$36*1.2*2.1</f>
        <v>10.08</v>
      </c>
      <c r="F127" s="41"/>
      <c r="G127" s="41"/>
      <c r="H127" s="41"/>
      <c r="I127" s="41"/>
      <c r="J127" s="41"/>
      <c r="K127" s="41"/>
      <c r="L127" s="21"/>
    </row>
    <row r="128" spans="1:12" x14ac:dyDescent="0.4">
      <c r="A128" s="23"/>
      <c r="B128" s="24" t="s">
        <v>30</v>
      </c>
      <c r="C128" s="25" t="s">
        <v>52</v>
      </c>
      <c r="D128" s="47">
        <v>1</v>
      </c>
      <c r="E128" s="26">
        <f t="shared" ref="E128:E134" si="14">D128*E$127</f>
        <v>10.08</v>
      </c>
      <c r="F128" s="38"/>
      <c r="G128" s="39">
        <v>0</v>
      </c>
      <c r="H128" s="40"/>
      <c r="I128" s="39">
        <f>E128*H128</f>
        <v>0</v>
      </c>
      <c r="J128" s="38"/>
      <c r="K128" s="39">
        <v>0</v>
      </c>
      <c r="L128" s="27">
        <f t="shared" ref="L128:L134" si="15">G128+I128+K128</f>
        <v>0</v>
      </c>
    </row>
    <row r="129" spans="1:12" x14ac:dyDescent="0.4">
      <c r="A129" s="23"/>
      <c r="B129" s="24" t="s">
        <v>33</v>
      </c>
      <c r="C129" s="25" t="s">
        <v>34</v>
      </c>
      <c r="D129" s="47">
        <v>0.51700000000000002</v>
      </c>
      <c r="E129" s="26">
        <f t="shared" si="14"/>
        <v>5.21136</v>
      </c>
      <c r="F129" s="38"/>
      <c r="G129" s="39">
        <v>0</v>
      </c>
      <c r="H129" s="38"/>
      <c r="I129" s="39">
        <v>0</v>
      </c>
      <c r="J129" s="40"/>
      <c r="K129" s="39">
        <f>E129*J129</f>
        <v>0</v>
      </c>
      <c r="L129" s="27">
        <f t="shared" si="15"/>
        <v>0</v>
      </c>
    </row>
    <row r="130" spans="1:12" x14ac:dyDescent="0.4">
      <c r="A130" s="23"/>
      <c r="B130" s="24" t="s">
        <v>109</v>
      </c>
      <c r="C130" s="25" t="s">
        <v>52</v>
      </c>
      <c r="D130" s="47">
        <v>1</v>
      </c>
      <c r="E130" s="26">
        <f t="shared" si="14"/>
        <v>10.08</v>
      </c>
      <c r="F130" s="40"/>
      <c r="G130" s="39">
        <f>E130*F130</f>
        <v>0</v>
      </c>
      <c r="H130" s="38"/>
      <c r="I130" s="39">
        <v>0</v>
      </c>
      <c r="J130" s="38"/>
      <c r="K130" s="39">
        <v>0</v>
      </c>
      <c r="L130" s="27">
        <f t="shared" si="15"/>
        <v>0</v>
      </c>
    </row>
    <row r="131" spans="1:12" x14ac:dyDescent="0.4">
      <c r="A131" s="23"/>
      <c r="B131" s="24" t="s">
        <v>106</v>
      </c>
      <c r="C131" s="25" t="s">
        <v>55</v>
      </c>
      <c r="D131" s="47">
        <v>1.56</v>
      </c>
      <c r="E131" s="26">
        <f t="shared" si="14"/>
        <v>15.7248</v>
      </c>
      <c r="F131" s="40"/>
      <c r="G131" s="39">
        <f>E131*F131</f>
        <v>0</v>
      </c>
      <c r="H131" s="38"/>
      <c r="I131" s="39">
        <v>0</v>
      </c>
      <c r="J131" s="38"/>
      <c r="K131" s="39">
        <v>0</v>
      </c>
      <c r="L131" s="27">
        <f t="shared" si="15"/>
        <v>0</v>
      </c>
    </row>
    <row r="132" spans="1:12" x14ac:dyDescent="0.4">
      <c r="A132" s="23"/>
      <c r="B132" s="24" t="s">
        <v>96</v>
      </c>
      <c r="C132" s="25" t="s">
        <v>55</v>
      </c>
      <c r="D132" s="47">
        <v>0.06</v>
      </c>
      <c r="E132" s="26">
        <f t="shared" si="14"/>
        <v>0.6048</v>
      </c>
      <c r="F132" s="40"/>
      <c r="G132" s="39">
        <f>E132*F132</f>
        <v>0</v>
      </c>
      <c r="H132" s="38"/>
      <c r="I132" s="39">
        <v>0</v>
      </c>
      <c r="J132" s="38"/>
      <c r="K132" s="39">
        <v>0</v>
      </c>
      <c r="L132" s="27">
        <f t="shared" si="15"/>
        <v>0</v>
      </c>
    </row>
    <row r="133" spans="1:12" x14ac:dyDescent="0.4">
      <c r="A133" s="23"/>
      <c r="B133" s="24" t="s">
        <v>84</v>
      </c>
      <c r="C133" s="25" t="s">
        <v>55</v>
      </c>
      <c r="D133" s="47">
        <v>0.05</v>
      </c>
      <c r="E133" s="26">
        <f t="shared" si="14"/>
        <v>0.504</v>
      </c>
      <c r="F133" s="40"/>
      <c r="G133" s="39">
        <f>E133*F133</f>
        <v>0</v>
      </c>
      <c r="H133" s="38"/>
      <c r="I133" s="39">
        <v>0</v>
      </c>
      <c r="J133" s="38"/>
      <c r="K133" s="39">
        <v>0</v>
      </c>
      <c r="L133" s="27">
        <f t="shared" si="15"/>
        <v>0</v>
      </c>
    </row>
    <row r="134" spans="1:12" x14ac:dyDescent="0.4">
      <c r="A134" s="23"/>
      <c r="B134" s="24" t="s">
        <v>107</v>
      </c>
      <c r="C134" s="25" t="s">
        <v>34</v>
      </c>
      <c r="D134" s="47">
        <v>5.3999999999999999E-2</v>
      </c>
      <c r="E134" s="26">
        <f t="shared" si="14"/>
        <v>0.54432000000000003</v>
      </c>
      <c r="F134" s="40"/>
      <c r="G134" s="39">
        <f>E134*F134</f>
        <v>0</v>
      </c>
      <c r="H134" s="38"/>
      <c r="I134" s="39">
        <v>0</v>
      </c>
      <c r="J134" s="38"/>
      <c r="K134" s="39">
        <v>0</v>
      </c>
      <c r="L134" s="27">
        <f t="shared" si="15"/>
        <v>0</v>
      </c>
    </row>
    <row r="135" spans="1:12" x14ac:dyDescent="0.4">
      <c r="A135" s="17"/>
      <c r="B135" s="18" t="s">
        <v>110</v>
      </c>
      <c r="C135" s="17"/>
      <c r="D135" s="45"/>
      <c r="E135" s="17"/>
      <c r="F135" s="42"/>
      <c r="G135" s="42"/>
      <c r="H135" s="42"/>
      <c r="I135" s="42"/>
      <c r="J135" s="42"/>
      <c r="K135" s="42"/>
      <c r="L135" s="17"/>
    </row>
    <row r="136" spans="1:12" x14ac:dyDescent="0.4">
      <c r="A136" s="19">
        <v>23</v>
      </c>
      <c r="B136" s="20" t="s">
        <v>111</v>
      </c>
      <c r="C136" s="19" t="s">
        <v>29</v>
      </c>
      <c r="D136" s="46"/>
      <c r="E136" s="22">
        <f>გეომეტრია!$B$67</f>
        <v>23.256</v>
      </c>
      <c r="F136" s="41"/>
      <c r="G136" s="41"/>
      <c r="H136" s="41"/>
      <c r="I136" s="41"/>
      <c r="J136" s="41"/>
      <c r="K136" s="41"/>
      <c r="L136" s="21"/>
    </row>
    <row r="137" spans="1:12" x14ac:dyDescent="0.4">
      <c r="A137" s="23"/>
      <c r="B137" s="24" t="s">
        <v>30</v>
      </c>
      <c r="C137" s="25" t="s">
        <v>29</v>
      </c>
      <c r="D137" s="47">
        <v>1</v>
      </c>
      <c r="E137" s="26">
        <f>D137*E$136</f>
        <v>23.256</v>
      </c>
      <c r="F137" s="38"/>
      <c r="G137" s="39">
        <v>0</v>
      </c>
      <c r="H137" s="40"/>
      <c r="I137" s="39">
        <f>E137*H137</f>
        <v>0</v>
      </c>
      <c r="J137" s="38"/>
      <c r="K137" s="39">
        <v>0</v>
      </c>
      <c r="L137" s="27">
        <f>G137+I137+K137</f>
        <v>0</v>
      </c>
    </row>
    <row r="138" spans="1:12" x14ac:dyDescent="0.4">
      <c r="A138" s="23"/>
      <c r="B138" s="24" t="s">
        <v>45</v>
      </c>
      <c r="C138" s="25" t="s">
        <v>34</v>
      </c>
      <c r="D138" s="47">
        <v>0.37</v>
      </c>
      <c r="E138" s="26">
        <f>D138*E$136</f>
        <v>8.6047200000000004</v>
      </c>
      <c r="F138" s="38"/>
      <c r="G138" s="39">
        <v>0</v>
      </c>
      <c r="H138" s="38"/>
      <c r="I138" s="39">
        <v>0</v>
      </c>
      <c r="J138" s="40"/>
      <c r="K138" s="39">
        <f>E138*J138</f>
        <v>0</v>
      </c>
      <c r="L138" s="27">
        <f>G138+I138+K138</f>
        <v>0</v>
      </c>
    </row>
    <row r="139" spans="1:12" x14ac:dyDescent="0.4">
      <c r="A139" s="23"/>
      <c r="B139" s="24" t="s">
        <v>64</v>
      </c>
      <c r="C139" s="25" t="s">
        <v>29</v>
      </c>
      <c r="D139" s="47">
        <v>1.22</v>
      </c>
      <c r="E139" s="26">
        <f>D139*E$136</f>
        <v>28.372319999999998</v>
      </c>
      <c r="F139" s="40"/>
      <c r="G139" s="39">
        <f>E139*F139</f>
        <v>0</v>
      </c>
      <c r="H139" s="38"/>
      <c r="I139" s="39">
        <v>0</v>
      </c>
      <c r="J139" s="38"/>
      <c r="K139" s="39">
        <v>0</v>
      </c>
      <c r="L139" s="27">
        <f>G139+I139+K139</f>
        <v>0</v>
      </c>
    </row>
    <row r="140" spans="1:12" x14ac:dyDescent="0.4">
      <c r="A140" s="23"/>
      <c r="B140" s="24" t="s">
        <v>65</v>
      </c>
      <c r="C140" s="25" t="s">
        <v>38</v>
      </c>
      <c r="D140" s="47">
        <v>1.95</v>
      </c>
      <c r="E140" s="26">
        <f>D140*E$136</f>
        <v>45.349199999999996</v>
      </c>
      <c r="F140" s="38"/>
      <c r="G140" s="39">
        <v>0</v>
      </c>
      <c r="H140" s="38"/>
      <c r="I140" s="39">
        <v>0</v>
      </c>
      <c r="J140" s="40"/>
      <c r="K140" s="39">
        <f>E140*J140</f>
        <v>0</v>
      </c>
      <c r="L140" s="27">
        <f>G140+I140+K140</f>
        <v>0</v>
      </c>
    </row>
    <row r="141" spans="1:12" x14ac:dyDescent="0.4">
      <c r="A141" s="23"/>
      <c r="B141" s="24" t="s">
        <v>43</v>
      </c>
      <c r="C141" s="25" t="s">
        <v>34</v>
      </c>
      <c r="D141" s="47">
        <v>0.02</v>
      </c>
      <c r="E141" s="26">
        <f>D141*E$136</f>
        <v>0.46512000000000003</v>
      </c>
      <c r="F141" s="40"/>
      <c r="G141" s="39">
        <f>E141*F141</f>
        <v>0</v>
      </c>
      <c r="H141" s="38"/>
      <c r="I141" s="39">
        <v>0</v>
      </c>
      <c r="J141" s="38"/>
      <c r="K141" s="39">
        <v>0</v>
      </c>
      <c r="L141" s="27">
        <f>G141+I141+K141</f>
        <v>0</v>
      </c>
    </row>
    <row r="142" spans="1:12" x14ac:dyDescent="0.4">
      <c r="A142" s="19">
        <v>24</v>
      </c>
      <c r="B142" s="20" t="s">
        <v>112</v>
      </c>
      <c r="C142" s="19" t="s">
        <v>29</v>
      </c>
      <c r="D142" s="46"/>
      <c r="E142" s="22">
        <f>გეომეტრია!$B$66</f>
        <v>23.256</v>
      </c>
      <c r="F142" s="41"/>
      <c r="G142" s="41"/>
      <c r="H142" s="41"/>
      <c r="I142" s="41"/>
      <c r="J142" s="41"/>
      <c r="K142" s="41"/>
      <c r="L142" s="21"/>
    </row>
    <row r="143" spans="1:12" x14ac:dyDescent="0.4">
      <c r="A143" s="23"/>
      <c r="B143" s="24" t="s">
        <v>30</v>
      </c>
      <c r="C143" s="25" t="s">
        <v>29</v>
      </c>
      <c r="D143" s="47">
        <v>1</v>
      </c>
      <c r="E143" s="26">
        <f t="shared" ref="E143:E148" si="16">D143*E$142</f>
        <v>23.256</v>
      </c>
      <c r="F143" s="38"/>
      <c r="G143" s="39">
        <v>0</v>
      </c>
      <c r="H143" s="40"/>
      <c r="I143" s="39">
        <f>E143*H143</f>
        <v>0</v>
      </c>
      <c r="J143" s="38"/>
      <c r="K143" s="39">
        <v>0</v>
      </c>
      <c r="L143" s="27">
        <f t="shared" ref="L143:L148" si="17">G143+I143+K143</f>
        <v>0</v>
      </c>
    </row>
    <row r="144" spans="1:12" x14ac:dyDescent="0.4">
      <c r="A144" s="23"/>
      <c r="B144" s="24" t="s">
        <v>45</v>
      </c>
      <c r="C144" s="25" t="s">
        <v>34</v>
      </c>
      <c r="D144" s="47">
        <v>0.77</v>
      </c>
      <c r="E144" s="26">
        <f t="shared" si="16"/>
        <v>17.907119999999999</v>
      </c>
      <c r="F144" s="38"/>
      <c r="G144" s="39">
        <v>0</v>
      </c>
      <c r="H144" s="38"/>
      <c r="I144" s="39">
        <v>0</v>
      </c>
      <c r="J144" s="40"/>
      <c r="K144" s="39">
        <f>E144*J144</f>
        <v>0</v>
      </c>
      <c r="L144" s="27">
        <f t="shared" si="17"/>
        <v>0</v>
      </c>
    </row>
    <row r="145" spans="1:12" x14ac:dyDescent="0.4">
      <c r="A145" s="23"/>
      <c r="B145" s="24" t="s">
        <v>113</v>
      </c>
      <c r="C145" s="25" t="s">
        <v>29</v>
      </c>
      <c r="D145" s="47">
        <v>1.01</v>
      </c>
      <c r="E145" s="26">
        <f t="shared" si="16"/>
        <v>23.48856</v>
      </c>
      <c r="F145" s="40"/>
      <c r="G145" s="39">
        <f>E145*F145</f>
        <v>0</v>
      </c>
      <c r="H145" s="38"/>
      <c r="I145" s="39">
        <v>0</v>
      </c>
      <c r="J145" s="38"/>
      <c r="K145" s="39">
        <v>0</v>
      </c>
      <c r="L145" s="27">
        <f t="shared" si="17"/>
        <v>0</v>
      </c>
    </row>
    <row r="146" spans="1:12" x14ac:dyDescent="0.4">
      <c r="A146" s="23"/>
      <c r="B146" s="24" t="s">
        <v>114</v>
      </c>
      <c r="C146" s="25" t="s">
        <v>52</v>
      </c>
      <c r="D146" s="47">
        <v>10.5</v>
      </c>
      <c r="E146" s="26">
        <f t="shared" si="16"/>
        <v>244.18799999999999</v>
      </c>
      <c r="F146" s="40"/>
      <c r="G146" s="39">
        <f>E146*F146</f>
        <v>0</v>
      </c>
      <c r="H146" s="38"/>
      <c r="I146" s="39">
        <v>0</v>
      </c>
      <c r="J146" s="38"/>
      <c r="K146" s="39">
        <v>0</v>
      </c>
      <c r="L146" s="27">
        <f t="shared" si="17"/>
        <v>0</v>
      </c>
    </row>
    <row r="147" spans="1:12" x14ac:dyDescent="0.4">
      <c r="A147" s="23"/>
      <c r="B147" s="24" t="s">
        <v>51</v>
      </c>
      <c r="C147" s="25" t="s">
        <v>52</v>
      </c>
      <c r="D147" s="47">
        <v>7.4999999999999997E-2</v>
      </c>
      <c r="E147" s="26">
        <f t="shared" si="16"/>
        <v>1.7442</v>
      </c>
      <c r="F147" s="40"/>
      <c r="G147" s="39">
        <f>E147*F147</f>
        <v>0</v>
      </c>
      <c r="H147" s="38"/>
      <c r="I147" s="39">
        <v>0</v>
      </c>
      <c r="J147" s="38"/>
      <c r="K147" s="39">
        <v>0</v>
      </c>
      <c r="L147" s="27">
        <f t="shared" si="17"/>
        <v>0</v>
      </c>
    </row>
    <row r="148" spans="1:12" x14ac:dyDescent="0.4">
      <c r="A148" s="23"/>
      <c r="B148" s="24" t="s">
        <v>43</v>
      </c>
      <c r="C148" s="25" t="s">
        <v>34</v>
      </c>
      <c r="D148" s="47">
        <v>7.0000000000000007E-2</v>
      </c>
      <c r="E148" s="26">
        <f t="shared" si="16"/>
        <v>1.6279200000000003</v>
      </c>
      <c r="F148" s="40"/>
      <c r="G148" s="39">
        <f>E148*F148</f>
        <v>0</v>
      </c>
      <c r="H148" s="38"/>
      <c r="I148" s="39">
        <v>0</v>
      </c>
      <c r="J148" s="38"/>
      <c r="K148" s="39">
        <v>0</v>
      </c>
      <c r="L148" s="27">
        <f t="shared" si="17"/>
        <v>0</v>
      </c>
    </row>
    <row r="149" spans="1:12" x14ac:dyDescent="0.4">
      <c r="A149" s="28"/>
      <c r="B149" s="29" t="s">
        <v>25</v>
      </c>
      <c r="C149" s="28"/>
      <c r="D149" s="48"/>
      <c r="E149" s="28"/>
      <c r="F149" s="28"/>
      <c r="G149" s="30">
        <f>SUM(G6:G148)</f>
        <v>0</v>
      </c>
      <c r="H149" s="28"/>
      <c r="I149" s="30">
        <f>SUM(I6:I148)</f>
        <v>0</v>
      </c>
      <c r="J149" s="28"/>
      <c r="K149" s="30">
        <f>SUM(K6:K148)</f>
        <v>0</v>
      </c>
      <c r="L149" s="30">
        <f>SUM(L6:L148)</f>
        <v>0</v>
      </c>
    </row>
    <row r="150" spans="1:12" x14ac:dyDescent="0.4">
      <c r="B150" s="31" t="s">
        <v>115</v>
      </c>
      <c r="C150" s="32">
        <f>გეომეტრია!$B$74</f>
        <v>0.03</v>
      </c>
      <c r="L150" s="33">
        <f>G149*C150</f>
        <v>0</v>
      </c>
    </row>
    <row r="151" spans="1:12" x14ac:dyDescent="0.4">
      <c r="B151" s="31" t="s">
        <v>25</v>
      </c>
      <c r="L151" s="33">
        <f>L149+L150</f>
        <v>0</v>
      </c>
    </row>
    <row r="152" spans="1:12" x14ac:dyDescent="0.4">
      <c r="B152" s="31" t="s">
        <v>116</v>
      </c>
      <c r="C152" s="32">
        <f>გეომეტრია!$B$75</f>
        <v>0.08</v>
      </c>
      <c r="L152" s="33">
        <f>L151*C152</f>
        <v>0</v>
      </c>
    </row>
    <row r="153" spans="1:12" x14ac:dyDescent="0.4">
      <c r="B153" s="31" t="s">
        <v>25</v>
      </c>
      <c r="L153" s="33">
        <f>L151+L152</f>
        <v>0</v>
      </c>
    </row>
    <row r="154" spans="1:12" x14ac:dyDescent="0.4">
      <c r="B154" s="31" t="s">
        <v>117</v>
      </c>
      <c r="C154" s="32">
        <f>გეომეტრია!$B$76</f>
        <v>0.08</v>
      </c>
      <c r="L154" s="33">
        <f>L153*C154</f>
        <v>0</v>
      </c>
    </row>
    <row r="155" spans="1:12" x14ac:dyDescent="0.4">
      <c r="B155" s="31" t="s">
        <v>25</v>
      </c>
      <c r="L155" s="33">
        <f>L153+L154</f>
        <v>0</v>
      </c>
    </row>
    <row r="156" spans="1:12" x14ac:dyDescent="0.4">
      <c r="B156" s="31" t="s">
        <v>118</v>
      </c>
      <c r="C156" s="32">
        <f>გეომეტრია!$B$77</f>
        <v>0.03</v>
      </c>
      <c r="L156" s="33">
        <f>L155*C156</f>
        <v>0</v>
      </c>
    </row>
    <row r="157" spans="1:12" x14ac:dyDescent="0.4">
      <c r="A157" s="34"/>
      <c r="B157" s="35" t="s">
        <v>6</v>
      </c>
      <c r="C157" s="34"/>
      <c r="D157" s="49"/>
      <c r="E157" s="34"/>
      <c r="F157" s="34"/>
      <c r="G157" s="34"/>
      <c r="H157" s="34"/>
      <c r="I157" s="34"/>
      <c r="J157" s="34"/>
      <c r="K157" s="34"/>
      <c r="L157" s="36">
        <f>L155+L156</f>
        <v>0</v>
      </c>
    </row>
    <row r="158" spans="1:12" x14ac:dyDescent="0.4">
      <c r="B158" s="31" t="s">
        <v>119</v>
      </c>
      <c r="C158" s="32">
        <f>გეომეტრია!$B$78</f>
        <v>0.18</v>
      </c>
      <c r="L158" s="33">
        <f>L157*C158</f>
        <v>0</v>
      </c>
    </row>
    <row r="159" spans="1:12" x14ac:dyDescent="0.4">
      <c r="A159" s="34"/>
      <c r="B159" s="35" t="s">
        <v>120</v>
      </c>
      <c r="C159" s="34"/>
      <c r="D159" s="49"/>
      <c r="E159" s="34"/>
      <c r="F159" s="34"/>
      <c r="G159" s="34"/>
      <c r="H159" s="34"/>
      <c r="I159" s="34"/>
      <c r="J159" s="34"/>
      <c r="K159" s="34"/>
      <c r="L159" s="36">
        <f>L157+L158</f>
        <v>0</v>
      </c>
    </row>
  </sheetData>
  <autoFilter ref="A5:L159" xr:uid="{00000000-0001-0000-0100-000000000000}"/>
  <mergeCells count="9">
    <mergeCell ref="F3:G3"/>
    <mergeCell ref="H3:I3"/>
    <mergeCell ref="J3:K3"/>
    <mergeCell ref="L3:L4"/>
    <mergeCell ref="A3:A4"/>
    <mergeCell ref="B3:B4"/>
    <mergeCell ref="C3:C4"/>
    <mergeCell ref="D3:D4"/>
    <mergeCell ref="E3:E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zoomScaleNormal="100" workbookViewId="0">
      <pane ySplit="3" topLeftCell="A13" activePane="bottomLeft" state="frozen"/>
      <selection pane="bottomLeft" activeCell="B27" sqref="B27"/>
    </sheetView>
  </sheetViews>
  <sheetFormatPr defaultColWidth="8.6328125" defaultRowHeight="14" x14ac:dyDescent="0.4"/>
  <cols>
    <col min="1" max="1" width="54" style="13" customWidth="1"/>
    <col min="2" max="2" width="14" style="13" customWidth="1"/>
    <col min="3" max="3" width="10" style="13" customWidth="1"/>
    <col min="4" max="4" width="46" style="13" customWidth="1"/>
    <col min="5" max="16384" width="8.6328125" style="13"/>
  </cols>
  <sheetData>
    <row r="1" spans="1:4" x14ac:dyDescent="0.4">
      <c r="A1" s="14" t="s">
        <v>204</v>
      </c>
    </row>
    <row r="2" spans="1:4" x14ac:dyDescent="0.4">
      <c r="A2" s="37" t="s">
        <v>121</v>
      </c>
    </row>
    <row r="4" spans="1:4" x14ac:dyDescent="0.4">
      <c r="A4" s="51" t="s">
        <v>122</v>
      </c>
      <c r="B4" s="17"/>
      <c r="C4" s="17"/>
      <c r="D4" s="17"/>
    </row>
    <row r="5" spans="1:4" x14ac:dyDescent="0.4">
      <c r="A5" s="15" t="s">
        <v>123</v>
      </c>
      <c r="B5" s="15" t="s">
        <v>124</v>
      </c>
      <c r="C5" s="15" t="s">
        <v>125</v>
      </c>
      <c r="D5" s="15" t="s">
        <v>126</v>
      </c>
    </row>
    <row r="6" spans="1:4" x14ac:dyDescent="0.4">
      <c r="A6" s="31" t="s">
        <v>127</v>
      </c>
      <c r="B6" s="52">
        <v>62.5</v>
      </c>
      <c r="C6" s="31" t="s">
        <v>128</v>
      </c>
      <c r="D6" s="53" t="s">
        <v>129</v>
      </c>
    </row>
    <row r="7" spans="1:4" x14ac:dyDescent="0.4">
      <c r="A7" s="31" t="s">
        <v>130</v>
      </c>
      <c r="B7" s="52">
        <v>32</v>
      </c>
      <c r="C7" s="31" t="s">
        <v>128</v>
      </c>
      <c r="D7" s="53" t="s">
        <v>129</v>
      </c>
    </row>
    <row r="8" spans="1:4" x14ac:dyDescent="0.4">
      <c r="A8" s="31" t="s">
        <v>131</v>
      </c>
      <c r="B8" s="52">
        <v>6</v>
      </c>
      <c r="C8" s="31" t="s">
        <v>128</v>
      </c>
      <c r="D8" s="53"/>
    </row>
    <row r="9" spans="1:4" x14ac:dyDescent="0.4">
      <c r="A9" s="31" t="s">
        <v>132</v>
      </c>
      <c r="B9" s="52">
        <v>0.5</v>
      </c>
      <c r="C9" s="31" t="s">
        <v>128</v>
      </c>
      <c r="D9" s="53" t="s">
        <v>133</v>
      </c>
    </row>
    <row r="10" spans="1:4" x14ac:dyDescent="0.4">
      <c r="A10" s="31" t="s">
        <v>134</v>
      </c>
      <c r="B10" s="52">
        <v>5</v>
      </c>
      <c r="C10" s="31" t="s">
        <v>135</v>
      </c>
      <c r="D10" s="53" t="s">
        <v>136</v>
      </c>
    </row>
    <row r="11" spans="1:4" x14ac:dyDescent="0.4">
      <c r="A11" s="31" t="s">
        <v>137</v>
      </c>
      <c r="B11" s="52">
        <v>6</v>
      </c>
      <c r="C11" s="31" t="s">
        <v>128</v>
      </c>
      <c r="D11" s="53"/>
    </row>
    <row r="12" spans="1:4" x14ac:dyDescent="0.4">
      <c r="A12" s="31" t="s">
        <v>138</v>
      </c>
      <c r="B12" s="52">
        <v>3</v>
      </c>
      <c r="C12" s="31" t="s">
        <v>139</v>
      </c>
      <c r="D12" s="53" t="s">
        <v>140</v>
      </c>
    </row>
    <row r="13" spans="1:4" x14ac:dyDescent="0.4">
      <c r="A13" s="31" t="s">
        <v>141</v>
      </c>
      <c r="B13" s="52">
        <v>40</v>
      </c>
      <c r="C13" s="31" t="s">
        <v>142</v>
      </c>
      <c r="D13" s="53" t="s">
        <v>143</v>
      </c>
    </row>
    <row r="14" spans="1:4" x14ac:dyDescent="0.4">
      <c r="A14" s="31" t="s">
        <v>144</v>
      </c>
      <c r="B14" s="52">
        <v>37</v>
      </c>
      <c r="C14" s="31" t="s">
        <v>145</v>
      </c>
      <c r="D14" s="53" t="s">
        <v>146</v>
      </c>
    </row>
    <row r="16" spans="1:4" x14ac:dyDescent="0.4">
      <c r="A16" s="51" t="s">
        <v>147</v>
      </c>
      <c r="B16" s="17"/>
      <c r="C16" s="17"/>
      <c r="D16" s="17"/>
    </row>
    <row r="17" spans="1:4" x14ac:dyDescent="0.4">
      <c r="A17" s="15" t="s">
        <v>123</v>
      </c>
      <c r="B17" s="15" t="s">
        <v>124</v>
      </c>
      <c r="C17" s="15" t="s">
        <v>125</v>
      </c>
      <c r="D17" s="15" t="s">
        <v>126</v>
      </c>
    </row>
    <row r="18" spans="1:4" x14ac:dyDescent="0.4">
      <c r="A18" s="31" t="s">
        <v>148</v>
      </c>
      <c r="B18" s="52">
        <v>0.4</v>
      </c>
      <c r="C18" s="31" t="s">
        <v>128</v>
      </c>
      <c r="D18" s="53"/>
    </row>
    <row r="19" spans="1:4" x14ac:dyDescent="0.4">
      <c r="A19" s="31" t="s">
        <v>149</v>
      </c>
      <c r="B19" s="54">
        <v>0.1</v>
      </c>
      <c r="C19" s="31"/>
      <c r="D19" s="53" t="s">
        <v>150</v>
      </c>
    </row>
    <row r="20" spans="1:4" x14ac:dyDescent="0.4">
      <c r="A20" s="31" t="s">
        <v>151</v>
      </c>
      <c r="B20" s="52">
        <v>0.3</v>
      </c>
      <c r="C20" s="31" t="s">
        <v>128</v>
      </c>
      <c r="D20" s="53"/>
    </row>
    <row r="21" spans="1:4" x14ac:dyDescent="0.4">
      <c r="A21" s="31" t="s">
        <v>152</v>
      </c>
      <c r="B21" s="52">
        <v>0.1</v>
      </c>
      <c r="C21" s="31" t="s">
        <v>128</v>
      </c>
      <c r="D21" s="53"/>
    </row>
    <row r="22" spans="1:4" x14ac:dyDescent="0.4">
      <c r="A22" s="31" t="s">
        <v>153</v>
      </c>
      <c r="B22" s="52">
        <v>1.5</v>
      </c>
      <c r="C22" s="31" t="s">
        <v>128</v>
      </c>
      <c r="D22" s="53"/>
    </row>
    <row r="23" spans="1:4" x14ac:dyDescent="0.4">
      <c r="A23" s="31" t="s">
        <v>154</v>
      </c>
      <c r="B23" s="52">
        <v>0.8</v>
      </c>
      <c r="C23" s="31" t="s">
        <v>128</v>
      </c>
      <c r="D23" s="53"/>
    </row>
    <row r="24" spans="1:4" x14ac:dyDescent="0.4">
      <c r="A24" s="31" t="s">
        <v>155</v>
      </c>
      <c r="B24" s="52">
        <v>0.4</v>
      </c>
      <c r="C24" s="31" t="s">
        <v>128</v>
      </c>
      <c r="D24" s="53"/>
    </row>
    <row r="25" spans="1:4" x14ac:dyDescent="0.4">
      <c r="A25" s="31" t="s">
        <v>156</v>
      </c>
      <c r="B25" s="52">
        <v>0.9</v>
      </c>
      <c r="C25" s="31" t="s">
        <v>128</v>
      </c>
      <c r="D25" s="53"/>
    </row>
    <row r="26" spans="1:4" x14ac:dyDescent="0.4">
      <c r="A26" s="31" t="s">
        <v>157</v>
      </c>
      <c r="B26" s="52">
        <v>0.3</v>
      </c>
      <c r="C26" s="31" t="s">
        <v>128</v>
      </c>
      <c r="D26" s="53"/>
    </row>
    <row r="27" spans="1:4" x14ac:dyDescent="0.4">
      <c r="A27" s="31" t="s">
        <v>158</v>
      </c>
      <c r="B27" s="52">
        <v>0.25</v>
      </c>
      <c r="C27" s="31" t="s">
        <v>128</v>
      </c>
      <c r="D27" s="53"/>
    </row>
    <row r="28" spans="1:4" x14ac:dyDescent="0.4">
      <c r="A28" s="31" t="s">
        <v>159</v>
      </c>
      <c r="B28" s="52">
        <v>1.2</v>
      </c>
      <c r="C28" s="31" t="s">
        <v>128</v>
      </c>
      <c r="D28" s="53"/>
    </row>
    <row r="29" spans="1:4" x14ac:dyDescent="0.4">
      <c r="A29" s="31" t="s">
        <v>160</v>
      </c>
      <c r="B29" s="52">
        <v>12</v>
      </c>
      <c r="C29" s="31" t="s">
        <v>55</v>
      </c>
      <c r="D29" s="53"/>
    </row>
    <row r="31" spans="1:4" x14ac:dyDescent="0.4">
      <c r="A31" s="51" t="s">
        <v>161</v>
      </c>
      <c r="B31" s="17"/>
      <c r="C31" s="17"/>
      <c r="D31" s="17"/>
    </row>
    <row r="32" spans="1:4" x14ac:dyDescent="0.4">
      <c r="A32" s="15" t="s">
        <v>123</v>
      </c>
      <c r="B32" s="15" t="s">
        <v>124</v>
      </c>
      <c r="C32" s="15" t="s">
        <v>125</v>
      </c>
      <c r="D32" s="15" t="s">
        <v>126</v>
      </c>
    </row>
    <row r="33" spans="1:4" x14ac:dyDescent="0.4">
      <c r="A33" s="31" t="s">
        <v>162</v>
      </c>
      <c r="B33" s="52">
        <v>3</v>
      </c>
      <c r="C33" s="31" t="s">
        <v>128</v>
      </c>
      <c r="D33" s="53"/>
    </row>
    <row r="34" spans="1:4" x14ac:dyDescent="0.4">
      <c r="A34" s="31" t="s">
        <v>163</v>
      </c>
      <c r="B34" s="52">
        <v>3.5</v>
      </c>
      <c r="C34" s="31" t="s">
        <v>128</v>
      </c>
      <c r="D34" s="53"/>
    </row>
    <row r="35" spans="1:4" x14ac:dyDescent="0.4">
      <c r="A35" s="31" t="s">
        <v>164</v>
      </c>
      <c r="B35" s="52">
        <v>2</v>
      </c>
      <c r="C35" s="31" t="s">
        <v>139</v>
      </c>
      <c r="D35" s="53"/>
    </row>
    <row r="36" spans="1:4" x14ac:dyDescent="0.4">
      <c r="A36" s="31" t="s">
        <v>165</v>
      </c>
      <c r="B36" s="52">
        <v>4</v>
      </c>
      <c r="C36" s="31" t="s">
        <v>139</v>
      </c>
      <c r="D36" s="53"/>
    </row>
    <row r="38" spans="1:4" x14ac:dyDescent="0.4">
      <c r="A38" s="51" t="s">
        <v>166</v>
      </c>
      <c r="B38" s="17"/>
      <c r="C38" s="17"/>
      <c r="D38" s="17"/>
    </row>
    <row r="39" spans="1:4" x14ac:dyDescent="0.4">
      <c r="A39" s="15" t="s">
        <v>167</v>
      </c>
      <c r="B39" s="15" t="s">
        <v>124</v>
      </c>
      <c r="C39" s="15" t="s">
        <v>125</v>
      </c>
      <c r="D39" s="15" t="s">
        <v>126</v>
      </c>
    </row>
    <row r="40" spans="1:4" x14ac:dyDescent="0.4">
      <c r="A40" s="14" t="s">
        <v>168</v>
      </c>
      <c r="B40" s="55">
        <f>B6*B7</f>
        <v>2000</v>
      </c>
      <c r="C40" s="31" t="s">
        <v>52</v>
      </c>
      <c r="D40" s="53"/>
    </row>
    <row r="41" spans="1:4" x14ac:dyDescent="0.4">
      <c r="A41" s="31" t="s">
        <v>169</v>
      </c>
      <c r="B41" s="33">
        <f>2*(B6+B7)</f>
        <v>189</v>
      </c>
      <c r="C41" s="31" t="s">
        <v>128</v>
      </c>
      <c r="D41" s="53"/>
    </row>
    <row r="42" spans="1:4" x14ac:dyDescent="0.4">
      <c r="A42" s="31" t="s">
        <v>170</v>
      </c>
      <c r="B42" s="33">
        <f>B7/2*B10/100</f>
        <v>0.8</v>
      </c>
      <c r="C42" s="31" t="s">
        <v>128</v>
      </c>
      <c r="D42" s="53"/>
    </row>
    <row r="43" spans="1:4" x14ac:dyDescent="0.4">
      <c r="A43" s="14" t="s">
        <v>171</v>
      </c>
      <c r="B43" s="55">
        <f>B8-B9</f>
        <v>5.5</v>
      </c>
      <c r="C43" s="31" t="s">
        <v>128</v>
      </c>
      <c r="D43" s="53"/>
    </row>
    <row r="44" spans="1:4" x14ac:dyDescent="0.4">
      <c r="A44" s="31" t="s">
        <v>172</v>
      </c>
      <c r="B44" s="33">
        <f>B12*(ROUNDUP(B6/B11,0)+1)</f>
        <v>36</v>
      </c>
      <c r="C44" s="31" t="s">
        <v>139</v>
      </c>
      <c r="D44" s="53"/>
    </row>
    <row r="45" spans="1:4" x14ac:dyDescent="0.4">
      <c r="A45" s="31" t="s">
        <v>173</v>
      </c>
      <c r="B45" s="33">
        <f>B35*B33*B34+B36*1.2*2.1</f>
        <v>31.08</v>
      </c>
      <c r="C45" s="31" t="s">
        <v>52</v>
      </c>
      <c r="D45" s="53"/>
    </row>
    <row r="46" spans="1:4" x14ac:dyDescent="0.4">
      <c r="A46" s="31" t="s">
        <v>174</v>
      </c>
      <c r="B46" s="33">
        <f>B41*B8+B7*B42-B45</f>
        <v>1128.52</v>
      </c>
      <c r="C46" s="31" t="s">
        <v>52</v>
      </c>
      <c r="D46" s="53"/>
    </row>
    <row r="47" spans="1:4" x14ac:dyDescent="0.4">
      <c r="A47" s="31" t="s">
        <v>175</v>
      </c>
      <c r="B47" s="33">
        <f>B6*B7*SQRT(1+(B10/100)^2)*1.03</f>
        <v>2062.5733926335811</v>
      </c>
      <c r="C47" s="31" t="s">
        <v>52</v>
      </c>
      <c r="D47" s="53"/>
    </row>
    <row r="48" spans="1:4" x14ac:dyDescent="0.4">
      <c r="A48" s="31" t="s">
        <v>176</v>
      </c>
      <c r="B48" s="33">
        <f>(B41+B6+4*B8)*0.5+(B35*2*(B33+B34)+B36*2*3.3)*0.3</f>
        <v>153.47</v>
      </c>
      <c r="C48" s="31" t="s">
        <v>52</v>
      </c>
      <c r="D48" s="53"/>
    </row>
    <row r="49" spans="1:4" x14ac:dyDescent="0.4">
      <c r="A49" s="31" t="s">
        <v>177</v>
      </c>
      <c r="B49" s="33">
        <f>B41*(B24+0.6)*B25+B44*(B22+0.6)^2*B23</f>
        <v>297.108</v>
      </c>
      <c r="C49" s="31" t="s">
        <v>29</v>
      </c>
      <c r="D49" s="53"/>
    </row>
    <row r="50" spans="1:4" x14ac:dyDescent="0.4">
      <c r="A50" s="31" t="s">
        <v>178</v>
      </c>
      <c r="B50" s="33">
        <f>(B6+1)*(B7+1)*B18+B49</f>
        <v>1135.308</v>
      </c>
      <c r="C50" s="31" t="s">
        <v>29</v>
      </c>
      <c r="D50" s="53"/>
    </row>
    <row r="51" spans="1:4" x14ac:dyDescent="0.4">
      <c r="A51" s="31" t="s">
        <v>179</v>
      </c>
      <c r="B51" s="33">
        <f>B50*(1-B19)</f>
        <v>1021.7772</v>
      </c>
      <c r="C51" s="31" t="s">
        <v>29</v>
      </c>
      <c r="D51" s="53"/>
    </row>
    <row r="52" spans="1:4" x14ac:dyDescent="0.4">
      <c r="A52" s="31" t="s">
        <v>180</v>
      </c>
      <c r="B52" s="33">
        <f>B50*B19</f>
        <v>113.5308</v>
      </c>
      <c r="C52" s="31" t="s">
        <v>29</v>
      </c>
      <c r="D52" s="53"/>
    </row>
    <row r="53" spans="1:4" x14ac:dyDescent="0.4">
      <c r="A53" s="31" t="s">
        <v>181</v>
      </c>
      <c r="B53" s="33">
        <f>B41*(B24+0.2)+B44*(B22+0.2)^2</f>
        <v>217.44</v>
      </c>
      <c r="C53" s="31" t="s">
        <v>52</v>
      </c>
      <c r="D53" s="53"/>
    </row>
    <row r="54" spans="1:4" x14ac:dyDescent="0.4">
      <c r="A54" s="31" t="s">
        <v>157</v>
      </c>
      <c r="B54" s="33">
        <f>B53*B26</f>
        <v>65.231999999999999</v>
      </c>
      <c r="C54" s="31" t="s">
        <v>29</v>
      </c>
      <c r="D54" s="53"/>
    </row>
    <row r="55" spans="1:4" x14ac:dyDescent="0.4">
      <c r="A55" s="31" t="s">
        <v>182</v>
      </c>
      <c r="B55" s="33">
        <f>B53*0.07</f>
        <v>15.220800000000001</v>
      </c>
      <c r="C55" s="31" t="s">
        <v>29</v>
      </c>
      <c r="D55" s="53"/>
    </row>
    <row r="56" spans="1:4" x14ac:dyDescent="0.4">
      <c r="A56" s="31" t="s">
        <v>183</v>
      </c>
      <c r="B56" s="33">
        <f>B41*B24*B25</f>
        <v>68.040000000000006</v>
      </c>
      <c r="C56" s="31" t="s">
        <v>29</v>
      </c>
      <c r="D56" s="53"/>
    </row>
    <row r="57" spans="1:4" x14ac:dyDescent="0.4">
      <c r="A57" s="31" t="s">
        <v>184</v>
      </c>
      <c r="B57" s="33">
        <f>B44*B22^2*B23</f>
        <v>64.8</v>
      </c>
      <c r="C57" s="31" t="s">
        <v>29</v>
      </c>
      <c r="D57" s="53"/>
    </row>
    <row r="58" spans="1:4" x14ac:dyDescent="0.4">
      <c r="A58" s="31" t="s">
        <v>185</v>
      </c>
      <c r="B58" s="33">
        <f>B56+B57</f>
        <v>132.84</v>
      </c>
      <c r="C58" s="31" t="s">
        <v>29</v>
      </c>
      <c r="D58" s="53"/>
    </row>
    <row r="59" spans="1:4" x14ac:dyDescent="0.4">
      <c r="A59" s="31" t="s">
        <v>186</v>
      </c>
      <c r="B59" s="33">
        <f>2*B41*B25+B44*4*B22*B23</f>
        <v>513</v>
      </c>
      <c r="C59" s="31" t="s">
        <v>52</v>
      </c>
      <c r="D59" s="53"/>
    </row>
    <row r="60" spans="1:4" x14ac:dyDescent="0.4">
      <c r="A60" s="31" t="s">
        <v>187</v>
      </c>
      <c r="B60" s="33">
        <f>MAX(0,B49-B58-B54-B55)</f>
        <v>83.815200000000004</v>
      </c>
      <c r="C60" s="31" t="s">
        <v>29</v>
      </c>
      <c r="D60" s="53"/>
    </row>
    <row r="61" spans="1:4" x14ac:dyDescent="0.4">
      <c r="A61" s="31" t="s">
        <v>188</v>
      </c>
      <c r="B61" s="33">
        <f>B40*B20</f>
        <v>600</v>
      </c>
      <c r="C61" s="31" t="s">
        <v>29</v>
      </c>
      <c r="D61" s="53"/>
    </row>
    <row r="62" spans="1:4" x14ac:dyDescent="0.4">
      <c r="A62" s="31" t="s">
        <v>189</v>
      </c>
      <c r="B62" s="33">
        <f>B40*B21</f>
        <v>200</v>
      </c>
      <c r="C62" s="31" t="s">
        <v>29</v>
      </c>
      <c r="D62" s="53"/>
    </row>
    <row r="63" spans="1:4" x14ac:dyDescent="0.4">
      <c r="A63" s="31" t="s">
        <v>190</v>
      </c>
      <c r="B63" s="33">
        <f>B40*B27</f>
        <v>500</v>
      </c>
      <c r="C63" s="31" t="s">
        <v>29</v>
      </c>
      <c r="D63" s="53"/>
    </row>
    <row r="64" spans="1:4" x14ac:dyDescent="0.4">
      <c r="A64" s="31" t="s">
        <v>191</v>
      </c>
      <c r="B64" s="33">
        <f>B40*B13/1000</f>
        <v>80</v>
      </c>
      <c r="C64" s="31" t="s">
        <v>192</v>
      </c>
      <c r="D64" s="53"/>
    </row>
    <row r="65" spans="1:4" x14ac:dyDescent="0.4">
      <c r="A65" s="31" t="s">
        <v>193</v>
      </c>
      <c r="B65" s="33">
        <f>B64*B14</f>
        <v>2960</v>
      </c>
      <c r="C65" s="31" t="s">
        <v>52</v>
      </c>
      <c r="D65" s="53"/>
    </row>
    <row r="66" spans="1:4" x14ac:dyDescent="0.4">
      <c r="A66" s="31" t="s">
        <v>194</v>
      </c>
      <c r="B66" s="33">
        <f>(B41+4*B28)*B28*0.1</f>
        <v>23.256</v>
      </c>
      <c r="C66" s="31" t="s">
        <v>29</v>
      </c>
      <c r="D66" s="53"/>
    </row>
    <row r="67" spans="1:4" x14ac:dyDescent="0.4">
      <c r="A67" s="31" t="s">
        <v>195</v>
      </c>
      <c r="B67" s="33">
        <f>(B41+4*B28)*B28*0.1</f>
        <v>23.256</v>
      </c>
      <c r="C67" s="31" t="s">
        <v>29</v>
      </c>
      <c r="D67" s="53"/>
    </row>
    <row r="68" spans="1:4" x14ac:dyDescent="0.4">
      <c r="A68" s="31" t="s">
        <v>196</v>
      </c>
      <c r="B68" s="33">
        <f>2*B6+8*B8</f>
        <v>173</v>
      </c>
      <c r="C68" s="31" t="s">
        <v>101</v>
      </c>
      <c r="D68" s="53"/>
    </row>
    <row r="72" spans="1:4" x14ac:dyDescent="0.4">
      <c r="A72" s="51" t="s">
        <v>197</v>
      </c>
      <c r="B72" s="17"/>
      <c r="C72" s="17"/>
      <c r="D72" s="17"/>
    </row>
    <row r="73" spans="1:4" x14ac:dyDescent="0.4">
      <c r="A73" s="15" t="s">
        <v>198</v>
      </c>
      <c r="B73" s="15" t="s">
        <v>135</v>
      </c>
      <c r="C73" s="15"/>
      <c r="D73" s="15" t="s">
        <v>199</v>
      </c>
    </row>
    <row r="74" spans="1:4" x14ac:dyDescent="0.4">
      <c r="A74" s="31" t="s">
        <v>115</v>
      </c>
      <c r="B74" s="56">
        <v>0.03</v>
      </c>
      <c r="C74" s="31" t="s">
        <v>135</v>
      </c>
      <c r="D74" s="53" t="s">
        <v>207</v>
      </c>
    </row>
    <row r="75" spans="1:4" x14ac:dyDescent="0.4">
      <c r="A75" s="31" t="s">
        <v>116</v>
      </c>
      <c r="B75" s="56">
        <v>0.08</v>
      </c>
      <c r="C75" s="31" t="s">
        <v>135</v>
      </c>
      <c r="D75" s="53"/>
    </row>
    <row r="76" spans="1:4" x14ac:dyDescent="0.4">
      <c r="A76" s="31" t="s">
        <v>117</v>
      </c>
      <c r="B76" s="56">
        <v>0.08</v>
      </c>
      <c r="C76" s="31" t="s">
        <v>135</v>
      </c>
      <c r="D76" s="53"/>
    </row>
    <row r="77" spans="1:4" x14ac:dyDescent="0.4">
      <c r="A77" s="31" t="s">
        <v>118</v>
      </c>
      <c r="B77" s="56">
        <v>0.03</v>
      </c>
      <c r="C77" s="31" t="s">
        <v>135</v>
      </c>
      <c r="D77" s="53" t="s">
        <v>206</v>
      </c>
    </row>
    <row r="78" spans="1:4" x14ac:dyDescent="0.4">
      <c r="A78" s="31" t="s">
        <v>119</v>
      </c>
      <c r="B78" s="56">
        <v>0.18</v>
      </c>
      <c r="C78" s="31" t="s">
        <v>135</v>
      </c>
      <c r="D78" s="53"/>
    </row>
    <row r="79" spans="1:4" x14ac:dyDescent="0.4">
      <c r="A79" s="31" t="s">
        <v>11</v>
      </c>
      <c r="B79" s="56">
        <v>0.01</v>
      </c>
      <c r="C79" s="31" t="s">
        <v>135</v>
      </c>
      <c r="D79" s="53" t="s">
        <v>200</v>
      </c>
    </row>
    <row r="80" spans="1:4" x14ac:dyDescent="0.4">
      <c r="A80" s="31" t="s">
        <v>12</v>
      </c>
      <c r="B80" s="56">
        <v>0.01</v>
      </c>
      <c r="C80" s="31" t="s">
        <v>135</v>
      </c>
      <c r="D80" s="53"/>
    </row>
    <row r="81" spans="1:4" x14ac:dyDescent="0.4">
      <c r="A81" s="31" t="s">
        <v>201</v>
      </c>
      <c r="B81" s="57">
        <v>2.5920000000000001</v>
      </c>
      <c r="C81" s="31"/>
      <c r="D81" s="53" t="s">
        <v>202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კრებსითი</vt:lpstr>
      <vt:lpstr>შენობა</vt:lpstr>
      <vt:lpstr>გეომეტრია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Zurab Beroshvili</cp:lastModifiedBy>
  <cp:revision>0</cp:revision>
  <dcterms:created xsi:type="dcterms:W3CDTF">2026-10-15T08:13:00Z</dcterms:created>
  <dcterms:modified xsi:type="dcterms:W3CDTF">2026-10-20T14:05:19Z</dcterms:modified>
  <dc:language>en-US</dc:language>
</cp:coreProperties>
</file>