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smakharadze\Downloads\"/>
    </mc:Choice>
  </mc:AlternateContent>
  <xr:revisionPtr revIDLastSave="0" documentId="13_ncr:1_{49931C59-39AC-48CF-9B37-5D5FAB6C031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ინსტრუქცია მომწოდებლისთვის" sheetId="6" r:id="rId1"/>
    <sheet name="მომწოდებლის ფორმა" sheetId="9" r:id="rId2"/>
    <sheet name="ფასი კლინიკებით" sheetId="10" r:id="rId3"/>
    <sheet name="შესასყიდი რაოდენობა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2" l="1"/>
  <c r="I6" i="12"/>
  <c r="K6" i="12" s="1"/>
  <c r="B6" i="12"/>
  <c r="I32" i="12" l="1"/>
  <c r="G32" i="12"/>
  <c r="F32" i="12"/>
  <c r="E32" i="12"/>
  <c r="D32" i="12"/>
  <c r="C32" i="12"/>
  <c r="B32" i="12"/>
  <c r="H32" i="12" s="1"/>
  <c r="A32" i="12"/>
  <c r="I31" i="12"/>
  <c r="G31" i="12"/>
  <c r="F31" i="12"/>
  <c r="E31" i="12"/>
  <c r="D31" i="12"/>
  <c r="C31" i="12"/>
  <c r="B31" i="12"/>
  <c r="H31" i="12" s="1"/>
  <c r="A31" i="12"/>
  <c r="I30" i="12"/>
  <c r="G30" i="12"/>
  <c r="F30" i="12"/>
  <c r="E30" i="12"/>
  <c r="D30" i="12"/>
  <c r="C30" i="12"/>
  <c r="B30" i="12"/>
  <c r="A30" i="12"/>
  <c r="G29" i="12"/>
  <c r="F29" i="12"/>
  <c r="E29" i="12"/>
  <c r="D29" i="12"/>
  <c r="C29" i="12"/>
  <c r="B29" i="12"/>
  <c r="G26" i="12"/>
  <c r="F26" i="12"/>
  <c r="E26" i="12"/>
  <c r="D26" i="12"/>
  <c r="C26" i="12"/>
  <c r="B26" i="12"/>
  <c r="A26" i="12"/>
  <c r="G25" i="12"/>
  <c r="F25" i="12"/>
  <c r="E25" i="12"/>
  <c r="D25" i="12"/>
  <c r="C25" i="12"/>
  <c r="B25" i="12"/>
  <c r="A25" i="12"/>
  <c r="G24" i="12"/>
  <c r="F24" i="12"/>
  <c r="E24" i="12"/>
  <c r="D24" i="12"/>
  <c r="C24" i="12"/>
  <c r="B24" i="12"/>
  <c r="A24" i="12"/>
  <c r="G23" i="12"/>
  <c r="F23" i="12"/>
  <c r="E23" i="12"/>
  <c r="D23" i="12"/>
  <c r="C23" i="12"/>
  <c r="B23" i="12"/>
  <c r="G20" i="12"/>
  <c r="F20" i="12"/>
  <c r="E20" i="12"/>
  <c r="D20" i="12"/>
  <c r="C20" i="12"/>
  <c r="B20" i="12"/>
  <c r="A20" i="12"/>
  <c r="G19" i="12"/>
  <c r="F19" i="12"/>
  <c r="E19" i="12"/>
  <c r="D19" i="12"/>
  <c r="C19" i="12"/>
  <c r="B19" i="12"/>
  <c r="A19" i="12"/>
  <c r="G18" i="12"/>
  <c r="F18" i="12"/>
  <c r="E18" i="12"/>
  <c r="D18" i="12"/>
  <c r="C18" i="12"/>
  <c r="B18" i="12"/>
  <c r="A18" i="12"/>
  <c r="G17" i="12"/>
  <c r="F17" i="12"/>
  <c r="E17" i="12"/>
  <c r="D17" i="12"/>
  <c r="C17" i="12"/>
  <c r="B17" i="12"/>
  <c r="G14" i="12"/>
  <c r="F14" i="12"/>
  <c r="E14" i="12"/>
  <c r="D14" i="12"/>
  <c r="C14" i="12"/>
  <c r="B14" i="12"/>
  <c r="A14" i="12"/>
  <c r="G13" i="12"/>
  <c r="F13" i="12"/>
  <c r="E13" i="12"/>
  <c r="D13" i="12"/>
  <c r="C13" i="12"/>
  <c r="B13" i="12"/>
  <c r="A13" i="12"/>
  <c r="G12" i="12"/>
  <c r="F12" i="12"/>
  <c r="E12" i="12"/>
  <c r="D12" i="12"/>
  <c r="C12" i="12"/>
  <c r="B12" i="12"/>
  <c r="A12" i="12"/>
  <c r="G11" i="12"/>
  <c r="F11" i="12"/>
  <c r="E11" i="12"/>
  <c r="D11" i="12"/>
  <c r="C11" i="12"/>
  <c r="B11" i="12"/>
  <c r="I8" i="12"/>
  <c r="G8" i="12"/>
  <c r="F8" i="12"/>
  <c r="E8" i="12"/>
  <c r="D8" i="12"/>
  <c r="C8" i="12"/>
  <c r="B8" i="12"/>
  <c r="H8" i="12" s="1"/>
  <c r="A8" i="12"/>
  <c r="G7" i="12"/>
  <c r="F7" i="12"/>
  <c r="E7" i="12"/>
  <c r="D7" i="12"/>
  <c r="C7" i="12"/>
  <c r="B7" i="12"/>
  <c r="A7" i="12"/>
  <c r="G6" i="12"/>
  <c r="F6" i="12"/>
  <c r="E6" i="12"/>
  <c r="D6" i="12"/>
  <c r="C6" i="12"/>
  <c r="A6" i="12"/>
  <c r="G5" i="12"/>
  <c r="F5" i="12"/>
  <c r="E5" i="12"/>
  <c r="D5" i="12"/>
  <c r="C5" i="12"/>
  <c r="B5" i="12"/>
  <c r="H30" i="12" l="1"/>
  <c r="H13" i="12"/>
  <c r="I13" i="12" s="1"/>
  <c r="H14" i="12"/>
  <c r="I14" i="12" s="1"/>
  <c r="H18" i="12"/>
  <c r="I18" i="12" s="1"/>
  <c r="H6" i="12"/>
  <c r="H7" i="12"/>
  <c r="I7" i="12" s="1"/>
  <c r="H26" i="12"/>
  <c r="I26" i="12" s="1"/>
  <c r="H12" i="12"/>
  <c r="I12" i="12" s="1"/>
  <c r="H20" i="12"/>
  <c r="I20" i="12" s="1"/>
  <c r="H24" i="12"/>
  <c r="I24" i="12" s="1"/>
  <c r="H19" i="12"/>
  <c r="I19" i="12" s="1"/>
  <c r="H25" i="12"/>
  <c r="I25" i="12" s="1"/>
  <c r="A6" i="10" l="1"/>
  <c r="A5" i="10"/>
  <c r="A4" i="10"/>
  <c r="G3" i="10"/>
  <c r="G2" i="10"/>
  <c r="F3" i="10"/>
  <c r="F2" i="10"/>
  <c r="E3" i="10"/>
  <c r="E2" i="10"/>
  <c r="D3" i="10"/>
  <c r="D2" i="10"/>
  <c r="C3" i="10"/>
  <c r="C2" i="10"/>
  <c r="B3" i="10"/>
  <c r="B2" i="10"/>
  <c r="A2" i="10"/>
  <c r="AC6" i="9"/>
  <c r="B4" i="10" l="1"/>
  <c r="AA6" i="9"/>
  <c r="J20" i="12"/>
  <c r="K20" i="12" s="1"/>
  <c r="L20" i="12" s="1"/>
  <c r="J32" i="12"/>
  <c r="K32" i="12" s="1"/>
  <c r="L32" i="12" s="1"/>
  <c r="J14" i="12"/>
  <c r="K14" i="12" s="1"/>
  <c r="L14" i="12" s="1"/>
  <c r="J8" i="12"/>
  <c r="K8" i="12" s="1"/>
  <c r="L8" i="12" s="1"/>
  <c r="J26" i="12"/>
  <c r="K26" i="12" s="1"/>
  <c r="L26" i="12" s="1"/>
  <c r="J31" i="12"/>
  <c r="K31" i="12" s="1"/>
  <c r="L31" i="12" s="1"/>
  <c r="J19" i="12"/>
  <c r="K19" i="12" s="1"/>
  <c r="L19" i="12" s="1"/>
  <c r="J7" i="12"/>
  <c r="K7" i="12" s="1"/>
  <c r="L7" i="12" s="1"/>
  <c r="J25" i="12"/>
  <c r="K25" i="12" s="1"/>
  <c r="L25" i="12" s="1"/>
  <c r="J13" i="12"/>
  <c r="K13" i="12" s="1"/>
  <c r="L13" i="12" s="1"/>
  <c r="J30" i="12"/>
  <c r="K30" i="12" s="1"/>
  <c r="L30" i="12" s="1"/>
  <c r="J24" i="12"/>
  <c r="K24" i="12" s="1"/>
  <c r="L24" i="12" s="1"/>
  <c r="J18" i="12"/>
  <c r="K18" i="12" s="1"/>
  <c r="L18" i="12" s="1"/>
  <c r="J12" i="12"/>
  <c r="K12" i="12" s="1"/>
  <c r="L12" i="12" s="1"/>
  <c r="AB6" i="9" l="1"/>
  <c r="C6" i="10"/>
  <c r="B6" i="10"/>
  <c r="E6" i="10"/>
  <c r="D6" i="10"/>
  <c r="G6" i="10"/>
  <c r="F6" i="10"/>
  <c r="G4" i="10"/>
  <c r="F4" i="10"/>
  <c r="E4" i="10"/>
  <c r="G5" i="10"/>
  <c r="E5" i="10"/>
  <c r="D5" i="10"/>
  <c r="C5" i="10"/>
  <c r="B5" i="10"/>
  <c r="F5" i="10"/>
  <c r="L6" i="12"/>
  <c r="L35" i="12" s="1"/>
  <c r="K34" i="12"/>
  <c r="D4" i="10"/>
  <c r="C4" i="10"/>
  <c r="F7" i="10" l="1"/>
  <c r="F8" i="10" s="1"/>
  <c r="E7" i="10"/>
  <c r="E8" i="10" s="1"/>
  <c r="G7" i="10"/>
  <c r="G8" i="10" s="1"/>
  <c r="B7" i="10"/>
  <c r="B8" i="10" s="1"/>
  <c r="C7" i="10"/>
  <c r="C8" i="10" s="1"/>
  <c r="D7" i="10"/>
  <c r="D8" i="10" s="1"/>
</calcChain>
</file>

<file path=xl/sharedStrings.xml><?xml version="1.0" encoding="utf-8"?>
<sst xmlns="http://schemas.openxmlformats.org/spreadsheetml/2006/main" count="138" uniqueCount="114">
  <si>
    <t>ვალუტა</t>
  </si>
  <si>
    <t>TLH</t>
  </si>
  <si>
    <t>ZURH</t>
  </si>
  <si>
    <t>ACH</t>
  </si>
  <si>
    <t>AKH</t>
  </si>
  <si>
    <t>QBH</t>
  </si>
  <si>
    <t>POH</t>
  </si>
  <si>
    <t>ზუგდიდის რეფერალური ჰოსპიტალი</t>
  </si>
  <si>
    <t>კვლევის დასახელება</t>
  </si>
  <si>
    <t>ანალიზების რაოდენობა თვეში</t>
  </si>
  <si>
    <t>პროთრომბინის დრო INR /pt</t>
  </si>
  <si>
    <t>ფიბრინოგენი FIB</t>
  </si>
  <si>
    <t>აქტივირებული თრომბოპლასტინის დრო APTT</t>
  </si>
  <si>
    <t>ხელშეკრულების ვადა (თვე)</t>
  </si>
  <si>
    <t>კვლევა</t>
  </si>
  <si>
    <t>თელავის რეფერალური ჰოსპიტალი</t>
  </si>
  <si>
    <t>ახალციხის რეფერალური ჰოსპიტალი</t>
  </si>
  <si>
    <t>ახალქალაქის ჰოსპიტალი</t>
  </si>
  <si>
    <t>ფოთის ჰოსპიტალი</t>
  </si>
  <si>
    <t>რეაგენტი</t>
  </si>
  <si>
    <t>კალიბრატორი (საერთოს შემთხვევაში — იგივე კატ. № ყველა შესაბამის ანალიზზე)</t>
  </si>
  <si>
    <t>კონტროლი (2 დონე, ყოველდღე; საერთოს შემთხვევაში — იგივე კატ. №)</t>
  </si>
  <si>
    <t>სხვა</t>
  </si>
  <si>
    <t>ავტომატური გამოთვლა</t>
  </si>
  <si>
    <t>მწარმოებელი / კატალოგის № (თუ არ თავაზობთ — „არ ვთავაზობთ“)</t>
  </si>
  <si>
    <t>ფლაკონების რაოდენობა შეფუთვაში (ც)</t>
  </si>
  <si>
    <t>ტესტების რაოდენობა 1 ფლაკონზე</t>
  </si>
  <si>
    <t>შეფუთვის ფასი (დღგ-ით)</t>
  </si>
  <si>
    <t>ვალუტა (მთელი სტრიქონისთვის)</t>
  </si>
  <si>
    <t>გახსნილი ფლაკონის ბორტზე სტაბილურობა (დღე)</t>
  </si>
  <si>
    <t>დამხმარე რეაგენტის კატალოგის №</t>
  </si>
  <si>
    <t>დამხმარე რეაგენტის შეფუთვის ფასი</t>
  </si>
  <si>
    <t>ტესტების რაოდენობა 1 შეფუთვაზე</t>
  </si>
  <si>
    <t>კალიბრატორის კატალოგის №</t>
  </si>
  <si>
    <t>კალიბრატორის შეფუთვის ფასი</t>
  </si>
  <si>
    <t>1 შეფუთვა ყოფნის 1 ანალიზატორს (დღე)</t>
  </si>
  <si>
    <t>კონტროლის კატალოგის №</t>
  </si>
  <si>
    <t>კონტროლის შეფუთვის ფასი</t>
  </si>
  <si>
    <t>კიუვეტები, საწმენდი ხსნარი და სხვა სახარჯი 1 ტესტზე</t>
  </si>
  <si>
    <t>შენახვის ტემპერატურა (°C)</t>
  </si>
  <si>
    <t>1 ფლაკონის ფასი (₾)</t>
  </si>
  <si>
    <t>NBG კურსი (₾)</t>
  </si>
  <si>
    <t>მაგ.: Thromboplastin / PT-123</t>
  </si>
  <si>
    <t>GEL</t>
  </si>
  <si>
    <t>CaCl-01</t>
  </si>
  <si>
    <t>CAL-01</t>
  </si>
  <si>
    <t>CON-01</t>
  </si>
  <si>
    <t>2–8</t>
  </si>
  <si>
    <t>ფორმულა</t>
  </si>
  <si>
    <t>NBG ოფიციალური კურსი</t>
  </si>
  <si>
    <t>₾ 1 ერთეულზე</t>
  </si>
  <si>
    <t>USD</t>
  </si>
  <si>
    <t>EUR</t>
  </si>
  <si>
    <t>კურსის თარიღი</t>
  </si>
  <si>
    <t>21.10.2026</t>
  </si>
  <si>
    <t>ერთეული ანალიზის რეალური ფასი თითოეულ კლინიკაში (₾) — ავტომატური, არ შეცვალოთ</t>
  </si>
  <si>
    <t>ხარჯი თვეში ამ კლინიკაში (₾)</t>
  </si>
  <si>
    <t>ხარჯი ხელშეკრულების პერიოდზე ამ კლინიკაში (₾)</t>
  </si>
  <si>
    <t>ჩვენი პარამეტრები (ავსებს შემსყიდველი)</t>
  </si>
  <si>
    <t>კონტროლის გაზომვები თვეში 1 ანალიზზე (ყველა დონე)</t>
  </si>
  <si>
    <t>ტესტები 1 კალიბრაციაზე</t>
  </si>
  <si>
    <t>ინსტრუქცია მომწოდებლისთვის — ჰემოსტაზის (კოაგულაციის) რეაგენტები (რეაგენტ-კონტრაქტი, 24 თვე)</t>
  </si>
  <si>
    <t>ტენდერის პირობები</t>
  </si>
  <si>
    <t>• ხელშეკრულება — რეაგენტ-კონტრაქტი 24 თვის ვადით.</t>
  </si>
  <si>
    <t>• მომწოდებელი უფასოდ დგამს კოაგულომეტრს ყველა 6 კლინიკაში (ინსტალაცია, სერვისი, სათადარიგო ნაწილები, ტრენინგი, LIS ინტეგრაცია).</t>
  </si>
  <si>
    <t>• ანალიზები: პროთრომბინის დრო (PT/INR), აქტივირებული თრომბოპლასტინის დრო (APTT), ფიბრინოგენი (FIB).</t>
  </si>
  <si>
    <t>რა უნდა შეავსოთ — ფურცელი „მომწოდებლის ფორმა“, ერთი ცხრილი, თითო ანალიზზე ერთი სტრიქონი (მხოლოდ ყვითელი უჯრები; ნიმუში — მე-3 სტრიქონში)</t>
  </si>
  <si>
    <t>რეაგენტი:</t>
  </si>
  <si>
    <t>• ფლაკონების რაოდენობა შეფუთვაში და 1 ფლაკონის მოცულობა (ml). ლიოფილიზებული რეაგენტის შემთხვევაში — მოცულობა გახსნის (რეკონსტიტუციის) შემდეგ.</t>
  </si>
  <si>
    <t>• ტესტების რაოდენობა 1 ფლაკონზე — რეალურად, თქვენს ანალიზატორზე, მკვდარი მოცულობის გამოკლებით.</t>
  </si>
  <si>
    <t>• შეფუთვის ფასი დღგ-ით; ვალუტა (GEL / USD / EUR) — ერთი მთელი სტრიქონისთვის.</t>
  </si>
  <si>
    <t>• გახსნილი ფლაკონის ბორტზე სტაბილურობა (დღე) და კალიბრაციის სიხშირე — IFU-ს მიხედვით. თუ ანალიზი კალიბრაციას არ საჭიროებს, სიხშირე დატოვეთ ცარიელი.</t>
  </si>
  <si>
    <t>დამხმარე რეაგენტი:</t>
  </si>
  <si>
    <t>კალიბრატორი და კონტროლი:</t>
  </si>
  <si>
    <t>• თითოეულ ანალიზზე მიუთითეთ კალიბრატორის და კონტროლის კატალოგის №, შეფუთვის ფასი და რამდენ დღეს ყოფნის 1 შეფუთვა ერთ ანალიზატორს. კონტროლი ტარდება დღეში 2 დონით, ყოველდღე.</t>
  </si>
  <si>
    <t>• თუ კალიბრატორი ან კონტროლი რამდენიმე ანალიზისთვის საერთოა — ყველა შესაბამის ანალიზზე ჩაწერეთ იგივე კატალოგის №, ფასი და დღეები. ფორმა მის ხარჯს ერთხელ დაითვლის და გაანაწილებს ამ ანალიზებზე.</t>
  </si>
  <si>
    <t>სხვა:</t>
  </si>
  <si>
    <t>• კიუვეტები, საწმენდი/სისტემური ხსნარი და სხვა სახარჯი — 1 ტესტზე გადანაწილებული ღირებულება.</t>
  </si>
  <si>
    <t>• თუ ანალიზს არ თავაზობთ — სვეტში H ჩაწერეთ „არ ვთავაზობთ“.</t>
  </si>
  <si>
    <t>როგორ ითვლება ერთეული ანალიზის ფასი (ავტომატურად, ფურცელი „ფასი კლინიკებით“)</t>
  </si>
  <si>
    <t>ფასი ითვლება ცალკე თითოეული კლინიკისთვის, მისი რეალური დატვირთვით, და ერთ ციფრში აერთიანებს ყველა ხარჯს:</t>
  </si>
  <si>
    <t>2. დამხმარე რეაგენტი: იგივე ხარჯი × (შეფუთვის ფასი ÷ ტესტები 1 შეფუთვაზე).</t>
  </si>
  <si>
    <t>3. კალიბრატორი და კონტროლი: თვიური ღირებულება 1 ანალიზატორზე, გაყოფილი იმ ანალიზების რაოდენობაზე, რომლებიც ამ პროდუქტს იყენებს.</t>
  </si>
  <si>
    <t>4. კიუვეტები და სხვა სახარჯი: 1 ტესტზე მითითებული ღირებულება.</t>
  </si>
  <si>
    <t>ერთეული ანალიზის ფასი = რეაგენტი + დამხმარე რეაგენტი + კალიბრატორი + კონტროლი + სხვა სახარჯი (1 ანალიზზე, ₾)</t>
  </si>
  <si>
    <t>დამატებით წარმოსადგენი (ერთხელ)</t>
  </si>
  <si>
    <t>• ვარგისიანობის ნარჩენი ვადა მიწოდებისას — არანაკლებ 12 თვე ან საერთო ვადის 70%; ცივი ჯაჭვი (2–8°C) ტემპერატურის ლოგერით.</t>
  </si>
  <si>
    <t>1 ფლაკონის მოცულობა (ml)</t>
  </si>
  <si>
    <t>ქობულეთის ჰოსპიტალი</t>
  </si>
  <si>
    <t>დამხმარე რეაგენტი (CaCl₂ / ბუფერი) — თუ არ საჭიროებს, დატოვეთ ცარიელი</t>
  </si>
  <si>
    <t>კალიბრაციის სიხშირე (ყოველ N დღეში)</t>
  </si>
  <si>
    <t>დეკლარირებული ფასი 1 ტესტზე (₾)</t>
  </si>
  <si>
    <t>• თუ ანალიზს სჭირდება ცალკე რეაგენტი (მაგ. CaCl₂ APTT-სთვის, ბუფერი FIB-სთვის) — მიუთითეთ კატალოგის №, შეფუთვის ფასი და რამდენ ტესტს ყოფნის 1 შეფუთვა. თუ არ სჭირდება — დატოვეთ ცარიელი.</t>
  </si>
  <si>
    <t>1. რეაგენტი: ხარჯი = პაციენტის ანალიზები + კონტროლის გაზომვები + კალიბრაცია; ფლაკონი თვეში = ხარჯი ÷ ტესტები 1 ფლაკონზე, მაგრამ არანაკლებ 30 ÷ ბორტზე სტაბილურობა.</t>
  </si>
  <si>
    <t>• ანალიზატორი: მოდელი, წარმადობა (ტესტი/სთ), STAT რეჟიმი, გაზომვის მეთოდი, მიწოდებისა და ინსტალაციის ვადა, სერვისის რეაგირების დრო.</t>
  </si>
  <si>
    <t>• CE-IVD, ISO 13485, IFU და SDS დოკუმენტაცია; PT რეაგენტის ISI მნიშვნელობა; დაზიანებული/ვადაგასული პროდუქციის შეცვლის ვალდებულება.</t>
  </si>
  <si>
    <t>შესასყიდი რაოდენობა და თანხა თვეში — ავტომატური, არ შეცვალოთ</t>
  </si>
  <si>
    <t>ითვლება მომწოდებლის ფორმიდან: პაციენტის ანალიზები + კონტროლი + კალიბრაცია, გახსნილი ფლაკონის სტაბილურობის გათვალისწინებით.</t>
  </si>
  <si>
    <t>1. რეაგენტი — ფლაკონი თვეში</t>
  </si>
  <si>
    <t>სულ ფლაკონი</t>
  </si>
  <si>
    <t>შესაძენი შეფუთვა</t>
  </si>
  <si>
    <t>1 შეფუთვის ფასი (₾)</t>
  </si>
  <si>
    <t>თანხა თვეში (₾)</t>
  </si>
  <si>
    <t>თანხა ხელშეკრულების პერიოდზე (₾)</t>
  </si>
  <si>
    <t>2. დამხმარე რეაგენტი (CaCl₂ / ბუფერი) — შეფუთვა თვეში</t>
  </si>
  <si>
    <t>სულ შეფუთვა (ზუსტი)</t>
  </si>
  <si>
    <t>3. კალიბრატორი — შეფუთვა თვეში (საერთო კალიბრატორი ითვლება ერთხელ)</t>
  </si>
  <si>
    <t>4. კონტროლი — შეფუთვა თვეში (საერთო კონტროლი ითვლება ერთხელ)</t>
  </si>
  <si>
    <t>5. კიუვეტები და სხვა სახარჯი</t>
  </si>
  <si>
    <t>სულ ანალიზი თვეში</t>
  </si>
  <si>
    <t>ფასი 1 ტესტზე (₾)</t>
  </si>
  <si>
    <t>სულ შესასყიდი თანხა — თვეში (₾)</t>
  </si>
  <si>
    <t>სულ შესასყიდი თანხა — ხელშეკრულების პერიოდზე (₾)</t>
  </si>
  <si>
    <t>• ფასი ფიქსირდება ხელშეკრულების მთელ პერიოდზე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</si>
</sst>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00"/>
    <numFmt numFmtId="166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rgb="FF80808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DE7F6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0" fillId="0" borderId="1" xfId="0" applyNumberFormat="1" applyBorder="1"/>
    <xf numFmtId="4" fontId="1" fillId="9" borderId="1" xfId="0" applyNumberFormat="1" applyFont="1" applyFill="1" applyBorder="1"/>
    <xf numFmtId="0" fontId="0" fillId="0" borderId="1" xfId="0" applyBorder="1"/>
    <xf numFmtId="0" fontId="1" fillId="9" borderId="1" xfId="0" applyFont="1" applyFill="1" applyBorder="1"/>
    <xf numFmtId="0" fontId="3" fillId="10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3" fontId="0" fillId="0" borderId="1" xfId="0" applyNumberFormat="1" applyBorder="1"/>
    <xf numFmtId="0" fontId="0" fillId="8" borderId="1" xfId="0" applyFill="1" applyBorder="1"/>
    <xf numFmtId="165" fontId="0" fillId="0" borderId="1" xfId="0" applyNumberFormat="1" applyBorder="1"/>
    <xf numFmtId="0" fontId="0" fillId="2" borderId="1" xfId="0" applyFill="1" applyBorder="1"/>
    <xf numFmtId="164" fontId="0" fillId="0" borderId="1" xfId="0" applyNumberFormat="1" applyBorder="1"/>
    <xf numFmtId="0" fontId="3" fillId="0" borderId="1" xfId="0" applyFont="1" applyBorder="1"/>
    <xf numFmtId="164" fontId="3" fillId="0" borderId="1" xfId="0" applyNumberFormat="1" applyFont="1" applyBorder="1"/>
    <xf numFmtId="3" fontId="1" fillId="5" borderId="1" xfId="0" applyNumberFormat="1" applyFont="1" applyFill="1" applyBorder="1"/>
    <xf numFmtId="166" fontId="0" fillId="0" borderId="1" xfId="0" applyNumberFormat="1" applyBorder="1"/>
    <xf numFmtId="0" fontId="4" fillId="4" borderId="0" xfId="0" applyFont="1" applyFill="1"/>
    <xf numFmtId="4" fontId="4" fillId="4" borderId="0" xfId="0" applyNumberFormat="1" applyFont="1" applyFill="1"/>
    <xf numFmtId="0" fontId="1" fillId="0" borderId="2" xfId="0" applyFont="1" applyBorder="1"/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D07D52-1D31-453A-B5A0-066136BFD03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33fa508a-825c-4d77-8053-4a92f6893d66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CBA9-132F-41DA-92A3-E6F3BC9CB932}">
  <dimension ref="A1:A35"/>
  <sheetViews>
    <sheetView workbookViewId="0">
      <selection activeCell="A28" sqref="A28"/>
    </sheetView>
  </sheetViews>
  <sheetFormatPr defaultRowHeight="14.4" x14ac:dyDescent="0.3"/>
  <cols>
    <col min="1" max="1" width="166.6640625" customWidth="1"/>
  </cols>
  <sheetData>
    <row r="1" spans="1:1" ht="17.399999999999999" x14ac:dyDescent="0.35">
      <c r="A1" s="25" t="s">
        <v>61</v>
      </c>
    </row>
    <row r="2" spans="1:1" x14ac:dyDescent="0.3">
      <c r="A2" s="23"/>
    </row>
    <row r="3" spans="1:1" x14ac:dyDescent="0.3">
      <c r="A3" s="4" t="s">
        <v>62</v>
      </c>
    </row>
    <row r="4" spans="1:1" x14ac:dyDescent="0.3">
      <c r="A4" s="23" t="s">
        <v>63</v>
      </c>
    </row>
    <row r="5" spans="1:1" x14ac:dyDescent="0.3">
      <c r="A5" s="23" t="s">
        <v>64</v>
      </c>
    </row>
    <row r="6" spans="1:1" x14ac:dyDescent="0.3">
      <c r="A6" s="23" t="s">
        <v>65</v>
      </c>
    </row>
    <row r="7" spans="1:1" x14ac:dyDescent="0.3">
      <c r="A7" s="23" t="s">
        <v>113</v>
      </c>
    </row>
    <row r="8" spans="1:1" x14ac:dyDescent="0.3">
      <c r="A8" s="23"/>
    </row>
    <row r="9" spans="1:1" x14ac:dyDescent="0.3">
      <c r="A9" s="4" t="s">
        <v>66</v>
      </c>
    </row>
    <row r="10" spans="1:1" x14ac:dyDescent="0.3">
      <c r="A10" s="24" t="s">
        <v>67</v>
      </c>
    </row>
    <row r="11" spans="1:1" x14ac:dyDescent="0.3">
      <c r="A11" s="23" t="s">
        <v>68</v>
      </c>
    </row>
    <row r="12" spans="1:1" x14ac:dyDescent="0.3">
      <c r="A12" s="23" t="s">
        <v>69</v>
      </c>
    </row>
    <row r="13" spans="1:1" x14ac:dyDescent="0.3">
      <c r="A13" s="23" t="s">
        <v>70</v>
      </c>
    </row>
    <row r="14" spans="1:1" x14ac:dyDescent="0.3">
      <c r="A14" s="23" t="s">
        <v>71</v>
      </c>
    </row>
    <row r="15" spans="1:1" x14ac:dyDescent="0.3">
      <c r="A15" s="24" t="s">
        <v>72</v>
      </c>
    </row>
    <row r="16" spans="1:1" ht="28.8" x14ac:dyDescent="0.3">
      <c r="A16" s="23" t="s">
        <v>92</v>
      </c>
    </row>
    <row r="17" spans="1:1" x14ac:dyDescent="0.3">
      <c r="A17" s="24" t="s">
        <v>73</v>
      </c>
    </row>
    <row r="18" spans="1:1" ht="28.8" x14ac:dyDescent="0.3">
      <c r="A18" s="23" t="s">
        <v>74</v>
      </c>
    </row>
    <row r="19" spans="1:1" ht="28.8" x14ac:dyDescent="0.3">
      <c r="A19" s="23" t="s">
        <v>75</v>
      </c>
    </row>
    <row r="20" spans="1:1" x14ac:dyDescent="0.3">
      <c r="A20" s="24" t="s">
        <v>76</v>
      </c>
    </row>
    <row r="21" spans="1:1" x14ac:dyDescent="0.3">
      <c r="A21" s="23" t="s">
        <v>77</v>
      </c>
    </row>
    <row r="22" spans="1:1" x14ac:dyDescent="0.3">
      <c r="A22" s="23" t="s">
        <v>78</v>
      </c>
    </row>
    <row r="23" spans="1:1" x14ac:dyDescent="0.3">
      <c r="A23" s="23"/>
    </row>
    <row r="24" spans="1:1" x14ac:dyDescent="0.3">
      <c r="A24" s="4" t="s">
        <v>79</v>
      </c>
    </row>
    <row r="25" spans="1:1" x14ac:dyDescent="0.3">
      <c r="A25" s="23" t="s">
        <v>80</v>
      </c>
    </row>
    <row r="26" spans="1:1" ht="28.8" x14ac:dyDescent="0.3">
      <c r="A26" s="23" t="s">
        <v>93</v>
      </c>
    </row>
    <row r="27" spans="1:1" x14ac:dyDescent="0.3">
      <c r="A27" s="23" t="s">
        <v>81</v>
      </c>
    </row>
    <row r="28" spans="1:1" x14ac:dyDescent="0.3">
      <c r="A28" s="23" t="s">
        <v>82</v>
      </c>
    </row>
    <row r="29" spans="1:1" x14ac:dyDescent="0.3">
      <c r="A29" s="23" t="s">
        <v>83</v>
      </c>
    </row>
    <row r="30" spans="1:1" x14ac:dyDescent="0.3">
      <c r="A30" s="5" t="s">
        <v>84</v>
      </c>
    </row>
    <row r="31" spans="1:1" x14ac:dyDescent="0.3">
      <c r="A31" s="23"/>
    </row>
    <row r="32" spans="1:1" x14ac:dyDescent="0.3">
      <c r="A32" s="4" t="s">
        <v>85</v>
      </c>
    </row>
    <row r="33" spans="1:1" x14ac:dyDescent="0.3">
      <c r="A33" s="23" t="s">
        <v>94</v>
      </c>
    </row>
    <row r="34" spans="1:1" x14ac:dyDescent="0.3">
      <c r="A34" s="23" t="s">
        <v>86</v>
      </c>
    </row>
    <row r="35" spans="1:1" x14ac:dyDescent="0.3">
      <c r="A35" s="23" t="s">
        <v>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E7A2C-F65D-408D-9926-8A16A1FA27FE}">
  <dimension ref="A1:AF7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A3" sqref="AA3"/>
    </sheetView>
  </sheetViews>
  <sheetFormatPr defaultRowHeight="14.4" x14ac:dyDescent="0.3"/>
  <cols>
    <col min="1" max="1" width="42.5546875" customWidth="1"/>
    <col min="2" max="7" width="11.44140625" customWidth="1"/>
    <col min="8" max="8" width="27.21875" customWidth="1"/>
    <col min="9" max="29" width="15.77734375" customWidth="1"/>
    <col min="30" max="30" width="3.6640625" customWidth="1"/>
    <col min="31" max="32" width="15.77734375" customWidth="1"/>
    <col min="33" max="33" width="3.6640625" customWidth="1"/>
  </cols>
  <sheetData>
    <row r="1" spans="1:32" ht="45" customHeight="1" x14ac:dyDescent="0.3">
      <c r="A1" s="43" t="s">
        <v>8</v>
      </c>
      <c r="B1" s="43" t="s">
        <v>9</v>
      </c>
      <c r="C1" s="43"/>
      <c r="D1" s="43"/>
      <c r="E1" s="43"/>
      <c r="F1" s="43"/>
      <c r="G1" s="43"/>
      <c r="H1" s="41" t="s">
        <v>19</v>
      </c>
      <c r="I1" s="41"/>
      <c r="J1" s="41"/>
      <c r="K1" s="41"/>
      <c r="L1" s="41"/>
      <c r="M1" s="41"/>
      <c r="N1" s="41"/>
      <c r="O1" s="41"/>
      <c r="P1" s="45" t="s">
        <v>89</v>
      </c>
      <c r="Q1" s="45"/>
      <c r="R1" s="45"/>
      <c r="S1" s="46" t="s">
        <v>20</v>
      </c>
      <c r="T1" s="46"/>
      <c r="U1" s="46"/>
      <c r="V1" s="47" t="s">
        <v>21</v>
      </c>
      <c r="W1" s="47"/>
      <c r="X1" s="47"/>
      <c r="Y1" s="41" t="s">
        <v>22</v>
      </c>
      <c r="Z1" s="41"/>
      <c r="AA1" s="42" t="s">
        <v>23</v>
      </c>
      <c r="AB1" s="42"/>
      <c r="AC1" s="42"/>
      <c r="AD1" s="27"/>
      <c r="AE1" s="27"/>
      <c r="AF1" s="27"/>
    </row>
    <row r="2" spans="1:32" ht="90" customHeight="1" x14ac:dyDescent="0.3">
      <c r="A2" s="43"/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7" t="s">
        <v>24</v>
      </c>
      <c r="I2" s="7" t="s">
        <v>25</v>
      </c>
      <c r="J2" s="7" t="s">
        <v>87</v>
      </c>
      <c r="K2" s="7" t="s">
        <v>26</v>
      </c>
      <c r="L2" s="7" t="s">
        <v>27</v>
      </c>
      <c r="M2" s="7" t="s">
        <v>28</v>
      </c>
      <c r="N2" s="7" t="s">
        <v>29</v>
      </c>
      <c r="O2" s="7" t="s">
        <v>90</v>
      </c>
      <c r="P2" s="6" t="s">
        <v>30</v>
      </c>
      <c r="Q2" s="6" t="s">
        <v>31</v>
      </c>
      <c r="R2" s="6" t="s">
        <v>32</v>
      </c>
      <c r="S2" s="8" t="s">
        <v>33</v>
      </c>
      <c r="T2" s="8" t="s">
        <v>34</v>
      </c>
      <c r="U2" s="8" t="s">
        <v>35</v>
      </c>
      <c r="V2" s="9" t="s">
        <v>36</v>
      </c>
      <c r="W2" s="9" t="s">
        <v>37</v>
      </c>
      <c r="X2" s="9" t="s">
        <v>35</v>
      </c>
      <c r="Y2" s="7" t="s">
        <v>38</v>
      </c>
      <c r="Z2" s="7" t="s">
        <v>39</v>
      </c>
      <c r="AA2" s="10" t="s">
        <v>40</v>
      </c>
      <c r="AB2" s="10" t="s">
        <v>91</v>
      </c>
      <c r="AC2" s="10" t="s">
        <v>41</v>
      </c>
      <c r="AD2" s="27"/>
      <c r="AE2" s="43" t="s">
        <v>49</v>
      </c>
      <c r="AF2" s="43"/>
    </row>
    <row r="3" spans="1:32" ht="45" customHeight="1" x14ac:dyDescent="0.3">
      <c r="A3" s="44"/>
      <c r="B3" s="28" t="s">
        <v>15</v>
      </c>
      <c r="C3" s="28" t="s">
        <v>7</v>
      </c>
      <c r="D3" s="28" t="s">
        <v>16</v>
      </c>
      <c r="E3" s="28" t="s">
        <v>17</v>
      </c>
      <c r="F3" s="28" t="s">
        <v>88</v>
      </c>
      <c r="G3" s="28" t="s">
        <v>18</v>
      </c>
      <c r="H3" s="11" t="s">
        <v>42</v>
      </c>
      <c r="I3" s="11">
        <v>10</v>
      </c>
      <c r="J3" s="11">
        <v>4</v>
      </c>
      <c r="K3" s="11">
        <v>80</v>
      </c>
      <c r="L3" s="11">
        <v>400</v>
      </c>
      <c r="M3" s="11" t="s">
        <v>43</v>
      </c>
      <c r="N3" s="11">
        <v>5</v>
      </c>
      <c r="O3" s="11">
        <v>30</v>
      </c>
      <c r="P3" s="12" t="s">
        <v>44</v>
      </c>
      <c r="Q3" s="12">
        <v>50</v>
      </c>
      <c r="R3" s="12">
        <v>500</v>
      </c>
      <c r="S3" s="13" t="s">
        <v>45</v>
      </c>
      <c r="T3" s="13">
        <v>200</v>
      </c>
      <c r="U3" s="13">
        <v>30</v>
      </c>
      <c r="V3" s="14" t="s">
        <v>46</v>
      </c>
      <c r="W3" s="14">
        <v>180</v>
      </c>
      <c r="X3" s="14">
        <v>14</v>
      </c>
      <c r="Y3" s="11">
        <v>0.1</v>
      </c>
      <c r="Z3" s="11" t="s">
        <v>47</v>
      </c>
      <c r="AA3" s="15" t="s">
        <v>48</v>
      </c>
      <c r="AB3" s="15" t="s">
        <v>48</v>
      </c>
      <c r="AC3" s="15" t="s">
        <v>48</v>
      </c>
      <c r="AE3" s="32" t="s">
        <v>0</v>
      </c>
      <c r="AF3" s="32" t="s">
        <v>50</v>
      </c>
    </row>
    <row r="4" spans="1:32" x14ac:dyDescent="0.3">
      <c r="A4" s="20" t="s">
        <v>10</v>
      </c>
      <c r="B4" s="29">
        <v>1228</v>
      </c>
      <c r="C4" s="29">
        <v>1368</v>
      </c>
      <c r="D4" s="29">
        <v>750</v>
      </c>
      <c r="E4" s="29">
        <v>668</v>
      </c>
      <c r="F4" s="29">
        <v>638</v>
      </c>
      <c r="G4" s="29">
        <v>408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18"/>
      <c r="AB4" s="31"/>
      <c r="AC4" s="33"/>
      <c r="AE4" s="20" t="s">
        <v>43</v>
      </c>
      <c r="AF4" s="34">
        <v>1</v>
      </c>
    </row>
    <row r="5" spans="1:32" x14ac:dyDescent="0.3">
      <c r="A5" s="20" t="s">
        <v>12</v>
      </c>
      <c r="B5" s="29">
        <v>726</v>
      </c>
      <c r="C5" s="29">
        <v>950</v>
      </c>
      <c r="D5" s="29">
        <v>432</v>
      </c>
      <c r="E5" s="29">
        <v>169</v>
      </c>
      <c r="F5" s="29">
        <v>300</v>
      </c>
      <c r="G5" s="29">
        <v>291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18"/>
      <c r="AB5" s="31"/>
      <c r="AC5" s="33"/>
      <c r="AE5" s="20" t="s">
        <v>51</v>
      </c>
      <c r="AF5" s="35">
        <v>2.5977999999999999</v>
      </c>
    </row>
    <row r="6" spans="1:32" x14ac:dyDescent="0.3">
      <c r="A6" s="20" t="s">
        <v>11</v>
      </c>
      <c r="B6" s="29">
        <v>665</v>
      </c>
      <c r="C6" s="29">
        <v>314</v>
      </c>
      <c r="D6" s="29">
        <v>390</v>
      </c>
      <c r="E6" s="29">
        <v>167</v>
      </c>
      <c r="F6" s="29">
        <v>211</v>
      </c>
      <c r="G6" s="29">
        <v>282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18" t="str">
        <f>IF(OR(I6="",L6="",AC6=""),"",L6*AC6/I6)</f>
        <v/>
      </c>
      <c r="AB6" s="31" t="str">
        <f>IF(OR(AA6="",K6=""),"",AA6/K6+IF(OR(N(Q6)=0,N(R6)=0),0,Q6*AC6/R6))</f>
        <v/>
      </c>
      <c r="AC6" s="33" t="str">
        <f>IF(M6="","",IFERROR(INDEX($AF$4:$AF$6,MATCH(M6,$AE$4:$AE$6,0)),""))</f>
        <v/>
      </c>
      <c r="AE6" s="20" t="s">
        <v>52</v>
      </c>
      <c r="AF6" s="35">
        <v>2.9127000000000001</v>
      </c>
    </row>
    <row r="7" spans="1:32" x14ac:dyDescent="0.3">
      <c r="A7" s="40"/>
      <c r="AE7" s="20" t="s">
        <v>53</v>
      </c>
      <c r="AF7" s="20" t="s">
        <v>54</v>
      </c>
    </row>
  </sheetData>
  <mergeCells count="9">
    <mergeCell ref="Y1:Z1"/>
    <mergeCell ref="AA1:AC1"/>
    <mergeCell ref="AE2:AF2"/>
    <mergeCell ref="A1:A3"/>
    <mergeCell ref="B1:G1"/>
    <mergeCell ref="H1:O1"/>
    <mergeCell ref="P1:R1"/>
    <mergeCell ref="S1:U1"/>
    <mergeCell ref="V1:X1"/>
  </mergeCells>
  <dataValidations count="3">
    <dataValidation type="list" allowBlank="1" showInputMessage="1" showErrorMessage="1" sqref="M4:M6" xr:uid="{68CA1034-EB39-4647-9C68-FD76AABBEDE9}">
      <formula1>"GEL,USD,EUR"</formula1>
    </dataValidation>
    <dataValidation type="whole" operator="greaterThan" allowBlank="1" showInputMessage="1" showErrorMessage="1" sqref="I4:I6" xr:uid="{EC737421-1B38-4EB4-B58F-7CD7BCE15561}">
      <formula1>0</formula1>
    </dataValidation>
    <dataValidation type="decimal" operator="greaterThanOrEqual" allowBlank="1" showInputMessage="1" showErrorMessage="1" sqref="J4:L6 N4:O6 Q4:R6 T4:U6 W4:Y6" xr:uid="{73A936A6-B9BB-4212-A51F-3A3AE0B52AE9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63867-DFE4-43D8-933A-B720CDAE698B}">
  <dimension ref="A1:G13"/>
  <sheetViews>
    <sheetView workbookViewId="0">
      <selection activeCell="B4" sqref="B4"/>
    </sheetView>
  </sheetViews>
  <sheetFormatPr defaultRowHeight="14.4" x14ac:dyDescent="0.3"/>
  <cols>
    <col min="1" max="1" width="51.88671875" customWidth="1"/>
    <col min="2" max="9" width="17.5546875" customWidth="1"/>
  </cols>
  <sheetData>
    <row r="1" spans="1:7" ht="17.399999999999999" x14ac:dyDescent="0.35">
      <c r="A1" s="26" t="s">
        <v>55</v>
      </c>
    </row>
    <row r="2" spans="1:7" x14ac:dyDescent="0.3">
      <c r="A2" s="10" t="str">
        <f>'მომწოდებლის ფორმა'!A1</f>
        <v>კვლევის დასახელება</v>
      </c>
      <c r="B2" s="10" t="str">
        <f>'მომწოდებლის ფორმა'!B2</f>
        <v>TLH</v>
      </c>
      <c r="C2" s="10" t="str">
        <f>'მომწოდებლის ფორმა'!C2</f>
        <v>ZURH</v>
      </c>
      <c r="D2" s="10" t="str">
        <f>'მომწოდებლის ფორმა'!D2</f>
        <v>ACH</v>
      </c>
      <c r="E2" s="10" t="str">
        <f>'მომწოდებლის ფორმა'!E2</f>
        <v>AKH</v>
      </c>
      <c r="F2" s="10" t="str">
        <f>'მომწოდებლის ფორმა'!F2</f>
        <v>QBH</v>
      </c>
      <c r="G2" s="10" t="str">
        <f>'მომწოდებლის ფორმა'!G2</f>
        <v>POH</v>
      </c>
    </row>
    <row r="3" spans="1:7" ht="34.950000000000003" customHeight="1" x14ac:dyDescent="0.3">
      <c r="A3" s="10"/>
      <c r="B3" s="17" t="str">
        <f>'მომწოდებლის ფორმა'!B3</f>
        <v>თელავის რეფერალური ჰოსპიტალი</v>
      </c>
      <c r="C3" s="17" t="str">
        <f>'მომწოდებლის ფორმა'!C3</f>
        <v>ზუგდიდის რეფერალური ჰოსპიტალი</v>
      </c>
      <c r="D3" s="17" t="str">
        <f>'მომწოდებლის ფორმა'!D3</f>
        <v>ახალციხის რეფერალური ჰოსპიტალი</v>
      </c>
      <c r="E3" s="17" t="str">
        <f>'მომწოდებლის ფორმა'!E3</f>
        <v>ახალქალაქის ჰოსპიტალი</v>
      </c>
      <c r="F3" s="17" t="str">
        <f>'მომწოდებლის ფორმა'!F3</f>
        <v>ქობულეთის ჰოსპიტალი</v>
      </c>
      <c r="G3" s="17" t="str">
        <f>'მომწოდებლის ფორმა'!G3</f>
        <v>ფოთის ჰოსპიტალი</v>
      </c>
    </row>
    <row r="4" spans="1:7" x14ac:dyDescent="0.3">
      <c r="A4" s="20" t="str">
        <f>'მომწოდებლის ფორმა'!A4</f>
        <v>პროთრომბინის დრო INR /pt</v>
      </c>
      <c r="B4" s="18" t="str">
        <f>IF(OR(N('მომწოდებლის ფორმა'!B4)&lt;=0,'მომწოდებლის ფორმა'!$K4="",'მომწოდებლის ფორმა'!$N4="",'მომწოდებლის ფორმა'!$AA4=""),"",MAX(('მომწოდებლის ფორმა'!B4+$B$12+IF('მომწოდებლის ფორმა'!$O4="",0,30/'მომწოდებლის ფორმა'!$O4*$B$13))/'მომწოდებლის ფორმა'!$K4,30/'მომწოდებლის ფორმა'!$N4)*'მომწოდებლის ფორმა'!$AA4/'მომწოდებლის ფორმა'!B4+IF(OR(N('მომწოდებლის ფორმა'!$Q4)=0,N('მომწოდებლის ფორმა'!$R4)=0),0,('მომწოდებლის ფორმა'!B4+$B$12+IF('მომწოდებლის ფორმა'!$O4="",0,30/'მომწოდებლის ფორმა'!$O4*$B$13))*'მომწოდებლის ფორმა'!$Q4*'მომწოდებლის ფორმა'!$AC4/'მომწოდებლის ფორმა'!$R4/'მომწოდებლის ფორმა'!B4)+IF(OR('მომწოდებლის ფორმა'!$S4="",N('მომწოდებლის ფორმა'!$T4)=0,N('მომწოდებლის ფორმა'!$U4)=0),0,'მომწოდებლის ფორმა'!$T4*'მომწოდებლის ფორმა'!$AC4*30/'მომწოდებლის ფორმა'!$U4/SUMIF('მომწოდებლის ფორმა'!$S$4:$S$6,'მომწოდებლის ფორმა'!$S4,'მომწოდებლის ფორმა'!B$4:B$6))+IF(OR('მომწოდებლის ფორმა'!$V4="",N('მომწოდებლის ფორმა'!$W4)=0,N('მომწოდებლის ფორმა'!$X4)=0),0,'მომწოდებლის ფორმა'!$W4*'მომწოდებლის ფორმა'!$AC4*30/'მომწოდებლის ფორმა'!$X4/SUMIF('მომწოდებლის ფორმა'!$V$4:$V$6,'მომწოდებლის ფორმა'!$V4,'მომწოდებლის ფორმა'!B$4:B$6))+N('მომწოდებლის ფორმა'!$Y4)*'მომწოდებლის ფორმა'!$AC4)</f>
        <v/>
      </c>
      <c r="C4" s="18" t="str">
        <f>IF(OR(N('მომწოდებლის ფორმა'!C4)&lt;=0,'მომწოდებლის ფორმა'!$K4="",'მომწოდებლის ფორმა'!$N4="",'მომწოდებლის ფორმა'!$AA4=""),"",MAX(('მომწოდებლის ფორმა'!C4+$B$12+IF('მომწოდებლის ფორმა'!$O4="",0,30/'მომწოდებლის ფორმა'!$O4*$B$13))/'მომწოდებლის ფორმა'!$K4,30/'მომწოდებლის ფორმა'!$N4)*'მომწოდებლის ფორმა'!$AA4/'მომწოდებლის ფორმა'!C4+IF(OR(N('მომწოდებლის ფორმა'!$Q4)=0,N('მომწოდებლის ფორმა'!$R4)=0),0,('მომწოდებლის ფორმა'!C4+$B$12+IF('მომწოდებლის ფორმა'!$O4="",0,30/'მომწოდებლის ფორმა'!$O4*$B$13))*'მომწოდებლის ფორმა'!$Q4*'მომწოდებლის ფორმა'!$AC4/'მომწოდებლის ფორმა'!$R4/'მომწოდებლის ფორმა'!C4)+IF(OR('მომწოდებლის ფორმა'!$S4="",N('მომწოდებლის ფორმა'!$T4)=0,N('მომწოდებლის ფორმა'!$U4)=0),0,'მომწოდებლის ფორმა'!$T4*'მომწოდებლის ფორმა'!$AC4*30/'მომწოდებლის ფორმა'!$U4/SUMIF('მომწოდებლის ფორმა'!$S$4:$S$6,'მომწოდებლის ფორმა'!$S4,'მომწოდებლის ფორმა'!C$4:C$6))+IF(OR('მომწოდებლის ფორმა'!$V4="",N('მომწოდებლის ფორმა'!$W4)=0,N('მომწოდებლის ფორმა'!$X4)=0),0,'მომწოდებლის ფორმა'!$W4*'მომწოდებლის ფორმა'!$AC4*30/'მომწოდებლის ფორმა'!$X4/SUMIF('მომწოდებლის ფორმა'!$V$4:$V$6,'მომწოდებლის ფორმა'!$V4,'მომწოდებლის ფორმა'!C$4:C$6))+N('მომწოდებლის ფორმა'!$Y4)*'მომწოდებლის ფორმა'!$AC4)</f>
        <v/>
      </c>
      <c r="D4" s="18" t="str">
        <f>IF(OR(N('მომწოდებლის ფორმა'!D4)&lt;=0,'მომწოდებლის ფორმა'!$K4="",'მომწოდებლის ფორმა'!$N4="",'მომწოდებლის ფორმა'!$AA4=""),"",MAX(('მომწოდებლის ფორმა'!D4+$B$12+IF('მომწოდებლის ფორმა'!$O4="",0,30/'მომწოდებლის ფორმა'!$O4*$B$13))/'მომწოდებლის ფორმა'!$K4,30/'მომწოდებლის ფორმა'!$N4)*'მომწოდებლის ფორმა'!$AA4/'მომწოდებლის ფორმა'!D4+IF(OR(N('მომწოდებლის ფორმა'!$Q4)=0,N('მომწოდებლის ფორმა'!$R4)=0),0,('მომწოდებლის ფორმა'!D4+$B$12+IF('მომწოდებლის ფორმა'!$O4="",0,30/'მომწოდებლის ფორმა'!$O4*$B$13))*'მომწოდებლის ფორმა'!$Q4*'მომწოდებლის ფორმა'!$AC4/'მომწოდებლის ფორმა'!$R4/'მომწოდებლის ფორმა'!D4)+IF(OR('მომწოდებლის ფორმა'!$S4="",N('მომწოდებლის ფორმა'!$T4)=0,N('მომწოდებლის ფორმა'!$U4)=0),0,'მომწოდებლის ფორმა'!$T4*'მომწოდებლის ფორმა'!$AC4*30/'მომწოდებლის ფორმა'!$U4/SUMIF('მომწოდებლის ფორმა'!$S$4:$S$6,'მომწოდებლის ფორმა'!$S4,'მომწოდებლის ფორმა'!D$4:D$6))+IF(OR('მომწოდებლის ფორმა'!$V4="",N('მომწოდებლის ფორმა'!$W4)=0,N('მომწოდებლის ფორმა'!$X4)=0),0,'მომწოდებლის ფორმა'!$W4*'მომწოდებლის ფორმა'!$AC4*30/'მომწოდებლის ფორმა'!$X4/SUMIF('მომწოდებლის ფორმა'!$V$4:$V$6,'მომწოდებლის ფორმა'!$V4,'მომწოდებლის ფორმა'!D$4:D$6))+N('მომწოდებლის ფორმა'!$Y4)*'მომწოდებლის ფორმა'!$AC4)</f>
        <v/>
      </c>
      <c r="E4" s="18" t="str">
        <f>IF(OR(N('მომწოდებლის ფორმა'!E4)&lt;=0,'მომწოდებლის ფორმა'!$K4="",'მომწოდებლის ფორმა'!$N4="",'მომწოდებლის ფორმა'!$AA4=""),"",MAX(('მომწოდებლის ფორმა'!E4+$B$12+IF('მომწოდებლის ფორმა'!$O4="",0,30/'მომწოდებლის ფორმა'!$O4*$B$13))/'მომწოდებლის ფორმა'!$K4,30/'მომწოდებლის ფორმა'!$N4)*'მომწოდებლის ფორმა'!$AA4/'მომწოდებლის ფორმა'!E4+IF(OR(N('მომწოდებლის ფორმა'!$Q4)=0,N('მომწოდებლის ფორმა'!$R4)=0),0,('მომწოდებლის ფორმა'!E4+$B$12+IF('მომწოდებლის ფორმა'!$O4="",0,30/'მომწოდებლის ფორმა'!$O4*$B$13))*'მომწოდებლის ფორმა'!$Q4*'მომწოდებლის ფორმა'!$AC4/'მომწოდებლის ფორმა'!$R4/'მომწოდებლის ფორმა'!E4)+IF(OR('მომწოდებლის ფორმა'!$S4="",N('მომწოდებლის ფორმა'!$T4)=0,N('მომწოდებლის ფორმა'!$U4)=0),0,'მომწოდებლის ფორმა'!$T4*'მომწოდებლის ფორმა'!$AC4*30/'მომწოდებლის ფორმა'!$U4/SUMIF('მომწოდებლის ფორმა'!$S$4:$S$6,'მომწოდებლის ფორმა'!$S4,'მომწოდებლის ფორმა'!E$4:E$6))+IF(OR('მომწოდებლის ფორმა'!$V4="",N('მომწოდებლის ფორმა'!$W4)=0,N('მომწოდებლის ფორმა'!$X4)=0),0,'მომწოდებლის ფორმა'!$W4*'მომწოდებლის ფორმა'!$AC4*30/'მომწოდებლის ფორმა'!$X4/SUMIF('მომწოდებლის ფორმა'!$V$4:$V$6,'მომწოდებლის ფორმა'!$V4,'მომწოდებლის ფორმა'!E$4:E$6))+N('მომწოდებლის ფორმა'!$Y4)*'მომწოდებლის ფორმა'!$AC4)</f>
        <v/>
      </c>
      <c r="F4" s="18" t="str">
        <f>IF(OR(N('მომწოდებლის ფორმა'!F4)&lt;=0,'მომწოდებლის ფორმა'!$K4="",'მომწოდებლის ფორმა'!$N4="",'მომწოდებლის ფორმა'!$AA4=""),"",MAX(('მომწოდებლის ფორმა'!F4+$B$12+IF('მომწოდებლის ფორმა'!$O4="",0,30/'მომწოდებლის ფორმა'!$O4*$B$13))/'მომწოდებლის ფორმა'!$K4,30/'მომწოდებლის ფორმა'!$N4)*'მომწოდებლის ფორმა'!$AA4/'მომწოდებლის ფორმა'!F4+IF(OR(N('მომწოდებლის ფორმა'!$Q4)=0,N('მომწოდებლის ფორმა'!$R4)=0),0,('მომწოდებლის ფორმა'!F4+$B$12+IF('მომწოდებლის ფორმა'!$O4="",0,30/'მომწოდებლის ფორმა'!$O4*$B$13))*'მომწოდებლის ფორმა'!$Q4*'მომწოდებლის ფორმა'!$AC4/'მომწოდებლის ფორმა'!$R4/'მომწოდებლის ფორმა'!F4)+IF(OR('მომწოდებლის ფორმა'!$S4="",N('მომწოდებლის ფორმა'!$T4)=0,N('მომწოდებლის ფორმა'!$U4)=0),0,'მომწოდებლის ფორმა'!$T4*'მომწოდებლის ფორმა'!$AC4*30/'მომწოდებლის ფორმა'!$U4/SUMIF('მომწოდებლის ფორმა'!$S$4:$S$6,'მომწოდებლის ფორმა'!$S4,'მომწოდებლის ფორმა'!F$4:F$6))+IF(OR('მომწოდებლის ფორმა'!$V4="",N('მომწოდებლის ფორმა'!$W4)=0,N('მომწოდებლის ფორმა'!$X4)=0),0,'მომწოდებლის ფორმა'!$W4*'მომწოდებლის ფორმა'!$AC4*30/'მომწოდებლის ფორმა'!$X4/SUMIF('მომწოდებლის ფორმა'!$V$4:$V$6,'მომწოდებლის ფორმა'!$V4,'მომწოდებლის ფორმა'!F$4:F$6))+N('მომწოდებლის ფორმა'!$Y4)*'მომწოდებლის ფორმა'!$AC4)</f>
        <v/>
      </c>
      <c r="G4" s="18" t="str">
        <f>IF(OR(N('მომწოდებლის ფორმა'!G4)&lt;=0,'მომწოდებლის ფორმა'!$K4="",'მომწოდებლის ფორმა'!$N4="",'მომწოდებლის ფორმა'!$AA4=""),"",MAX(('მომწოდებლის ფორმა'!G4+$B$12+IF('მომწოდებლის ფორმა'!$O4="",0,30/'მომწოდებლის ფორმა'!$O4*$B$13))/'მომწოდებლის ფორმა'!$K4,30/'მომწოდებლის ფორმა'!$N4)*'მომწოდებლის ფორმა'!$AA4/'მომწოდებლის ფორმა'!G4+IF(OR(N('მომწოდებლის ფორმა'!$Q4)=0,N('მომწოდებლის ფორმა'!$R4)=0),0,('მომწოდებლის ფორმა'!G4+$B$12+IF('მომწოდებლის ფორმა'!$O4="",0,30/'მომწოდებლის ფორმა'!$O4*$B$13))*'მომწოდებლის ფორმა'!$Q4*'მომწოდებლის ფორმა'!$AC4/'მომწოდებლის ფორმა'!$R4/'მომწოდებლის ფორმა'!G4)+IF(OR('მომწოდებლის ფორმა'!$S4="",N('მომწოდებლის ფორმა'!$T4)=0,N('მომწოდებლის ფორმა'!$U4)=0),0,'მომწოდებლის ფორმა'!$T4*'მომწოდებლის ფორმა'!$AC4*30/'მომწოდებლის ფორმა'!$U4/SUMIF('მომწოდებლის ფორმა'!$S$4:$S$6,'მომწოდებლის ფორმა'!$S4,'მომწოდებლის ფორმა'!G$4:G$6))+IF(OR('მომწოდებლის ფორმა'!$V4="",N('მომწოდებლის ფორმა'!$W4)=0,N('მომწოდებლის ფორმა'!$X4)=0),0,'მომწოდებლის ფორმა'!$W4*'მომწოდებლის ფორმა'!$AC4*30/'მომწოდებლის ფორმა'!$X4/SUMIF('მომწოდებლის ფორმა'!$V$4:$V$6,'მომწოდებლის ფორმა'!$V4,'მომწოდებლის ფორმა'!G$4:G$6))+N('მომწოდებლის ფორმა'!$Y4)*'მომწოდებლის ფორმა'!$AC4)</f>
        <v/>
      </c>
    </row>
    <row r="5" spans="1:7" x14ac:dyDescent="0.3">
      <c r="A5" s="20" t="str">
        <f>'მომწოდებლის ფორმა'!A5</f>
        <v>აქტივირებული თრომბოპლასტინის დრო APTT</v>
      </c>
      <c r="B5" s="18" t="str">
        <f>IF(OR(N('მომწოდებლის ფორმა'!B5)&lt;=0,'მომწოდებლის ფორმა'!$K5="",'მომწოდებლის ფორმა'!$N5="",'მომწოდებლის ფორმა'!$AA5=""),"",MAX(('მომწოდებლის ფორმა'!B5+$B$12+IF('მომწოდებლის ფორმა'!$O5="",0,30/'მომწოდებლის ფორმა'!$O5*$B$13))/'მომწოდებლის ფორმა'!$K5,30/'მომწოდებლის ფორმა'!$N5)*'მომწოდებლის ფორმა'!$AA5/'მომწოდებლის ფორმა'!B5+IF(OR(N('მომწოდებლის ფორმა'!$Q5)=0,N('მომწოდებლის ფორმა'!$R5)=0),0,('მომწოდებლის ფორმა'!B5+$B$12+IF('მომწოდებლის ფორმა'!$O5="",0,30/'მომწოდებლის ფორმა'!$O5*$B$13))*'მომწოდებლის ფორმა'!$Q5*'მომწოდებლის ფორმა'!$AC5/'მომწოდებლის ფორმა'!$R5/'მომწოდებლის ფორმა'!B5)+IF(OR('მომწოდებლის ფორმა'!$S5="",N('მომწოდებლის ფორმა'!$T5)=0,N('მომწოდებლის ფორმა'!$U5)=0),0,'მომწოდებლის ფორმა'!$T5*'მომწოდებლის ფორმა'!$AC5*30/'მომწოდებლის ფორმა'!$U5/SUMIF('მომწოდებლის ფორმა'!$S$4:$S$6,'მომწოდებლის ფორმა'!$S5,'მომწოდებლის ფორმა'!B$4:B$6))+IF(OR('მომწოდებლის ფორმა'!$V5="",N('მომწოდებლის ფორმა'!$W5)=0,N('მომწოდებლის ფორმა'!$X5)=0),0,'მომწოდებლის ფორმა'!$W5*'მომწოდებლის ფორმა'!$AC5*30/'მომწოდებლის ფორმა'!$X5/SUMIF('მომწოდებლის ფორმა'!$V$4:$V$6,'მომწოდებლის ფორმა'!$V5,'მომწოდებლის ფორმა'!B$4:B$6))+N('მომწოდებლის ფორმა'!$Y5)*'მომწოდებლის ფორმა'!$AC5)</f>
        <v/>
      </c>
      <c r="C5" s="18" t="str">
        <f>IF(OR(N('მომწოდებლის ფორმა'!C5)&lt;=0,'მომწოდებლის ფორმა'!$K5="",'მომწოდებლის ფორმა'!$N5="",'მომწოდებლის ფორმა'!$AA5=""),"",MAX(('მომწოდებლის ფორმა'!C5+$B$12+IF('მომწოდებლის ფორმა'!$O5="",0,30/'მომწოდებლის ფორმა'!$O5*$B$13))/'მომწოდებლის ფორმა'!$K5,30/'მომწოდებლის ფორმა'!$N5)*'მომწოდებლის ფორმა'!$AA5/'მომწოდებლის ფორმა'!C5+IF(OR(N('მომწოდებლის ფორმა'!$Q5)=0,N('მომწოდებლის ფორმა'!$R5)=0),0,('მომწოდებლის ფორმა'!C5+$B$12+IF('მომწოდებლის ფორმა'!$O5="",0,30/'მომწოდებლის ფორმა'!$O5*$B$13))*'მომწოდებლის ფორმა'!$Q5*'მომწოდებლის ფორმა'!$AC5/'მომწოდებლის ფორმა'!$R5/'მომწოდებლის ფორმა'!C5)+IF(OR('მომწოდებლის ფორმა'!$S5="",N('მომწოდებლის ფორმა'!$T5)=0,N('მომწოდებლის ფორმა'!$U5)=0),0,'მომწოდებლის ფორმა'!$T5*'მომწოდებლის ფორმა'!$AC5*30/'მომწოდებლის ფორმა'!$U5/SUMIF('მომწოდებლის ფორმა'!$S$4:$S$6,'მომწოდებლის ფორმა'!$S5,'მომწოდებლის ფორმა'!C$4:C$6))+IF(OR('მომწოდებლის ფორმა'!$V5="",N('მომწოდებლის ფორმა'!$W5)=0,N('მომწოდებლის ფორმა'!$X5)=0),0,'მომწოდებლის ფორმა'!$W5*'მომწოდებლის ფორმა'!$AC5*30/'მომწოდებლის ფორმა'!$X5/SUMIF('მომწოდებლის ფორმა'!$V$4:$V$6,'მომწოდებლის ფორმა'!$V5,'მომწოდებლის ფორმა'!C$4:C$6))+N('მომწოდებლის ფორმა'!$Y5)*'მომწოდებლის ფორმა'!$AC5)</f>
        <v/>
      </c>
      <c r="D5" s="18" t="str">
        <f>IF(OR(N('მომწოდებლის ფორმა'!D5)&lt;=0,'მომწოდებლის ფორმა'!$K5="",'მომწოდებლის ფორმა'!$N5="",'მომწოდებლის ფორმა'!$AA5=""),"",MAX(('მომწოდებლის ფორმა'!D5+$B$12+IF('მომწოდებლის ფორმა'!$O5="",0,30/'მომწოდებლის ფორმა'!$O5*$B$13))/'მომწოდებლის ფორმა'!$K5,30/'მომწოდებლის ფორმა'!$N5)*'მომწოდებლის ფორმა'!$AA5/'მომწოდებლის ფორმა'!D5+IF(OR(N('მომწოდებლის ფორმა'!$Q5)=0,N('მომწოდებლის ფორმა'!$R5)=0),0,('მომწოდებლის ფორმა'!D5+$B$12+IF('მომწოდებლის ფორმა'!$O5="",0,30/'მომწოდებლის ფორმა'!$O5*$B$13))*'მომწოდებლის ფორმა'!$Q5*'მომწოდებლის ფორმა'!$AC5/'მომწოდებლის ფორმა'!$R5/'მომწოდებლის ფორმა'!D5)+IF(OR('მომწოდებლის ფორმა'!$S5="",N('მომწოდებლის ფორმა'!$T5)=0,N('მომწოდებლის ფორმა'!$U5)=0),0,'მომწოდებლის ფორმა'!$T5*'მომწოდებლის ფორმა'!$AC5*30/'მომწოდებლის ფორმა'!$U5/SUMIF('მომწოდებლის ფორმა'!$S$4:$S$6,'მომწოდებლის ფორმა'!$S5,'მომწოდებლის ფორმა'!D$4:D$6))+IF(OR('მომწოდებლის ფორმა'!$V5="",N('მომწოდებლის ფორმა'!$W5)=0,N('მომწოდებლის ფორმა'!$X5)=0),0,'მომწოდებლის ფორმა'!$W5*'მომწოდებლის ფორმა'!$AC5*30/'მომწოდებლის ფორმა'!$X5/SUMIF('მომწოდებლის ფორმა'!$V$4:$V$6,'მომწოდებლის ფორმა'!$V5,'მომწოდებლის ფორმა'!D$4:D$6))+N('მომწოდებლის ფორმა'!$Y5)*'მომწოდებლის ფორმა'!$AC5)</f>
        <v/>
      </c>
      <c r="E5" s="18" t="str">
        <f>IF(OR(N('მომწოდებლის ფორმა'!E5)&lt;=0,'მომწოდებლის ფორმა'!$K5="",'მომწოდებლის ფორმა'!$N5="",'მომწოდებლის ფორმა'!$AA5=""),"",MAX(('მომწოდებლის ფორმა'!E5+$B$12+IF('მომწოდებლის ფორმა'!$O5="",0,30/'მომწოდებლის ფორმა'!$O5*$B$13))/'მომწოდებლის ფორმა'!$K5,30/'მომწოდებლის ფორმა'!$N5)*'მომწოდებლის ფორმა'!$AA5/'მომწოდებლის ფორმა'!E5+IF(OR(N('მომწოდებლის ფორმა'!$Q5)=0,N('მომწოდებლის ფორმა'!$R5)=0),0,('მომწოდებლის ფორმა'!E5+$B$12+IF('მომწოდებლის ფორმა'!$O5="",0,30/'მომწოდებლის ფორმა'!$O5*$B$13))*'მომწოდებლის ფორმა'!$Q5*'მომწოდებლის ფორმა'!$AC5/'მომწოდებლის ფორმა'!$R5/'მომწოდებლის ფორმა'!E5)+IF(OR('მომწოდებლის ფორმა'!$S5="",N('მომწოდებლის ფორმა'!$T5)=0,N('მომწოდებლის ფორმა'!$U5)=0),0,'მომწოდებლის ფორმა'!$T5*'მომწოდებლის ფორმა'!$AC5*30/'მომწოდებლის ფორმა'!$U5/SUMIF('მომწოდებლის ფორმა'!$S$4:$S$6,'მომწოდებლის ფორმა'!$S5,'მომწოდებლის ფორმა'!E$4:E$6))+IF(OR('მომწოდებლის ფორმა'!$V5="",N('მომწოდებლის ფორმა'!$W5)=0,N('მომწოდებლის ფორმა'!$X5)=0),0,'მომწოდებლის ფორმა'!$W5*'მომწოდებლის ფორმა'!$AC5*30/'მომწოდებლის ფორმა'!$X5/SUMIF('მომწოდებლის ფორმა'!$V$4:$V$6,'მომწოდებლის ფორმა'!$V5,'მომწოდებლის ფორმა'!E$4:E$6))+N('მომწოდებლის ფორმა'!$Y5)*'მომწოდებლის ფორმა'!$AC5)</f>
        <v/>
      </c>
      <c r="F5" s="18" t="str">
        <f>IF(OR(N('მომწოდებლის ფორმა'!F5)&lt;=0,'მომწოდებლის ფორმა'!$K5="",'მომწოდებლის ფორმა'!$N5="",'მომწოდებლის ფორმა'!$AA5=""),"",MAX(('მომწოდებლის ფორმა'!F5+$B$12+IF('მომწოდებლის ფორმა'!$O5="",0,30/'მომწოდებლის ფორმა'!$O5*$B$13))/'მომწოდებლის ფორმა'!$K5,30/'მომწოდებლის ფორმა'!$N5)*'მომწოდებლის ფორმა'!$AA5/'მომწოდებლის ფორმა'!F5+IF(OR(N('მომწოდებლის ფორმა'!$Q5)=0,N('მომწოდებლის ფორმა'!$R5)=0),0,('მომწოდებლის ფორმა'!F5+$B$12+IF('მომწოდებლის ფორმა'!$O5="",0,30/'მომწოდებლის ფორმა'!$O5*$B$13))*'მომწოდებლის ფორმა'!$Q5*'მომწოდებლის ფორმა'!$AC5/'მომწოდებლის ფორმა'!$R5/'მომწოდებლის ფორმა'!F5)+IF(OR('მომწოდებლის ფორმა'!$S5="",N('მომწოდებლის ფორმა'!$T5)=0,N('მომწოდებლის ფორმა'!$U5)=0),0,'მომწოდებლის ფორმა'!$T5*'მომწოდებლის ფორმა'!$AC5*30/'მომწოდებლის ფორმა'!$U5/SUMIF('მომწოდებლის ფორმა'!$S$4:$S$6,'მომწოდებლის ფორმა'!$S5,'მომწოდებლის ფორმა'!F$4:F$6))+IF(OR('მომწოდებლის ფორმა'!$V5="",N('მომწოდებლის ფორმა'!$W5)=0,N('მომწოდებლის ფორმა'!$X5)=0),0,'მომწოდებლის ფორმა'!$W5*'მომწოდებლის ფორმა'!$AC5*30/'მომწოდებლის ფორმა'!$X5/SUMIF('მომწოდებლის ფორმა'!$V$4:$V$6,'მომწოდებლის ფორმა'!$V5,'მომწოდებლის ფორმა'!F$4:F$6))+N('მომწოდებლის ფორმა'!$Y5)*'მომწოდებლის ფორმა'!$AC5)</f>
        <v/>
      </c>
      <c r="G5" s="18" t="str">
        <f>IF(OR(N('მომწოდებლის ფორმა'!G5)&lt;=0,'მომწოდებლის ფორმა'!$K5="",'მომწოდებლის ფორმა'!$N5="",'მომწოდებლის ფორმა'!$AA5=""),"",MAX(('მომწოდებლის ფორმა'!G5+$B$12+IF('მომწოდებლის ფორმა'!$O5="",0,30/'მომწოდებლის ფორმა'!$O5*$B$13))/'მომწოდებლის ფორმა'!$K5,30/'მომწოდებლის ფორმა'!$N5)*'მომწოდებლის ფორმა'!$AA5/'მომწოდებლის ფორმა'!G5+IF(OR(N('მომწოდებლის ფორმა'!$Q5)=0,N('მომწოდებლის ფორმა'!$R5)=0),0,('მომწოდებლის ფორმა'!G5+$B$12+IF('მომწოდებლის ფორმა'!$O5="",0,30/'მომწოდებლის ფორმა'!$O5*$B$13))*'მომწოდებლის ფორმა'!$Q5*'მომწოდებლის ფორმა'!$AC5/'მომწოდებლის ფორმა'!$R5/'მომწოდებლის ფორმა'!G5)+IF(OR('მომწოდებლის ფორმა'!$S5="",N('მომწოდებლის ფორმა'!$T5)=0,N('მომწოდებლის ფორმა'!$U5)=0),0,'მომწოდებლის ფორმა'!$T5*'მომწოდებლის ფორმა'!$AC5*30/'მომწოდებლის ფორმა'!$U5/SUMIF('მომწოდებლის ფორმა'!$S$4:$S$6,'მომწოდებლის ფორმა'!$S5,'მომწოდებლის ფორმა'!G$4:G$6))+IF(OR('მომწოდებლის ფორმა'!$V5="",N('მომწოდებლის ფორმა'!$W5)=0,N('მომწოდებლის ფორმა'!$X5)=0),0,'მომწოდებლის ფორმა'!$W5*'მომწოდებლის ფორმა'!$AC5*30/'მომწოდებლის ფორმა'!$X5/SUMIF('მომწოდებლის ფორმა'!$V$4:$V$6,'მომწოდებლის ფორმა'!$V5,'მომწოდებლის ფორმა'!G$4:G$6))+N('მომწოდებლის ფორმა'!$Y5)*'მომწოდებლის ფორმა'!$AC5)</f>
        <v/>
      </c>
    </row>
    <row r="6" spans="1:7" x14ac:dyDescent="0.3">
      <c r="A6" s="20" t="str">
        <f>'მომწოდებლის ფორმა'!A6</f>
        <v>ფიბრინოგენი FIB</v>
      </c>
      <c r="B6" s="18" t="str">
        <f>IF(OR(N('მომწოდებლის ფორმა'!B6)&lt;=0,'მომწოდებლის ფორმა'!$K6="",'მომწოდებლის ფორმა'!$N6="",'მომწოდებლის ფორმა'!$AA6=""),"",MAX(('მომწოდებლის ფორმა'!B6+$B$12+IF('მომწოდებლის ფორმა'!$O6="",0,30/'მომწოდებლის ფორმა'!$O6*$B$13))/'მომწოდებლის ფორმა'!$K6,30/'მომწოდებლის ფორმა'!$N6)*'მომწოდებლის ფორმა'!$AA6/'მომწოდებლის ფორმა'!B6+IF(OR(N('მომწოდებლის ფორმა'!$Q6)=0,N('მომწოდებლის ფორმა'!$R6)=0),0,('მომწოდებლის ფორმა'!B6+$B$12+IF('მომწოდებლის ფორმა'!$O6="",0,30/'მომწოდებლის ფორმა'!$O6*$B$13))*'მომწოდებლის ფორმა'!$Q6*'მომწოდებლის ფორმა'!$AC6/'მომწოდებლის ფორმა'!$R6/'მომწოდებლის ფორმა'!B6)+IF(OR('მომწოდებლის ფორმა'!$S6="",N('მომწოდებლის ფორმა'!$T6)=0,N('მომწოდებლის ფორმა'!$U6)=0),0,'მომწოდებლის ფორმა'!$T6*'მომწოდებლის ფორმა'!$AC6*30/'მომწოდებლის ფორმა'!$U6/SUMIF('მომწოდებლის ფორმა'!$S$4:$S$6,'მომწოდებლის ფორმა'!$S6,'მომწოდებლის ფორმა'!B$4:B$6))+IF(OR('მომწოდებლის ფორმა'!$V6="",N('მომწოდებლის ფორმა'!$W6)=0,N('მომწოდებლის ფორმა'!$X6)=0),0,'მომწოდებლის ფორმა'!$W6*'მომწოდებლის ფორმა'!$AC6*30/'მომწოდებლის ფორმა'!$X6/SUMIF('მომწოდებლის ფორმა'!$V$4:$V$6,'მომწოდებლის ფორმა'!$V6,'მომწოდებლის ფორმა'!B$4:B$6))+N('მომწოდებლის ფორმა'!$Y6)*'მომწოდებლის ფორმა'!$AC6)</f>
        <v/>
      </c>
      <c r="C6" s="18" t="str">
        <f>IF(OR(N('მომწოდებლის ფორმა'!C6)&lt;=0,'მომწოდებლის ფორმა'!$K6="",'მომწოდებლის ფორმა'!$N6="",'მომწოდებლის ფორმა'!$AA6=""),"",MAX(('მომწოდებლის ფორმა'!C6+$B$12+IF('მომწოდებლის ფორმა'!$O6="",0,30/'მომწოდებლის ფორმა'!$O6*$B$13))/'მომწოდებლის ფორმა'!$K6,30/'მომწოდებლის ფორმა'!$N6)*'მომწოდებლის ფორმა'!$AA6/'მომწოდებლის ფორმა'!C6+IF(OR(N('მომწოდებლის ფორმა'!$Q6)=0,N('მომწოდებლის ფორმა'!$R6)=0),0,('მომწოდებლის ფორმა'!C6+$B$12+IF('მომწოდებლის ფორმა'!$O6="",0,30/'მომწოდებლის ფორმა'!$O6*$B$13))*'მომწოდებლის ფორმა'!$Q6*'მომწოდებლის ფორმა'!$AC6/'მომწოდებლის ფორმა'!$R6/'მომწოდებლის ფორმა'!C6)+IF(OR('მომწოდებლის ფორმა'!$S6="",N('მომწოდებლის ფორმა'!$T6)=0,N('მომწოდებლის ფორმა'!$U6)=0),0,'მომწოდებლის ფორმა'!$T6*'მომწოდებლის ფორმა'!$AC6*30/'მომწოდებლის ფორმა'!$U6/SUMIF('მომწოდებლის ფორმა'!$S$4:$S$6,'მომწოდებლის ფორმა'!$S6,'მომწოდებლის ფორმა'!C$4:C$6))+IF(OR('მომწოდებლის ფორმა'!$V6="",N('მომწოდებლის ფორმა'!$W6)=0,N('მომწოდებლის ფორმა'!$X6)=0),0,'მომწოდებლის ფორმა'!$W6*'მომწოდებლის ფორმა'!$AC6*30/'მომწოდებლის ფორმა'!$X6/SUMIF('მომწოდებლის ფორმა'!$V$4:$V$6,'მომწოდებლის ფორმა'!$V6,'მომწოდებლის ფორმა'!C$4:C$6))+N('მომწოდებლის ფორმა'!$Y6)*'მომწოდებლის ფორმა'!$AC6)</f>
        <v/>
      </c>
      <c r="D6" s="18" t="str">
        <f>IF(OR(N('მომწოდებლის ფორმა'!D6)&lt;=0,'მომწოდებლის ფორმა'!$K6="",'მომწოდებლის ფორმა'!$N6="",'მომწოდებლის ფორმა'!$AA6=""),"",MAX(('მომწოდებლის ფორმა'!D6+$B$12+IF('მომწოდებლის ფორმა'!$O6="",0,30/'მომწოდებლის ფორმა'!$O6*$B$13))/'მომწოდებლის ფორმა'!$K6,30/'მომწოდებლის ფორმა'!$N6)*'მომწოდებლის ფორმა'!$AA6/'მომწოდებლის ფორმა'!D6+IF(OR(N('მომწოდებლის ფორმა'!$Q6)=0,N('მომწოდებლის ფორმა'!$R6)=0),0,('მომწოდებლის ფორმა'!D6+$B$12+IF('მომწოდებლის ფორმა'!$O6="",0,30/'მომწოდებლის ფორმა'!$O6*$B$13))*'მომწოდებლის ფორმა'!$Q6*'მომწოდებლის ფორმა'!$AC6/'მომწოდებლის ფორმა'!$R6/'მომწოდებლის ფორმა'!D6)+IF(OR('მომწოდებლის ფორმა'!$S6="",N('მომწოდებლის ფორმა'!$T6)=0,N('მომწოდებლის ფორმა'!$U6)=0),0,'მომწოდებლის ფორმა'!$T6*'მომწოდებლის ფორმა'!$AC6*30/'მომწოდებლის ფორმა'!$U6/SUMIF('მომწოდებლის ფორმა'!$S$4:$S$6,'მომწოდებლის ფორმა'!$S6,'მომწოდებლის ფორმა'!D$4:D$6))+IF(OR('მომწოდებლის ფორმა'!$V6="",N('მომწოდებლის ფორმა'!$W6)=0,N('მომწოდებლის ფორმა'!$X6)=0),0,'მომწოდებლის ფორმა'!$W6*'მომწოდებლის ფორმა'!$AC6*30/'მომწოდებლის ფორმა'!$X6/SUMIF('მომწოდებლის ფორმა'!$V$4:$V$6,'მომწოდებლის ფორმა'!$V6,'მომწოდებლის ფორმა'!D$4:D$6))+N('მომწოდებლის ფორმა'!$Y6)*'მომწოდებლის ფორმა'!$AC6)</f>
        <v/>
      </c>
      <c r="E6" s="18" t="str">
        <f>IF(OR(N('მომწოდებლის ფორმა'!E6)&lt;=0,'მომწოდებლის ფორმა'!$K6="",'მომწოდებლის ფორმა'!$N6="",'მომწოდებლის ფორმა'!$AA6=""),"",MAX(('მომწოდებლის ფორმა'!E6+$B$12+IF('მომწოდებლის ფორმა'!$O6="",0,30/'მომწოდებლის ფორმა'!$O6*$B$13))/'მომწოდებლის ფორმა'!$K6,30/'მომწოდებლის ფორმა'!$N6)*'მომწოდებლის ფორმა'!$AA6/'მომწოდებლის ფორმა'!E6+IF(OR(N('მომწოდებლის ფორმა'!$Q6)=0,N('მომწოდებლის ფორმა'!$R6)=0),0,('მომწოდებლის ფორმა'!E6+$B$12+IF('მომწოდებლის ფორმა'!$O6="",0,30/'მომწოდებლის ფორმა'!$O6*$B$13))*'მომწოდებლის ფორმა'!$Q6*'მომწოდებლის ფორმა'!$AC6/'მომწოდებლის ფორმა'!$R6/'მომწოდებლის ფორმა'!E6)+IF(OR('მომწოდებლის ფორმა'!$S6="",N('მომწოდებლის ფორმა'!$T6)=0,N('მომწოდებლის ფორმა'!$U6)=0),0,'მომწოდებლის ფორმა'!$T6*'მომწოდებლის ფორმა'!$AC6*30/'მომწოდებლის ფორმა'!$U6/SUMIF('მომწოდებლის ფორმა'!$S$4:$S$6,'მომწოდებლის ფორმა'!$S6,'მომწოდებლის ფორმა'!E$4:E$6))+IF(OR('მომწოდებლის ფორმა'!$V6="",N('მომწოდებლის ფორმა'!$W6)=0,N('მომწოდებლის ფორმა'!$X6)=0),0,'მომწოდებლის ფორმა'!$W6*'მომწოდებლის ფორმა'!$AC6*30/'მომწოდებლის ფორმა'!$X6/SUMIF('მომწოდებლის ფორმა'!$V$4:$V$6,'მომწოდებლის ფორმა'!$V6,'მომწოდებლის ფორმა'!E$4:E$6))+N('მომწოდებლის ფორმა'!$Y6)*'მომწოდებლის ფორმა'!$AC6)</f>
        <v/>
      </c>
      <c r="F6" s="18" t="str">
        <f>IF(OR(N('მომწოდებლის ფორმა'!F6)&lt;=0,'მომწოდებლის ფორმა'!$K6="",'მომწოდებლის ფორმა'!$N6="",'მომწოდებლის ფორმა'!$AA6=""),"",MAX(('მომწოდებლის ფორმა'!F6+$B$12+IF('მომწოდებლის ფორმა'!$O6="",0,30/'მომწოდებლის ფორმა'!$O6*$B$13))/'მომწოდებლის ფორმა'!$K6,30/'მომწოდებლის ფორმა'!$N6)*'მომწოდებლის ფორმა'!$AA6/'მომწოდებლის ფორმა'!F6+IF(OR(N('მომწოდებლის ფორმა'!$Q6)=0,N('მომწოდებლის ფორმა'!$R6)=0),0,('მომწოდებლის ფორმა'!F6+$B$12+IF('მომწოდებლის ფორმა'!$O6="",0,30/'მომწოდებლის ფორმა'!$O6*$B$13))*'მომწოდებლის ფორმა'!$Q6*'მომწოდებლის ფორმა'!$AC6/'მომწოდებლის ფორმა'!$R6/'მომწოდებლის ფორმა'!F6)+IF(OR('მომწოდებლის ფორმა'!$S6="",N('მომწოდებლის ფორმა'!$T6)=0,N('მომწოდებლის ფორმა'!$U6)=0),0,'მომწოდებლის ფორმა'!$T6*'მომწოდებლის ფორმა'!$AC6*30/'მომწოდებლის ფორმა'!$U6/SUMIF('მომწოდებლის ფორმა'!$S$4:$S$6,'მომწოდებლის ფორმა'!$S6,'მომწოდებლის ფორმა'!F$4:F$6))+IF(OR('მომწოდებლის ფორმა'!$V6="",N('მომწოდებლის ფორმა'!$W6)=0,N('მომწოდებლის ფორმა'!$X6)=0),0,'მომწოდებლის ფორმა'!$W6*'მომწოდებლის ფორმა'!$AC6*30/'მომწოდებლის ფორმა'!$X6/SUMIF('მომწოდებლის ფორმა'!$V$4:$V$6,'მომწოდებლის ფორმა'!$V6,'მომწოდებლის ფორმა'!F$4:F$6))+N('მომწოდებლის ფორმა'!$Y6)*'მომწოდებლის ფორმა'!$AC6)</f>
        <v/>
      </c>
      <c r="G6" s="18" t="str">
        <f>IF(OR(N('მომწოდებლის ფორმა'!G6)&lt;=0,'მომწოდებლის ფორმა'!$K6="",'მომწოდებლის ფორმა'!$N6="",'მომწოდებლის ფორმა'!$AA6=""),"",MAX(('მომწოდებლის ფორმა'!G6+$B$12+IF('მომწოდებლის ფორმა'!$O6="",0,30/'მომწოდებლის ფორმა'!$O6*$B$13))/'მომწოდებლის ფორმა'!$K6,30/'მომწოდებლის ფორმა'!$N6)*'მომწოდებლის ფორმა'!$AA6/'მომწოდებლის ფორმა'!G6+IF(OR(N('მომწოდებლის ფორმა'!$Q6)=0,N('მომწოდებლის ფორმა'!$R6)=0),0,('მომწოდებლის ფორმა'!G6+$B$12+IF('მომწოდებლის ფორმა'!$O6="",0,30/'მომწოდებლის ფორმა'!$O6*$B$13))*'მომწოდებლის ფორმა'!$Q6*'მომწოდებლის ფორმა'!$AC6/'მომწოდებლის ფორმა'!$R6/'მომწოდებლის ფორმა'!G6)+IF(OR('მომწოდებლის ფორმა'!$S6="",N('მომწოდებლის ფორმა'!$T6)=0,N('მომწოდებლის ფორმა'!$U6)=0),0,'მომწოდებლის ფორმა'!$T6*'მომწოდებლის ფორმა'!$AC6*30/'მომწოდებლის ფორმა'!$U6/SUMIF('მომწოდებლის ფორმა'!$S$4:$S$6,'მომწოდებლის ფორმა'!$S6,'მომწოდებლის ფორმა'!G$4:G$6))+IF(OR('მომწოდებლის ფორმა'!$V6="",N('მომწოდებლის ფორმა'!$W6)=0,N('მომწოდებლის ფორმა'!$X6)=0),0,'მომწოდებლის ფორმა'!$W6*'მომწოდებლის ფორმა'!$AC6*30/'მომწოდებლის ფორმა'!$X6/SUMIF('მომწოდებლის ფორმა'!$V$4:$V$6,'მომწოდებლის ფორმა'!$V6,'მომწოდებლის ფორმა'!G$4:G$6))+N('მომწოდებლის ფორმა'!$Y6)*'მომწოდებლის ფორმა'!$AC6)</f>
        <v/>
      </c>
    </row>
    <row r="7" spans="1:7" x14ac:dyDescent="0.3">
      <c r="A7" s="21" t="s">
        <v>56</v>
      </c>
      <c r="B7" s="19">
        <f>SUMPRODUCT('მომწოდებლის ფორმა'!B4:B6,B4:B6)</f>
        <v>0</v>
      </c>
      <c r="C7" s="19">
        <f>SUMPRODUCT('მომწოდებლის ფორმა'!C4:C6,C4:C6)</f>
        <v>0</v>
      </c>
      <c r="D7" s="19">
        <f>SUMPRODUCT('მომწოდებლის ფორმა'!D4:D6,D4:D6)</f>
        <v>0</v>
      </c>
      <c r="E7" s="19">
        <f>SUMPRODUCT('მომწოდებლის ფორმა'!E4:E6,E4:E6)</f>
        <v>0</v>
      </c>
      <c r="F7" s="19">
        <f>SUMPRODUCT('მომწოდებლის ფორმა'!F4:F6,F4:F6)</f>
        <v>0</v>
      </c>
      <c r="G7" s="19">
        <f>SUMPRODUCT('მომწოდებლის ფორმა'!G4:G6,G4:G6)</f>
        <v>0</v>
      </c>
    </row>
    <row r="8" spans="1:7" x14ac:dyDescent="0.3">
      <c r="A8" s="21" t="s">
        <v>57</v>
      </c>
      <c r="B8" s="19">
        <f t="shared" ref="B8:G8" si="0">B7*$B$11</f>
        <v>0</v>
      </c>
      <c r="C8" s="19">
        <f t="shared" si="0"/>
        <v>0</v>
      </c>
      <c r="D8" s="19">
        <f t="shared" si="0"/>
        <v>0</v>
      </c>
      <c r="E8" s="19">
        <f t="shared" si="0"/>
        <v>0</v>
      </c>
      <c r="F8" s="19">
        <f t="shared" si="0"/>
        <v>0</v>
      </c>
      <c r="G8" s="19">
        <f t="shared" si="0"/>
        <v>0</v>
      </c>
    </row>
    <row r="10" spans="1:7" x14ac:dyDescent="0.3">
      <c r="A10" s="3" t="s">
        <v>58</v>
      </c>
      <c r="B10" s="3"/>
    </row>
    <row r="11" spans="1:7" x14ac:dyDescent="0.3">
      <c r="A11" t="s">
        <v>13</v>
      </c>
      <c r="B11" s="22">
        <v>24</v>
      </c>
    </row>
    <row r="12" spans="1:7" x14ac:dyDescent="0.3">
      <c r="A12" t="s">
        <v>59</v>
      </c>
      <c r="B12" s="22">
        <v>60</v>
      </c>
    </row>
    <row r="13" spans="1:7" x14ac:dyDescent="0.3">
      <c r="A13" t="s">
        <v>60</v>
      </c>
      <c r="B13" s="22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AF30C-FD87-48CF-8C5D-2544D2B13458}">
  <dimension ref="A1:L35"/>
  <sheetViews>
    <sheetView workbookViewId="0">
      <selection activeCell="D8" sqref="D8"/>
    </sheetView>
  </sheetViews>
  <sheetFormatPr defaultRowHeight="14.4" x14ac:dyDescent="0.3"/>
  <cols>
    <col min="1" max="1" width="48.109375" customWidth="1"/>
    <col min="2" max="8" width="13" customWidth="1"/>
    <col min="9" max="12" width="18.5546875" customWidth="1"/>
  </cols>
  <sheetData>
    <row r="1" spans="1:12" ht="17.399999999999999" x14ac:dyDescent="0.35">
      <c r="A1" s="26" t="s">
        <v>96</v>
      </c>
    </row>
    <row r="2" spans="1:12" x14ac:dyDescent="0.3">
      <c r="A2" s="1" t="s">
        <v>97</v>
      </c>
    </row>
    <row r="4" spans="1:12" x14ac:dyDescent="0.3">
      <c r="A4" s="3" t="s">
        <v>98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45" customHeight="1" x14ac:dyDescent="0.3">
      <c r="A5" s="6" t="s">
        <v>14</v>
      </c>
      <c r="B5" s="6" t="str">
        <f>'მომწოდებლის ფორმა'!B2</f>
        <v>TLH</v>
      </c>
      <c r="C5" s="6" t="str">
        <f>'მომწოდებლის ფორმა'!C2</f>
        <v>ZURH</v>
      </c>
      <c r="D5" s="6" t="str">
        <f>'მომწოდებლის ფორმა'!D2</f>
        <v>ACH</v>
      </c>
      <c r="E5" s="6" t="str">
        <f>'მომწოდებლის ფორმა'!E2</f>
        <v>AKH</v>
      </c>
      <c r="F5" s="6" t="str">
        <f>'მომწოდებლის ფორმა'!F2</f>
        <v>QBH</v>
      </c>
      <c r="G5" s="6" t="str">
        <f>'მომწოდებლის ფორმა'!G2</f>
        <v>POH</v>
      </c>
      <c r="H5" s="6" t="s">
        <v>99</v>
      </c>
      <c r="I5" s="6" t="s">
        <v>100</v>
      </c>
      <c r="J5" s="6" t="s">
        <v>101</v>
      </c>
      <c r="K5" s="6" t="s">
        <v>102</v>
      </c>
      <c r="L5" s="6" t="s">
        <v>103</v>
      </c>
    </row>
    <row r="6" spans="1:12" x14ac:dyDescent="0.3">
      <c r="A6" s="20" t="str">
        <f>'მომწოდებლის ფორმა'!A4</f>
        <v>პროთრომბინის დრო INR /pt</v>
      </c>
      <c r="B6" s="29">
        <f>IF(OR(N('მომწოდებლის ფორმა'!B4)&lt;=0,N('მომწოდებლის ფორმა'!$K4)=0,N('მომწოდებლის ფორმა'!$N4)=0),0,CEILING(MAX(('მომწოდებლის ფორმა'!B4+'ფასი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ფორმა'!$K4,30/'მომწოდებლის ფორმა'!$N4),1))</f>
        <v>0</v>
      </c>
      <c r="C6" s="29">
        <f>IF(OR(N('მომწოდებლის ფორმა'!C4)&lt;=0,N('მომწოდებლის ფორმა'!$K4)=0,N('მომწოდებლის ფორმა'!$N4)=0),0,CEILING(MAX(('მომწოდებლის ფორმა'!C4+'ფასი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ფორმა'!$K4,30/'მომწოდებლის ფორმა'!$N4),1))</f>
        <v>0</v>
      </c>
      <c r="D6" s="29">
        <f>IF(OR(N('მომწოდებლის ფორმა'!D4)&lt;=0,N('მომწოდებლის ფორმა'!$K4)=0,N('მომწოდებლის ფორმა'!$N4)=0),0,CEILING(MAX(('მომწოდებლის ფორმა'!D4+'ფასი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ფორმა'!$K4,30/'მომწოდებლის ფორმა'!$N4),1))</f>
        <v>0</v>
      </c>
      <c r="E6" s="29">
        <f>IF(OR(N('მომწოდებლის ფორმა'!E4)&lt;=0,N('მომწოდებლის ფორმა'!$K4)=0,N('მომწოდებლის ფორმა'!$N4)=0),0,CEILING(MAX(('მომწოდებლის ფორმა'!E4+'ფასი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ფორმა'!$K4,30/'მომწოდებლის ფორმა'!$N4),1))</f>
        <v>0</v>
      </c>
      <c r="F6" s="29">
        <f>IF(OR(N('მომწოდებლის ფორმა'!F4)&lt;=0,N('მომწოდებლის ფორმა'!$K4)=0,N('მომწოდებლის ფორმა'!$N4)=0),0,CEILING(MAX(('მომწოდებლის ფორმა'!F4+'ფასი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ფორმა'!$K4,30/'მომწოდებლის ფორმა'!$N4),1))</f>
        <v>0</v>
      </c>
      <c r="G6" s="29">
        <f>IF(OR(N('მომწოდებლის ფორმა'!G4)&lt;=0,N('მომწოდებლის ფორმა'!$K4)=0,N('მომწოდებლის ფორმა'!$N4)=0),0,CEILING(MAX(('მომწოდებლის ფორმა'!G4+'ფასი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ფორმა'!$K4,30/'მომწოდებლის ფორმა'!$N4),1))</f>
        <v>0</v>
      </c>
      <c r="H6" s="29">
        <f>SUM(B6:G6)</f>
        <v>0</v>
      </c>
      <c r="I6" s="36">
        <f>IF(N('მომწოდებლის ფორმა'!$I4)=0,0,CEILING(H6/'მომწოდებლის ფორმა'!$I4,1))</f>
        <v>0</v>
      </c>
      <c r="J6" s="18">
        <f>N('მომწოდებლის ფორმა'!$L4)*N('მომწოდებლის ფორმა'!$AC4)</f>
        <v>0</v>
      </c>
      <c r="K6" s="18">
        <f>I6*J6</f>
        <v>0</v>
      </c>
      <c r="L6" s="18">
        <f>K6*'ფასი კლინიკებით'!$B$11</f>
        <v>0</v>
      </c>
    </row>
    <row r="7" spans="1:12" x14ac:dyDescent="0.3">
      <c r="A7" s="20" t="str">
        <f>'მომწოდებლის ფორმა'!A5</f>
        <v>აქტივირებული თრომბოპლასტინის დრო APTT</v>
      </c>
      <c r="B7" s="29">
        <f>IF(OR(N('მომწოდებლის ფორმა'!B5)&lt;=0,N('მომწოდებლის ფორმა'!$K5)=0,N('მომწოდებლის ფორმა'!$N5)=0),0,CEILING(MAX(('მომწოდებლის ფორმა'!B5+'ფასი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ფორმა'!$K5,30/'მომწოდებლის ფორმა'!$N5),1))</f>
        <v>0</v>
      </c>
      <c r="C7" s="29">
        <f>IF(OR(N('მომწოდებლის ფორმა'!C5)&lt;=0,N('მომწოდებლის ფორმა'!$K5)=0,N('მომწოდებლის ფორმა'!$N5)=0),0,CEILING(MAX(('მომწოდებლის ფორმა'!C5+'ფასი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ფორმა'!$K5,30/'მომწოდებლის ფორმა'!$N5),1))</f>
        <v>0</v>
      </c>
      <c r="D7" s="29">
        <f>IF(OR(N('მომწოდებლის ფორმა'!D5)&lt;=0,N('მომწოდებლის ფორმა'!$K5)=0,N('მომწოდებლის ფორმა'!$N5)=0),0,CEILING(MAX(('მომწოდებლის ფორმა'!D5+'ფასი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ფორმა'!$K5,30/'მომწოდებლის ფორმა'!$N5),1))</f>
        <v>0</v>
      </c>
      <c r="E7" s="29">
        <f>IF(OR(N('მომწოდებლის ფორმა'!E5)&lt;=0,N('მომწოდებლის ფორმა'!$K5)=0,N('მომწოდებლის ფორმა'!$N5)=0),0,CEILING(MAX(('მომწოდებლის ფორმა'!E5+'ფასი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ფორმა'!$K5,30/'მომწოდებლის ფორმა'!$N5),1))</f>
        <v>0</v>
      </c>
      <c r="F7" s="29">
        <f>IF(OR(N('მომწოდებლის ფორმა'!F5)&lt;=0,N('მომწოდებლის ფორმა'!$K5)=0,N('მომწოდებლის ფორმა'!$N5)=0),0,CEILING(MAX(('მომწოდებლის ფორმა'!F5+'ფასი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ფორმა'!$K5,30/'მომწოდებლის ფორმა'!$N5),1))</f>
        <v>0</v>
      </c>
      <c r="G7" s="29">
        <f>IF(OR(N('მომწოდებლის ფორმა'!G5)&lt;=0,N('მომწოდებლის ფორმა'!$K5)=0,N('მომწოდებლის ფორმა'!$N5)=0),0,CEILING(MAX(('მომწოდებლის ფორმა'!G5+'ფასი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ფორმა'!$K5,30/'მომწოდებლის ფორმა'!$N5),1))</f>
        <v>0</v>
      </c>
      <c r="H7" s="29">
        <f>SUM(B7:G7)</f>
        <v>0</v>
      </c>
      <c r="I7" s="36">
        <f>IF(N('მომწოდებლის ფორმა'!$I5)=0,0,CEILING(H7/'მომწოდებლის ფორმა'!$I5,1))</f>
        <v>0</v>
      </c>
      <c r="J7" s="18">
        <f>N('მომწოდებლის ფორმა'!$L5)*N('მომწოდებლის ფორმა'!$AC5)</f>
        <v>0</v>
      </c>
      <c r="K7" s="18">
        <f>I7*J7</f>
        <v>0</v>
      </c>
      <c r="L7" s="18">
        <f>K7*'ფასი კლინიკებით'!$B$11</f>
        <v>0</v>
      </c>
    </row>
    <row r="8" spans="1:12" x14ac:dyDescent="0.3">
      <c r="A8" s="20" t="str">
        <f>'მომწოდებლის ფორმა'!A6</f>
        <v>ფიბრინოგენი FIB</v>
      </c>
      <c r="B8" s="29">
        <f>IF(OR(N('მომწოდებლის ფორმა'!B6)&lt;=0,N('მომწოდებლის ფორმა'!$K6)=0,N('მომწოდებლის ფორმა'!$N6)=0),0,CEILING(MAX(('მომწოდებლის ფორმა'!B6+'ფასი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ფორმა'!$K6,30/'მომწოდებლის ფორმა'!$N6),1))</f>
        <v>0</v>
      </c>
      <c r="C8" s="29">
        <f>IF(OR(N('მომწოდებლის ფორმა'!C6)&lt;=0,N('მომწოდებლის ფორმა'!$K6)=0,N('მომწოდებლის ფორმა'!$N6)=0),0,CEILING(MAX(('მომწოდებლის ფორმა'!C6+'ფასი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ფორმა'!$K6,30/'მომწოდებლის ფორმა'!$N6),1))</f>
        <v>0</v>
      </c>
      <c r="D8" s="29">
        <f>IF(OR(N('მომწოდებლის ფორმა'!D6)&lt;=0,N('მომწოდებლის ფორმა'!$K6)=0,N('მომწოდებლის ფორმა'!$N6)=0),0,CEILING(MAX(('მომწოდებლის ფორმა'!D6+'ფასი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ფორმა'!$K6,30/'მომწოდებლის ფორმა'!$N6),1))</f>
        <v>0</v>
      </c>
      <c r="E8" s="29">
        <f>IF(OR(N('მომწოდებლის ფორმა'!E6)&lt;=0,N('მომწოდებლის ფორმა'!$K6)=0,N('მომწოდებლის ფორმა'!$N6)=0),0,CEILING(MAX(('მომწოდებლის ფორმა'!E6+'ფასი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ფორმა'!$K6,30/'მომწოდებლის ფორმა'!$N6),1))</f>
        <v>0</v>
      </c>
      <c r="F8" s="29">
        <f>IF(OR(N('მომწოდებლის ფორმა'!F6)&lt;=0,N('მომწოდებლის ფორმა'!$K6)=0,N('მომწოდებლის ფორმა'!$N6)=0),0,CEILING(MAX(('მომწოდებლის ფორმა'!F6+'ფასი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ფორმა'!$K6,30/'მომწოდებლის ფორმა'!$N6),1))</f>
        <v>0</v>
      </c>
      <c r="G8" s="29">
        <f>IF(OR(N('მომწოდებლის ფორმა'!G6)&lt;=0,N('მომწოდებლის ფორმა'!$K6)=0,N('მომწოდებლის ფორმა'!$N6)=0),0,CEILING(MAX(('მომწოდებლის ფორმა'!G6+'ფასი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ფორმა'!$K6,30/'მომწოდებლის ფორმა'!$N6),1))</f>
        <v>0</v>
      </c>
      <c r="H8" s="29">
        <f>SUM(B8:G8)</f>
        <v>0</v>
      </c>
      <c r="I8" s="36">
        <f>IF(N('მომწოდებლის ფორმა'!$I6)=0,0,CEILING(H8/'მომწოდებლის ფორმა'!$I6,1))</f>
        <v>0</v>
      </c>
      <c r="J8" s="18">
        <f>N('მომწოდებლის ფორმა'!$L6)*N('მომწოდებლის ფორმა'!$AC6)</f>
        <v>0</v>
      </c>
      <c r="K8" s="18">
        <f>I8*J8</f>
        <v>0</v>
      </c>
      <c r="L8" s="18">
        <f>K8*'ფასი კლინიკებით'!$B$11</f>
        <v>0</v>
      </c>
    </row>
    <row r="10" spans="1:12" x14ac:dyDescent="0.3">
      <c r="A10" s="3" t="s">
        <v>104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45" customHeight="1" x14ac:dyDescent="0.3">
      <c r="A11" s="6" t="s">
        <v>14</v>
      </c>
      <c r="B11" s="6" t="str">
        <f>'მომწოდებლის ფორმა'!B2</f>
        <v>TLH</v>
      </c>
      <c r="C11" s="6" t="str">
        <f>'მომწოდებლის ფორმა'!C2</f>
        <v>ZURH</v>
      </c>
      <c r="D11" s="6" t="str">
        <f>'მომწოდებლის ფორმა'!D2</f>
        <v>ACH</v>
      </c>
      <c r="E11" s="6" t="str">
        <f>'მომწოდებლის ფორმა'!E2</f>
        <v>AKH</v>
      </c>
      <c r="F11" s="6" t="str">
        <f>'მომწოდებლის ფორმა'!F2</f>
        <v>QBH</v>
      </c>
      <c r="G11" s="6" t="str">
        <f>'მომწოდებლის ფორმა'!G2</f>
        <v>POH</v>
      </c>
      <c r="H11" s="6" t="s">
        <v>105</v>
      </c>
      <c r="I11" s="6" t="s">
        <v>100</v>
      </c>
      <c r="J11" s="6" t="s">
        <v>101</v>
      </c>
      <c r="K11" s="6" t="s">
        <v>102</v>
      </c>
      <c r="L11" s="6" t="s">
        <v>103</v>
      </c>
    </row>
    <row r="12" spans="1:12" x14ac:dyDescent="0.3">
      <c r="A12" s="20" t="str">
        <f>'მომწოდებლის ფორმა'!A4</f>
        <v>პროთრომბინის დრო INR /pt</v>
      </c>
      <c r="B12" s="37">
        <f>IF(OR(N('მომწოდებლის ფორმა'!B4)&lt;=0,N('მომწოდებლის ფორმა'!$R4)=0),0,('მომწოდებლის ფორმა'!B4+'ფასი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ფორმა'!$R4)</f>
        <v>0</v>
      </c>
      <c r="C12" s="37">
        <f>IF(OR(N('მომწოდებლის ფორმა'!C4)&lt;=0,N('მომწოდებლის ფორმა'!$R4)=0),0,('მომწოდებლის ფორმა'!C4+'ფასი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ფორმა'!$R4)</f>
        <v>0</v>
      </c>
      <c r="D12" s="37">
        <f>IF(OR(N('მომწოდებლის ფორმა'!D4)&lt;=0,N('მომწოდებლის ფორმა'!$R4)=0),0,('მომწოდებლის ფორმა'!D4+'ფასი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ფორმა'!$R4)</f>
        <v>0</v>
      </c>
      <c r="E12" s="37">
        <f>IF(OR(N('მომწოდებლის ფორმა'!E4)&lt;=0,N('მომწოდებლის ფორმა'!$R4)=0),0,('მომწოდებლის ფორმა'!E4+'ფასი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ფორმა'!$R4)</f>
        <v>0</v>
      </c>
      <c r="F12" s="37">
        <f>IF(OR(N('მომწოდებლის ფორმა'!F4)&lt;=0,N('მომწოდებლის ფორმა'!$R4)=0),0,('მომწოდებლის ფორმა'!F4+'ფასი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ფორმა'!$R4)</f>
        <v>0</v>
      </c>
      <c r="G12" s="37">
        <f>IF(OR(N('მომწოდებლის ფორმა'!G4)&lt;=0,N('მომწოდებლის ფორმა'!$R4)=0),0,('მომწოდებლის ფორმა'!G4+'ფასი კლინიკებით'!$B$12+IF(N('მომწოდებლის ფორმა'!$O4)=0,0,30/'მომწოდებლის ფორმა'!$O4*'ფასი კლინიკებით'!$B$13))/'მომწოდებლის ფორმა'!$R4)</f>
        <v>0</v>
      </c>
      <c r="H12" s="37">
        <f>SUM(B12:G12)</f>
        <v>0</v>
      </c>
      <c r="I12" s="36">
        <f>CEILING(H12,1)</f>
        <v>0</v>
      </c>
      <c r="J12" s="18">
        <f>N('მომწოდებლის ფორმა'!$Q4)*N('მომწოდებლის ფორმა'!$AC4)</f>
        <v>0</v>
      </c>
      <c r="K12" s="18">
        <f>I12*J12</f>
        <v>0</v>
      </c>
      <c r="L12" s="18">
        <f>K12*'ფასი კლინიკებით'!$B$11</f>
        <v>0</v>
      </c>
    </row>
    <row r="13" spans="1:12" x14ac:dyDescent="0.3">
      <c r="A13" s="20" t="str">
        <f>'მომწოდებლის ფორმა'!A5</f>
        <v>აქტივირებული თრომბოპლასტინის დრო APTT</v>
      </c>
      <c r="B13" s="37">
        <f>IF(OR(N('მომწოდებლის ფორმა'!B5)&lt;=0,N('მომწოდებლის ფორმა'!$R5)=0),0,('მომწოდებლის ფორმა'!B5+'ფასი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ფორმა'!$R5)</f>
        <v>0</v>
      </c>
      <c r="C13" s="37">
        <f>IF(OR(N('მომწოდებლის ფორმა'!C5)&lt;=0,N('მომწოდებლის ფორმა'!$R5)=0),0,('მომწოდებლის ფორმა'!C5+'ფასი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ფორმა'!$R5)</f>
        <v>0</v>
      </c>
      <c r="D13" s="37">
        <f>IF(OR(N('მომწოდებლის ფორმა'!D5)&lt;=0,N('მომწოდებლის ფორმა'!$R5)=0),0,('მომწოდებლის ფორმა'!D5+'ფასი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ფორმა'!$R5)</f>
        <v>0</v>
      </c>
      <c r="E13" s="37">
        <f>IF(OR(N('მომწოდებლის ფორმა'!E5)&lt;=0,N('მომწოდებლის ფორმა'!$R5)=0),0,('მომწოდებლის ფორმა'!E5+'ფასი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ფორმა'!$R5)</f>
        <v>0</v>
      </c>
      <c r="F13" s="37">
        <f>IF(OR(N('მომწოდებლის ფორმა'!F5)&lt;=0,N('მომწოდებლის ფორმა'!$R5)=0),0,('მომწოდებლის ფორმა'!F5+'ფასი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ფორმა'!$R5)</f>
        <v>0</v>
      </c>
      <c r="G13" s="37">
        <f>IF(OR(N('მომწოდებლის ფორმა'!G5)&lt;=0,N('მომწოდებლის ფორმა'!$R5)=0),0,('მომწოდებლის ფორმა'!G5+'ფასი კლინიკებით'!$B$12+IF(N('მომწოდებლის ფორმა'!$O5)=0,0,30/'მომწოდებლის ფორმა'!$O5*'ფასი კლინიკებით'!$B$13))/'მომწოდებლის ფორმა'!$R5)</f>
        <v>0</v>
      </c>
      <c r="H13" s="37">
        <f>SUM(B13:G13)</f>
        <v>0</v>
      </c>
      <c r="I13" s="36">
        <f>CEILING(H13,1)</f>
        <v>0</v>
      </c>
      <c r="J13" s="18">
        <f>N('მომწოდებლის ფორმა'!$Q5)*N('მომწოდებლის ფორმა'!$AC5)</f>
        <v>0</v>
      </c>
      <c r="K13" s="18">
        <f>I13*J13</f>
        <v>0</v>
      </c>
      <c r="L13" s="18">
        <f>K13*'ფასი კლინიკებით'!$B$11</f>
        <v>0</v>
      </c>
    </row>
    <row r="14" spans="1:12" x14ac:dyDescent="0.3">
      <c r="A14" s="20" t="str">
        <f>'მომწოდებლის ფორმა'!A6</f>
        <v>ფიბრინოგენი FIB</v>
      </c>
      <c r="B14" s="37">
        <f>IF(OR(N('მომწოდებლის ფორმა'!B6)&lt;=0,N('მომწოდებლის ფორმა'!$R6)=0),0,('მომწოდებლის ფორმა'!B6+'ფასი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ფორმა'!$R6)</f>
        <v>0</v>
      </c>
      <c r="C14" s="37">
        <f>IF(OR(N('მომწოდებლის ფორმა'!C6)&lt;=0,N('მომწოდებლის ფორმა'!$R6)=0),0,('მომწოდებლის ფორმა'!C6+'ფასი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ფორმა'!$R6)</f>
        <v>0</v>
      </c>
      <c r="D14" s="37">
        <f>IF(OR(N('მომწოდებლის ფორმა'!D6)&lt;=0,N('მომწოდებლის ფორმა'!$R6)=0),0,('მომწოდებლის ფორმა'!D6+'ფასი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ფორმა'!$R6)</f>
        <v>0</v>
      </c>
      <c r="E14" s="37">
        <f>IF(OR(N('მომწოდებლის ფორმა'!E6)&lt;=0,N('მომწოდებლის ფორმა'!$R6)=0),0,('მომწოდებლის ფორმა'!E6+'ფასი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ფორმა'!$R6)</f>
        <v>0</v>
      </c>
      <c r="F14" s="37">
        <f>IF(OR(N('მომწოდებლის ფორმა'!F6)&lt;=0,N('მომწოდებლის ფორმა'!$R6)=0),0,('მომწოდებლის ფორმა'!F6+'ფასი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ფორმა'!$R6)</f>
        <v>0</v>
      </c>
      <c r="G14" s="37">
        <f>IF(OR(N('მომწოდებლის ფორმა'!G6)&lt;=0,N('მომწოდებლის ფორმა'!$R6)=0),0,('მომწოდებლის ფორმა'!G6+'ფასი კლინიკებით'!$B$12+IF(N('მომწოდებლის ფორმა'!$O6)=0,0,30/'მომწოდებლის ფორმა'!$O6*'ფასი კლინიკებით'!$B$13))/'მომწოდებლის ფორმა'!$R6)</f>
        <v>0</v>
      </c>
      <c r="H14" s="37">
        <f>SUM(B14:G14)</f>
        <v>0</v>
      </c>
      <c r="I14" s="36">
        <f>CEILING(H14,1)</f>
        <v>0</v>
      </c>
      <c r="J14" s="18">
        <f>N('მომწოდებლის ფორმა'!$Q6)*N('მომწოდებლის ფორმა'!$AC6)</f>
        <v>0</v>
      </c>
      <c r="K14" s="18">
        <f>I14*J14</f>
        <v>0</v>
      </c>
      <c r="L14" s="18">
        <f>K14*'ფასი კლინიკებით'!$B$11</f>
        <v>0</v>
      </c>
    </row>
    <row r="16" spans="1:12" x14ac:dyDescent="0.3">
      <c r="A16" s="3" t="s">
        <v>106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45" customHeight="1" x14ac:dyDescent="0.3">
      <c r="A17" s="6" t="s">
        <v>14</v>
      </c>
      <c r="B17" s="6" t="str">
        <f>'მომწოდებლის ფორმა'!B2</f>
        <v>TLH</v>
      </c>
      <c r="C17" s="6" t="str">
        <f>'მომწოდებლის ფორმა'!C2</f>
        <v>ZURH</v>
      </c>
      <c r="D17" s="6" t="str">
        <f>'მომწოდებლის ფორმა'!D2</f>
        <v>ACH</v>
      </c>
      <c r="E17" s="6" t="str">
        <f>'მომწოდებლის ფორმა'!E2</f>
        <v>AKH</v>
      </c>
      <c r="F17" s="6" t="str">
        <f>'მომწოდებლის ფორმა'!F2</f>
        <v>QBH</v>
      </c>
      <c r="G17" s="6" t="str">
        <f>'მომწოდებლის ფორმა'!G2</f>
        <v>POH</v>
      </c>
      <c r="H17" s="6" t="s">
        <v>105</v>
      </c>
      <c r="I17" s="6" t="s">
        <v>100</v>
      </c>
      <c r="J17" s="6" t="s">
        <v>101</v>
      </c>
      <c r="K17" s="6" t="s">
        <v>102</v>
      </c>
      <c r="L17" s="6" t="s">
        <v>103</v>
      </c>
    </row>
    <row r="18" spans="1:12" x14ac:dyDescent="0.3">
      <c r="A18" s="20" t="str">
        <f>'მომწოდებლის ფორმა'!A4</f>
        <v>პროთრომბინის დრო INR /pt</v>
      </c>
      <c r="B18" s="37">
        <f>IF(OR('მომწოდებლის ფორმა'!$S4="",N('მომწოდებლის ფორმა'!$U4)=0,COUNTIF('მომწოდებლის ფორმა'!$S$4:$S4,'მომწოდებლის ფორმა'!$S4)&gt;1,SUMIF('მომწოდებლის ფორმა'!$S$4:$S$6,'მომწოდებლის ფორმა'!$S4,'მომწოდებლის ფორმა'!B$4:B$6)&lt;=0),0,30/'მომწოდებლის ფორმა'!$U4)</f>
        <v>0</v>
      </c>
      <c r="C18" s="37">
        <f>IF(OR('მომწოდებლის ფორმა'!$S4="",N('მომწოდებლის ფორმა'!$U4)=0,COUNTIF('მომწოდებლის ფორმა'!$S$4:$S4,'მომწოდებლის ფორმა'!$S4)&gt;1,SUMIF('მომწოდებლის ფორმა'!$S$4:$S$6,'მომწოდებლის ფორმა'!$S4,'მომწოდებლის ფორმა'!C$4:C$6)&lt;=0),0,30/'მომწოდებლის ფორმა'!$U4)</f>
        <v>0</v>
      </c>
      <c r="D18" s="37">
        <f>IF(OR('მომწოდებლის ფორმა'!$S4="",N('მომწოდებლის ფორმა'!$U4)=0,COUNTIF('მომწოდებლის ფორმა'!$S$4:$S4,'მომწოდებლის ფორმა'!$S4)&gt;1,SUMIF('მომწოდებლის ფორმა'!$S$4:$S$6,'მომწოდებლის ფორმა'!$S4,'მომწოდებლის ფორმა'!D$4:D$6)&lt;=0),0,30/'მომწოდებლის ფორმა'!$U4)</f>
        <v>0</v>
      </c>
      <c r="E18" s="37">
        <f>IF(OR('მომწოდებლის ფორმა'!$S4="",N('მომწოდებლის ფორმა'!$U4)=0,COUNTIF('მომწოდებლის ფორმა'!$S$4:$S4,'მომწოდებლის ფორმა'!$S4)&gt;1,SUMIF('მომწოდებლის ფორმა'!$S$4:$S$6,'მომწოდებლის ფორმა'!$S4,'მომწოდებლის ფორმა'!E$4:E$6)&lt;=0),0,30/'მომწოდებლის ფორმა'!$U4)</f>
        <v>0</v>
      </c>
      <c r="F18" s="37">
        <f>IF(OR('მომწოდებლის ფორმა'!$S4="",N('მომწოდებლის ფორმა'!$U4)=0,COUNTIF('მომწოდებლის ფორმა'!$S$4:$S4,'მომწოდებლის ფორმა'!$S4)&gt;1,SUMIF('მომწოდებლის ფორმა'!$S$4:$S$6,'მომწოდებლის ფორმა'!$S4,'მომწოდებლის ფორმა'!F$4:F$6)&lt;=0),0,30/'მომწოდებლის ფორმა'!$U4)</f>
        <v>0</v>
      </c>
      <c r="G18" s="37">
        <f>IF(OR('მომწოდებლის ფორმა'!$S4="",N('მომწოდებლის ფორმა'!$U4)=0,COUNTIF('მომწოდებლის ფორმა'!$S$4:$S4,'მომწოდებლის ფორმა'!$S4)&gt;1,SUMIF('მომწოდებლის ფორმა'!$S$4:$S$6,'მომწოდებლის ფორმა'!$S4,'მომწოდებლის ფორმა'!G$4:G$6)&lt;=0),0,30/'მომწოდებლის ფორმა'!$U4)</f>
        <v>0</v>
      </c>
      <c r="H18" s="37">
        <f>SUM(B18:G18)</f>
        <v>0</v>
      </c>
      <c r="I18" s="36">
        <f>CEILING(H18,1)</f>
        <v>0</v>
      </c>
      <c r="J18" s="18">
        <f>N('მომწოდებლის ფორმა'!$T4)*N('მომწოდებლის ფორმა'!$AC4)</f>
        <v>0</v>
      </c>
      <c r="K18" s="18">
        <f>I18*J18</f>
        <v>0</v>
      </c>
      <c r="L18" s="18">
        <f>K18*'ფასი კლინიკებით'!$B$11</f>
        <v>0</v>
      </c>
    </row>
    <row r="19" spans="1:12" x14ac:dyDescent="0.3">
      <c r="A19" s="20" t="str">
        <f>'მომწოდებლის ფორმა'!A5</f>
        <v>აქტივირებული თრომბოპლასტინის დრო APTT</v>
      </c>
      <c r="B19" s="37">
        <f>IF(OR('მომწოდებლის ფორმა'!$S5="",N('მომწოდებლის ფორმა'!$U5)=0,COUNTIF('მომწოდებლის ფორმა'!$S$4:$S5,'მომწოდებლის ფორმა'!$S5)&gt;1,SUMIF('მომწოდებლის ფორმა'!$S$4:$S$6,'მომწოდებლის ფორმა'!$S5,'მომწოდებლის ფორმა'!B$4:B$6)&lt;=0),0,30/'მომწოდებლის ფორმა'!$U5)</f>
        <v>0</v>
      </c>
      <c r="C19" s="37">
        <f>IF(OR('მომწოდებლის ფორმა'!$S5="",N('მომწოდებლის ფორმა'!$U5)=0,COUNTIF('მომწოდებლის ფორმა'!$S$4:$S5,'მომწოდებლის ფორმა'!$S5)&gt;1,SUMIF('მომწოდებლის ფორმა'!$S$4:$S$6,'მომწოდებლის ფორმა'!$S5,'მომწოდებლის ფორმა'!C$4:C$6)&lt;=0),0,30/'მომწოდებლის ფორმა'!$U5)</f>
        <v>0</v>
      </c>
      <c r="D19" s="37">
        <f>IF(OR('მომწოდებლის ფორმა'!$S5="",N('მომწოდებლის ფორმა'!$U5)=0,COUNTIF('მომწოდებლის ფორმა'!$S$4:$S5,'მომწოდებლის ფორმა'!$S5)&gt;1,SUMIF('მომწოდებლის ფორმა'!$S$4:$S$6,'მომწოდებლის ფორმა'!$S5,'მომწოდებლის ფორმა'!D$4:D$6)&lt;=0),0,30/'მომწოდებლის ფორმა'!$U5)</f>
        <v>0</v>
      </c>
      <c r="E19" s="37">
        <f>IF(OR('მომწოდებლის ფორმა'!$S5="",N('მომწოდებლის ფორმა'!$U5)=0,COUNTIF('მომწოდებლის ფორმა'!$S$4:$S5,'მომწოდებლის ფორმა'!$S5)&gt;1,SUMIF('მომწოდებლის ფორმა'!$S$4:$S$6,'მომწოდებლის ფორმა'!$S5,'მომწოდებლის ფორმა'!E$4:E$6)&lt;=0),0,30/'მომწოდებლის ფორმა'!$U5)</f>
        <v>0</v>
      </c>
      <c r="F19" s="37">
        <f>IF(OR('მომწოდებლის ფორმა'!$S5="",N('მომწოდებლის ფორმა'!$U5)=0,COUNTIF('მომწოდებლის ფორმა'!$S$4:$S5,'მომწოდებლის ფორმა'!$S5)&gt;1,SUMIF('მომწოდებლის ფორმა'!$S$4:$S$6,'მომწოდებლის ფორმა'!$S5,'მომწოდებლის ფორმა'!F$4:F$6)&lt;=0),0,30/'მომწოდებლის ფორმა'!$U5)</f>
        <v>0</v>
      </c>
      <c r="G19" s="37">
        <f>IF(OR('მომწოდებლის ფორმა'!$S5="",N('მომწოდებლის ფორმა'!$U5)=0,COUNTIF('მომწოდებლის ფორმა'!$S$4:$S5,'მომწოდებლის ფორმა'!$S5)&gt;1,SUMIF('მომწოდებლის ფორმა'!$S$4:$S$6,'მომწოდებლის ფორმა'!$S5,'მომწოდებლის ფორმა'!G$4:G$6)&lt;=0),0,30/'მომწოდებლის ფორმა'!$U5)</f>
        <v>0</v>
      </c>
      <c r="H19" s="37">
        <f>SUM(B19:G19)</f>
        <v>0</v>
      </c>
      <c r="I19" s="36">
        <f>CEILING(H19,1)</f>
        <v>0</v>
      </c>
      <c r="J19" s="18">
        <f>N('მომწოდებლის ფორმა'!$T5)*N('მომწოდებლის ფორმა'!$AC5)</f>
        <v>0</v>
      </c>
      <c r="K19" s="18">
        <f>I19*J19</f>
        <v>0</v>
      </c>
      <c r="L19" s="18">
        <f>K19*'ფასი კლინიკებით'!$B$11</f>
        <v>0</v>
      </c>
    </row>
    <row r="20" spans="1:12" x14ac:dyDescent="0.3">
      <c r="A20" s="20" t="str">
        <f>'მომწოდებლის ფორმა'!A6</f>
        <v>ფიბრინოგენი FIB</v>
      </c>
      <c r="B20" s="37">
        <f>IF(OR('მომწოდებლის ფორმა'!$S6="",N('მომწოდებლის ფორმა'!$U6)=0,COUNTIF('მომწოდებლის ფორმა'!$S$4:$S6,'მომწოდებლის ფორმა'!$S6)&gt;1,SUMIF('მომწოდებლის ფორმა'!$S$4:$S$6,'მომწოდებლის ფორმა'!$S6,'მომწოდებლის ფორმა'!B$4:B$6)&lt;=0),0,30/'მომწოდებლის ფორმა'!$U6)</f>
        <v>0</v>
      </c>
      <c r="C20" s="37">
        <f>IF(OR('მომწოდებლის ფორმა'!$S6="",N('მომწოდებლის ფორმა'!$U6)=0,COUNTIF('მომწოდებლის ფორმა'!$S$4:$S6,'მომწოდებლის ფორმა'!$S6)&gt;1,SUMIF('მომწოდებლის ფორმა'!$S$4:$S$6,'მომწოდებლის ფორმა'!$S6,'მომწოდებლის ფორმა'!C$4:C$6)&lt;=0),0,30/'მომწოდებლის ფორმა'!$U6)</f>
        <v>0</v>
      </c>
      <c r="D20" s="37">
        <f>IF(OR('მომწოდებლის ფორმა'!$S6="",N('მომწოდებლის ფორმა'!$U6)=0,COUNTIF('მომწოდებლის ფორმა'!$S$4:$S6,'მომწოდებლის ფორმა'!$S6)&gt;1,SUMIF('მომწოდებლის ფორმა'!$S$4:$S$6,'მომწოდებლის ფორმა'!$S6,'მომწოდებლის ფორმა'!D$4:D$6)&lt;=0),0,30/'მომწოდებლის ფორმა'!$U6)</f>
        <v>0</v>
      </c>
      <c r="E20" s="37">
        <f>IF(OR('მომწოდებლის ფორმა'!$S6="",N('მომწოდებლის ფორმა'!$U6)=0,COUNTIF('მომწოდებლის ფორმა'!$S$4:$S6,'მომწოდებლის ფორმა'!$S6)&gt;1,SUMIF('მომწოდებლის ფორმა'!$S$4:$S$6,'მომწოდებლის ფორმა'!$S6,'მომწოდებლის ფორმა'!E$4:E$6)&lt;=0),0,30/'მომწოდებლის ფორმა'!$U6)</f>
        <v>0</v>
      </c>
      <c r="F20" s="37">
        <f>IF(OR('მომწოდებლის ფორმა'!$S6="",N('მომწოდებლის ფორმა'!$U6)=0,COUNTIF('მომწოდებლის ფორმა'!$S$4:$S6,'მომწოდებლის ფორმა'!$S6)&gt;1,SUMIF('მომწოდებლის ფორმა'!$S$4:$S$6,'მომწოდებლის ფორმა'!$S6,'მომწოდებლის ფორმა'!F$4:F$6)&lt;=0),0,30/'მომწოდებლის ფორმა'!$U6)</f>
        <v>0</v>
      </c>
      <c r="G20" s="37">
        <f>IF(OR('მომწოდებლის ფორმა'!$S6="",N('მომწოდებლის ფორმა'!$U6)=0,COUNTIF('მომწოდებლის ფორმა'!$S$4:$S6,'მომწოდებლის ფორმა'!$S6)&gt;1,SUMIF('მომწოდებლის ფორმა'!$S$4:$S$6,'მომწოდებლის ფორმა'!$S6,'მომწოდებლის ფორმა'!G$4:G$6)&lt;=0),0,30/'მომწოდებლის ფორმა'!$U6)</f>
        <v>0</v>
      </c>
      <c r="H20" s="37">
        <f>SUM(B20:G20)</f>
        <v>0</v>
      </c>
      <c r="I20" s="36">
        <f>CEILING(H20,1)</f>
        <v>0</v>
      </c>
      <c r="J20" s="18">
        <f>N('მომწოდებლის ფორმა'!$T6)*N('მომწოდებლის ფორმა'!$AC6)</f>
        <v>0</v>
      </c>
      <c r="K20" s="18">
        <f>I20*J20</f>
        <v>0</v>
      </c>
      <c r="L20" s="18">
        <f>K20*'ფასი კლინიკებით'!$B$11</f>
        <v>0</v>
      </c>
    </row>
    <row r="22" spans="1:12" x14ac:dyDescent="0.3">
      <c r="A22" s="3" t="s">
        <v>107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45" customHeight="1" x14ac:dyDescent="0.3">
      <c r="A23" s="6" t="s">
        <v>14</v>
      </c>
      <c r="B23" s="6" t="str">
        <f>'მომწოდებლის ფორმა'!B2</f>
        <v>TLH</v>
      </c>
      <c r="C23" s="6" t="str">
        <f>'მომწოდებლის ფორმა'!C2</f>
        <v>ZURH</v>
      </c>
      <c r="D23" s="6" t="str">
        <f>'მომწოდებლის ფორმა'!D2</f>
        <v>ACH</v>
      </c>
      <c r="E23" s="6" t="str">
        <f>'მომწოდებლის ფორმა'!E2</f>
        <v>AKH</v>
      </c>
      <c r="F23" s="6" t="str">
        <f>'მომწოდებლის ფორმა'!F2</f>
        <v>QBH</v>
      </c>
      <c r="G23" s="6" t="str">
        <f>'მომწოდებლის ფორმა'!G2</f>
        <v>POH</v>
      </c>
      <c r="H23" s="6" t="s">
        <v>105</v>
      </c>
      <c r="I23" s="6" t="s">
        <v>100</v>
      </c>
      <c r="J23" s="6" t="s">
        <v>101</v>
      </c>
      <c r="K23" s="6" t="s">
        <v>102</v>
      </c>
      <c r="L23" s="6" t="s">
        <v>103</v>
      </c>
    </row>
    <row r="24" spans="1:12" x14ac:dyDescent="0.3">
      <c r="A24" s="20" t="str">
        <f>'მომწოდებლის ფორმა'!A4</f>
        <v>პროთრომბინის დრო INR /pt</v>
      </c>
      <c r="B24" s="37">
        <f>IF(OR('მომწოდებლის ფორმა'!$V4="",N('მომწოდებლის ფორმა'!$X4)=0,COUNTIF('მომწოდებლის ფორმა'!$V$4:$V4,'მომწოდებლის ფორმა'!$V4)&gt;1,SUMIF('მომწოდებლის ფორმა'!$V$4:$V$6,'მომწოდებლის ფორმა'!$V4,'მომწოდებლის ფორმა'!B$4:B$6)&lt;=0),0,30/'მომწოდებლის ფორმა'!$X4)</f>
        <v>0</v>
      </c>
      <c r="C24" s="37">
        <f>IF(OR('მომწოდებლის ფორმა'!$V4="",N('მომწოდებლის ფორმა'!$X4)=0,COUNTIF('მომწოდებლის ფორმა'!$V$4:$V4,'მომწოდებლის ფორმა'!$V4)&gt;1,SUMIF('მომწოდებლის ფორმა'!$V$4:$V$6,'მომწოდებლის ფორმა'!$V4,'მომწოდებლის ფორმა'!C$4:C$6)&lt;=0),0,30/'მომწოდებლის ფორმა'!$X4)</f>
        <v>0</v>
      </c>
      <c r="D24" s="37">
        <f>IF(OR('მომწოდებლის ფორმა'!$V4="",N('მომწოდებლის ფორმა'!$X4)=0,COUNTIF('მომწოდებლის ფორმა'!$V$4:$V4,'მომწოდებლის ფორმა'!$V4)&gt;1,SUMIF('მომწოდებლის ფორმა'!$V$4:$V$6,'მომწოდებლის ფორმა'!$V4,'მომწოდებლის ფორმა'!D$4:D$6)&lt;=0),0,30/'მომწოდებლის ფორმა'!$X4)</f>
        <v>0</v>
      </c>
      <c r="E24" s="37">
        <f>IF(OR('მომწოდებლის ფორმა'!$V4="",N('მომწოდებლის ფორმა'!$X4)=0,COUNTIF('მომწოდებლის ფორმა'!$V$4:$V4,'მომწოდებლის ფორმა'!$V4)&gt;1,SUMIF('მომწოდებლის ფორმა'!$V$4:$V$6,'მომწოდებლის ფორმა'!$V4,'მომწოდებლის ფორმა'!E$4:E$6)&lt;=0),0,30/'მომწოდებლის ფორმა'!$X4)</f>
        <v>0</v>
      </c>
      <c r="F24" s="37">
        <f>IF(OR('მომწოდებლის ფორმა'!$V4="",N('მომწოდებლის ფორმა'!$X4)=0,COUNTIF('მომწოდებლის ფორმა'!$V$4:$V4,'მომწოდებლის ფორმა'!$V4)&gt;1,SUMIF('მომწოდებლის ფორმა'!$V$4:$V$6,'მომწოდებლის ფორმა'!$V4,'მომწოდებლის ფორმა'!F$4:F$6)&lt;=0),0,30/'მომწოდებლის ფორმა'!$X4)</f>
        <v>0</v>
      </c>
      <c r="G24" s="37">
        <f>IF(OR('მომწოდებლის ფორმა'!$V4="",N('მომწოდებლის ფორმა'!$X4)=0,COUNTIF('მომწოდებლის ფორმა'!$V$4:$V4,'მომწოდებლის ფორმა'!$V4)&gt;1,SUMIF('მომწოდებლის ფორმა'!$V$4:$V$6,'მომწოდებლის ფორმა'!$V4,'მომწოდებლის ფორმა'!G$4:G$6)&lt;=0),0,30/'მომწოდებლის ფორმა'!$X4)</f>
        <v>0</v>
      </c>
      <c r="H24" s="37">
        <f>SUM(B24:G24)</f>
        <v>0</v>
      </c>
      <c r="I24" s="36">
        <f>CEILING(H24,1)</f>
        <v>0</v>
      </c>
      <c r="J24" s="18">
        <f>N('მომწოდებლის ფორმა'!$W4)*N('მომწოდებლის ფორმა'!$AC4)</f>
        <v>0</v>
      </c>
      <c r="K24" s="18">
        <f>I24*J24</f>
        <v>0</v>
      </c>
      <c r="L24" s="18">
        <f>K24*'ფასი კლინიკებით'!$B$11</f>
        <v>0</v>
      </c>
    </row>
    <row r="25" spans="1:12" x14ac:dyDescent="0.3">
      <c r="A25" s="20" t="str">
        <f>'მომწოდებლის ფორმა'!A5</f>
        <v>აქტივირებული თრომბოპლასტინის დრო APTT</v>
      </c>
      <c r="B25" s="37">
        <f>IF(OR('მომწოდებლის ფორმა'!$V5="",N('მომწოდებლის ფორმა'!$X5)=0,COUNTIF('მომწოდებლის ფორმა'!$V$4:$V5,'მომწოდებლის ფორმა'!$V5)&gt;1,SUMIF('მომწოდებლის ფორმა'!$V$4:$V$6,'მომწოდებლის ფორმა'!$V5,'მომწოდებლის ფორმა'!B$4:B$6)&lt;=0),0,30/'მომწოდებლის ფორმა'!$X5)</f>
        <v>0</v>
      </c>
      <c r="C25" s="37">
        <f>IF(OR('მომწოდებლის ფორმა'!$V5="",N('მომწოდებლის ფორმა'!$X5)=0,COUNTIF('მომწოდებლის ფორმა'!$V$4:$V5,'მომწოდებლის ფორმა'!$V5)&gt;1,SUMIF('მომწოდებლის ფორმა'!$V$4:$V$6,'მომწოდებლის ფორმა'!$V5,'მომწოდებლის ფორმა'!C$4:C$6)&lt;=0),0,30/'მომწოდებლის ფორმა'!$X5)</f>
        <v>0</v>
      </c>
      <c r="D25" s="37">
        <f>IF(OR('მომწოდებლის ფორმა'!$V5="",N('მომწოდებლის ფორმა'!$X5)=0,COUNTIF('მომწოდებლის ფორმა'!$V$4:$V5,'მომწოდებლის ფორმა'!$V5)&gt;1,SUMIF('მომწოდებლის ფორმა'!$V$4:$V$6,'მომწოდებლის ფორმა'!$V5,'მომწოდებლის ფორმა'!D$4:D$6)&lt;=0),0,30/'მომწოდებლის ფორმა'!$X5)</f>
        <v>0</v>
      </c>
      <c r="E25" s="37">
        <f>IF(OR('მომწოდებლის ფორმა'!$V5="",N('მომწოდებლის ფორმა'!$X5)=0,COUNTIF('მომწოდებლის ფორმა'!$V$4:$V5,'მომწოდებლის ფორმა'!$V5)&gt;1,SUMIF('მომწოდებლის ფორმა'!$V$4:$V$6,'მომწოდებლის ფორმა'!$V5,'მომწოდებლის ფორმა'!E$4:E$6)&lt;=0),0,30/'მომწოდებლის ფორმა'!$X5)</f>
        <v>0</v>
      </c>
      <c r="F25" s="37">
        <f>IF(OR('მომწოდებლის ფორმა'!$V5="",N('მომწოდებლის ფორმა'!$X5)=0,COUNTIF('მომწოდებლის ფორმა'!$V$4:$V5,'მომწოდებლის ფორმა'!$V5)&gt;1,SUMIF('მომწოდებლის ფორმა'!$V$4:$V$6,'მომწოდებლის ფორმა'!$V5,'მომწოდებლის ფორმა'!F$4:F$6)&lt;=0),0,30/'მომწოდებლის ფორმა'!$X5)</f>
        <v>0</v>
      </c>
      <c r="G25" s="37">
        <f>IF(OR('მომწოდებლის ფორმა'!$V5="",N('მომწოდებლის ფორმა'!$X5)=0,COUNTIF('მომწოდებლის ფორმა'!$V$4:$V5,'მომწოდებლის ფორმა'!$V5)&gt;1,SUMIF('მომწოდებლის ფორმა'!$V$4:$V$6,'მომწოდებლის ფორმა'!$V5,'მომწოდებლის ფორმა'!G$4:G$6)&lt;=0),0,30/'მომწოდებლის ფორმა'!$X5)</f>
        <v>0</v>
      </c>
      <c r="H25" s="37">
        <f>SUM(B25:G25)</f>
        <v>0</v>
      </c>
      <c r="I25" s="36">
        <f>CEILING(H25,1)</f>
        <v>0</v>
      </c>
      <c r="J25" s="18">
        <f>N('მომწოდებლის ფორმა'!$W5)*N('მომწოდებლის ფორმა'!$AC5)</f>
        <v>0</v>
      </c>
      <c r="K25" s="18">
        <f>I25*J25</f>
        <v>0</v>
      </c>
      <c r="L25" s="18">
        <f>K25*'ფასი კლინიკებით'!$B$11</f>
        <v>0</v>
      </c>
    </row>
    <row r="26" spans="1:12" x14ac:dyDescent="0.3">
      <c r="A26" s="20" t="str">
        <f>'მომწოდებლის ფორმა'!A6</f>
        <v>ფიბრინოგენი FIB</v>
      </c>
      <c r="B26" s="37">
        <f>IF(OR('მომწოდებლის ფორმა'!$V6="",N('მომწოდებლის ფორმა'!$X6)=0,COUNTIF('მომწოდებლის ფორმა'!$V$4:$V6,'მომწოდებლის ფორმა'!$V6)&gt;1,SUMIF('მომწოდებლის ფორმა'!$V$4:$V$6,'მომწოდებლის ფორმა'!$V6,'მომწოდებლის ფორმა'!B$4:B$6)&lt;=0),0,30/'მომწოდებლის ფორმა'!$X6)</f>
        <v>0</v>
      </c>
      <c r="C26" s="37">
        <f>IF(OR('მომწოდებლის ფორმა'!$V6="",N('მომწოდებლის ფორმა'!$X6)=0,COUNTIF('მომწოდებლის ფორმა'!$V$4:$V6,'მომწოდებლის ფორმა'!$V6)&gt;1,SUMIF('მომწოდებლის ფორმა'!$V$4:$V$6,'მომწოდებლის ფორმა'!$V6,'მომწოდებლის ფორმა'!C$4:C$6)&lt;=0),0,30/'მომწოდებლის ფორმა'!$X6)</f>
        <v>0</v>
      </c>
      <c r="D26" s="37">
        <f>IF(OR('მომწოდებლის ფორმა'!$V6="",N('მომწოდებლის ფორმა'!$X6)=0,COUNTIF('მომწოდებლის ფორმა'!$V$4:$V6,'მომწოდებლის ფორმა'!$V6)&gt;1,SUMIF('მომწოდებლის ფორმა'!$V$4:$V$6,'მომწოდებლის ფორმა'!$V6,'მომწოდებლის ფორმა'!D$4:D$6)&lt;=0),0,30/'მომწოდებლის ფორმა'!$X6)</f>
        <v>0</v>
      </c>
      <c r="E26" s="37">
        <f>IF(OR('მომწოდებლის ფორმა'!$V6="",N('მომწოდებლის ფორმა'!$X6)=0,COUNTIF('მომწოდებლის ფორმა'!$V$4:$V6,'მომწოდებლის ფორმა'!$V6)&gt;1,SUMIF('მომწოდებლის ფორმა'!$V$4:$V$6,'მომწოდებლის ფორმა'!$V6,'მომწოდებლის ფორმა'!E$4:E$6)&lt;=0),0,30/'მომწოდებლის ფორმა'!$X6)</f>
        <v>0</v>
      </c>
      <c r="F26" s="37">
        <f>IF(OR('მომწოდებლის ფორმა'!$V6="",N('მომწოდებლის ფორმა'!$X6)=0,COUNTIF('მომწოდებლის ფორმა'!$V$4:$V6,'მომწოდებლის ფორმა'!$V6)&gt;1,SUMIF('მომწოდებლის ფორმა'!$V$4:$V$6,'მომწოდებლის ფორმა'!$V6,'მომწოდებლის ფორმა'!F$4:F$6)&lt;=0),0,30/'მომწოდებლის ფორმა'!$X6)</f>
        <v>0</v>
      </c>
      <c r="G26" s="37">
        <f>IF(OR('მომწოდებლის ფორმა'!$V6="",N('მომწოდებლის ფორმა'!$X6)=0,COUNTIF('მომწოდებლის ფორმა'!$V$4:$V6,'მომწოდებლის ფორმა'!$V6)&gt;1,SUMIF('მომწოდებლის ფორმა'!$V$4:$V$6,'მომწოდებლის ფორმა'!$V6,'მომწოდებლის ფორმა'!G$4:G$6)&lt;=0),0,30/'მომწოდებლის ფორმა'!$X6)</f>
        <v>0</v>
      </c>
      <c r="H26" s="37">
        <f>SUM(B26:G26)</f>
        <v>0</v>
      </c>
      <c r="I26" s="36">
        <f>CEILING(H26,1)</f>
        <v>0</v>
      </c>
      <c r="J26" s="18">
        <f>N('მომწოდებლის ფორმა'!$W6)*N('მომწოდებლის ფორმა'!$AC6)</f>
        <v>0</v>
      </c>
      <c r="K26" s="18">
        <f>I26*J26</f>
        <v>0</v>
      </c>
      <c r="L26" s="18">
        <f>K26*'ფასი კლინიკებით'!$B$11</f>
        <v>0</v>
      </c>
    </row>
    <row r="28" spans="1:12" x14ac:dyDescent="0.3">
      <c r="A28" s="3" t="s">
        <v>108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45" customHeight="1" x14ac:dyDescent="0.3">
      <c r="A29" s="6" t="s">
        <v>14</v>
      </c>
      <c r="B29" s="6" t="str">
        <f>'მომწოდებლის ფორმა'!B2</f>
        <v>TLH</v>
      </c>
      <c r="C29" s="6" t="str">
        <f>'მომწოდებლის ფორმა'!C2</f>
        <v>ZURH</v>
      </c>
      <c r="D29" s="6" t="str">
        <f>'მომწოდებლის ფორმა'!D2</f>
        <v>ACH</v>
      </c>
      <c r="E29" s="6" t="str">
        <f>'მომწოდებლის ფორმა'!E2</f>
        <v>AKH</v>
      </c>
      <c r="F29" s="6" t="str">
        <f>'მომწოდებლის ფორმა'!F2</f>
        <v>QBH</v>
      </c>
      <c r="G29" s="6" t="str">
        <f>'მომწოდებლის ფორმა'!G2</f>
        <v>POH</v>
      </c>
      <c r="H29" s="6" t="s">
        <v>109</v>
      </c>
      <c r="I29" s="6"/>
      <c r="J29" s="6" t="s">
        <v>110</v>
      </c>
      <c r="K29" s="6" t="s">
        <v>102</v>
      </c>
      <c r="L29" s="6" t="s">
        <v>103</v>
      </c>
    </row>
    <row r="30" spans="1:12" x14ac:dyDescent="0.3">
      <c r="A30" s="20" t="str">
        <f>'მომწოდებლის ფორმა'!A4</f>
        <v>პროთრომბინის დრო INR /pt</v>
      </c>
      <c r="B30" s="29">
        <f>N('მომწოდებლის ფორმა'!B4)</f>
        <v>1228</v>
      </c>
      <c r="C30" s="29">
        <f>N('მომწოდებლის ფორმა'!C4)</f>
        <v>1368</v>
      </c>
      <c r="D30" s="29">
        <f>N('მომწოდებლის ფორმა'!D4)</f>
        <v>750</v>
      </c>
      <c r="E30" s="29">
        <f>N('მომწოდებლის ფორმა'!E4)</f>
        <v>668</v>
      </c>
      <c r="F30" s="29">
        <f>N('მომწოდებლის ფორმა'!F4)</f>
        <v>638</v>
      </c>
      <c r="G30" s="29">
        <f>N('მომწოდებლის ფორმა'!G4)</f>
        <v>408</v>
      </c>
      <c r="H30" s="29">
        <f>SUM(B30:G30)</f>
        <v>5060</v>
      </c>
      <c r="I30" s="20" t="str">
        <f>""</f>
        <v/>
      </c>
      <c r="J30" s="18">
        <f>N('მომწოდებლის ფორმა'!$Y4)*N('მომწოდებლის ფორმა'!$AC4)</f>
        <v>0</v>
      </c>
      <c r="K30" s="18">
        <f>H30*J30</f>
        <v>0</v>
      </c>
      <c r="L30" s="18">
        <f>K30*'ფასი კლინიკებით'!$B$11</f>
        <v>0</v>
      </c>
    </row>
    <row r="31" spans="1:12" x14ac:dyDescent="0.3">
      <c r="A31" s="20" t="str">
        <f>'მომწოდებლის ფორმა'!A5</f>
        <v>აქტივირებული თრომბოპლასტინის დრო APTT</v>
      </c>
      <c r="B31" s="29">
        <f>N('მომწოდებლის ფორმა'!B5)</f>
        <v>726</v>
      </c>
      <c r="C31" s="29">
        <f>N('მომწოდებლის ფორმა'!C5)</f>
        <v>950</v>
      </c>
      <c r="D31" s="29">
        <f>N('მომწოდებლის ფორმა'!D5)</f>
        <v>432</v>
      </c>
      <c r="E31" s="29">
        <f>N('მომწოდებლის ფორმა'!E5)</f>
        <v>169</v>
      </c>
      <c r="F31" s="29">
        <f>N('მომწოდებლის ფორმა'!F5)</f>
        <v>300</v>
      </c>
      <c r="G31" s="29">
        <f>N('მომწოდებლის ფორმა'!G5)</f>
        <v>291</v>
      </c>
      <c r="H31" s="29">
        <f>SUM(B31:G31)</f>
        <v>2868</v>
      </c>
      <c r="I31" s="20" t="str">
        <f>""</f>
        <v/>
      </c>
      <c r="J31" s="18">
        <f>N('მომწოდებლის ფორმა'!$Y5)*N('მომწოდებლის ფორმა'!$AC5)</f>
        <v>0</v>
      </c>
      <c r="K31" s="18">
        <f>H31*J31</f>
        <v>0</v>
      </c>
      <c r="L31" s="18">
        <f>K31*'ფასი კლინიკებით'!$B$11</f>
        <v>0</v>
      </c>
    </row>
    <row r="32" spans="1:12" x14ac:dyDescent="0.3">
      <c r="A32" s="20" t="str">
        <f>'მომწოდებლის ფორმა'!A6</f>
        <v>ფიბრინოგენი FIB</v>
      </c>
      <c r="B32" s="29">
        <f>N('მომწოდებლის ფორმა'!B6)</f>
        <v>665</v>
      </c>
      <c r="C32" s="29">
        <f>N('მომწოდებლის ფორმა'!C6)</f>
        <v>314</v>
      </c>
      <c r="D32" s="29">
        <f>N('მომწოდებლის ფორმა'!D6)</f>
        <v>390</v>
      </c>
      <c r="E32" s="29">
        <f>N('მომწოდებლის ფორმა'!E6)</f>
        <v>167</v>
      </c>
      <c r="F32" s="29">
        <f>N('მომწოდებლის ფორმა'!F6)</f>
        <v>211</v>
      </c>
      <c r="G32" s="29">
        <f>N('მომწოდებლის ფორმა'!G6)</f>
        <v>282</v>
      </c>
      <c r="H32" s="29">
        <f>SUM(B32:G32)</f>
        <v>2029</v>
      </c>
      <c r="I32" s="20" t="str">
        <f>""</f>
        <v/>
      </c>
      <c r="J32" s="18">
        <f>N('მომწოდებლის ფორმა'!$Y6)*N('მომწოდებლის ფორმა'!$AC6)</f>
        <v>0</v>
      </c>
      <c r="K32" s="18">
        <f>H32*J32</f>
        <v>0</v>
      </c>
      <c r="L32" s="18">
        <f>K32*'ფასი კლინიკებით'!$B$11</f>
        <v>0</v>
      </c>
    </row>
    <row r="34" spans="1:12" ht="15.6" x14ac:dyDescent="0.3">
      <c r="A34" s="38" t="s">
        <v>111</v>
      </c>
      <c r="B34" s="38"/>
      <c r="C34" s="38"/>
      <c r="D34" s="38"/>
      <c r="E34" s="38"/>
      <c r="F34" s="38"/>
      <c r="G34" s="38"/>
      <c r="H34" s="38"/>
      <c r="I34" s="38"/>
      <c r="J34" s="38"/>
      <c r="K34" s="39">
        <f>SUM(K6:K8,K12:K14,K18:K20,K24:K26,K30:K32)</f>
        <v>0</v>
      </c>
      <c r="L34" s="39"/>
    </row>
    <row r="35" spans="1:12" ht="15.6" x14ac:dyDescent="0.3">
      <c r="A35" s="38" t="s">
        <v>112</v>
      </c>
      <c r="B35" s="38"/>
      <c r="C35" s="38"/>
      <c r="D35" s="38"/>
      <c r="E35" s="38"/>
      <c r="F35" s="38"/>
      <c r="G35" s="38"/>
      <c r="H35" s="38"/>
      <c r="I35" s="38"/>
      <c r="J35" s="38"/>
      <c r="K35" s="39"/>
      <c r="L35" s="39">
        <f>SUM(L6:L8,L12:L14,L18:L20,L24:L26,L30:L32)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ინსტრუქცია მომწოდებლისთვის</vt:lpstr>
      <vt:lpstr>მომწოდებლის ფორმა</vt:lpstr>
      <vt:lpstr>ფასი კლინიკებით</vt:lpstr>
      <vt:lpstr>შესასყიდი რაოდენობა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Teona Nozadze</dc:creator>
  <cp:lastModifiedBy>Sandro Makharadze</cp:lastModifiedBy>
  <dcterms:created xsi:type="dcterms:W3CDTF">2015-06-05T18:17:20Z</dcterms:created>
  <dcterms:modified xsi:type="dcterms:W3CDTF">2026-10-26T07:39:30Z</dcterms:modified>
</cp:coreProperties>
</file>